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lectra.sharepoint.com/sites/OnePlan/CSAR Business Unit Collaboration/Hearings/"/>
    </mc:Choice>
  </mc:AlternateContent>
  <xr:revisionPtr revIDLastSave="1" documentId="13_ncr:1_{7735023E-AF19-4D3B-82C2-38969AFD75FC}" xr6:coauthVersionLast="47" xr6:coauthVersionMax="47" xr10:uidLastSave="{2A5BED63-C2C4-4017-A441-F9CC3EBDC24F}"/>
  <bookViews>
    <workbookView xWindow="-120" yWindow="-120" windowWidth="25440" windowHeight="15390" tabRatio="894" xr2:uid="{00000000-000D-0000-FFFF-FFFF00000000}"/>
  </bookViews>
  <sheets>
    <sheet name="Part d) ii" sheetId="25" r:id="rId1"/>
    <sheet name="Monthly Carrying Charge" sheetId="37" r:id="rId2"/>
    <sheet name="Sch 8 Actual No AIIP DIEP" sheetId="36" r:id="rId3"/>
    <sheet name="Sch 8 Actual AIIP DIEP" sheetId="27" r:id="rId4"/>
    <sheet name="Class 13" sheetId="28" r:id="rId5"/>
    <sheet name="Cl.14 Churchill Meadows" sheetId="29" r:id="rId6"/>
    <sheet name="Cl.14 Goreway" sheetId="30" r:id="rId7"/>
    <sheet name="Cl.14 Various Hamilton" sheetId="31" r:id="rId8"/>
    <sheet name="Cl.14 Holland TS" sheetId="32" r:id="rId9"/>
    <sheet name="Cl.14 Midhurst" sheetId="33" r:id="rId10"/>
    <sheet name="Cl.14 Pleasant" sheetId="34" r:id="rId11"/>
    <sheet name="Cl.14 - Forecast" sheetId="35" r:id="rId12"/>
  </sheets>
  <definedNames>
    <definedName name="\0" localSheetId="11">#REF!</definedName>
    <definedName name="\0">#REF!</definedName>
    <definedName name="\A" localSheetId="11">#REF!</definedName>
    <definedName name="\A">#REF!</definedName>
    <definedName name="\B" localSheetId="11">#REF!</definedName>
    <definedName name="\B">#REF!</definedName>
    <definedName name="\M" localSheetId="11">#REF!</definedName>
    <definedName name="\M">#REF!</definedName>
    <definedName name="\P" localSheetId="11">#REF!</definedName>
    <definedName name="\P">#REF!</definedName>
    <definedName name="\S" localSheetId="11">#REF!</definedName>
    <definedName name="\S">#REF!</definedName>
    <definedName name="\Z" localSheetId="11">#REF!</definedName>
    <definedName name="\Z">#REF!</definedName>
    <definedName name="___________N4" localSheetId="11">#REF!</definedName>
    <definedName name="___________N4">#REF!</definedName>
    <definedName name="___________N6" localSheetId="11">#REF!</definedName>
    <definedName name="___________N6">#REF!</definedName>
    <definedName name="_______ACT995" localSheetId="11">#REF!</definedName>
    <definedName name="_______ACT995">#REF!</definedName>
    <definedName name="_______N4" localSheetId="11">#REF!</definedName>
    <definedName name="_______N4">#REF!</definedName>
    <definedName name="_______N6" localSheetId="11">#REF!</definedName>
    <definedName name="_______N6">#REF!</definedName>
    <definedName name="_______SUM1">#N/A</definedName>
    <definedName name="_______SUM2" localSheetId="11">#REF!</definedName>
    <definedName name="_______SUM2">#REF!</definedName>
    <definedName name="_______SUM3" localSheetId="11">#REF!</definedName>
    <definedName name="_______SUM3">#REF!</definedName>
    <definedName name="______ACT995" localSheetId="11">#REF!</definedName>
    <definedName name="______ACT995">#REF!</definedName>
    <definedName name="______SUM1">#N/A</definedName>
    <definedName name="______SUM2" localSheetId="11">#REF!</definedName>
    <definedName name="______SUM2">#REF!</definedName>
    <definedName name="______SUM3" localSheetId="11">#REF!</definedName>
    <definedName name="______SUM3">#REF!</definedName>
    <definedName name="______yo11121" localSheetId="11">#REF!</definedName>
    <definedName name="______yo11121">#REF!</definedName>
    <definedName name="_____ACT995" localSheetId="11">#REF!</definedName>
    <definedName name="_____ACT995">#REF!</definedName>
    <definedName name="_____N4" localSheetId="11">#REF!</definedName>
    <definedName name="_____N4">#REF!</definedName>
    <definedName name="_____N6" localSheetId="11">#REF!</definedName>
    <definedName name="_____N6">#REF!</definedName>
    <definedName name="_____SUM1">#N/A</definedName>
    <definedName name="_____SUM2" localSheetId="11">#REF!</definedName>
    <definedName name="_____SUM2">#REF!</definedName>
    <definedName name="_____SUM3" localSheetId="11">#REF!</definedName>
    <definedName name="_____SUM3">#REF!</definedName>
    <definedName name="_____yo11121" localSheetId="11">#REF!</definedName>
    <definedName name="_____yo11121">#REF!</definedName>
    <definedName name="____ACT995" localSheetId="11">#REF!</definedName>
    <definedName name="____ACT995">#REF!</definedName>
    <definedName name="____N4" localSheetId="11">#REF!</definedName>
    <definedName name="____N4">#REF!</definedName>
    <definedName name="____N6" localSheetId="11">#REF!</definedName>
    <definedName name="____N6">#REF!</definedName>
    <definedName name="____QQ3" localSheetId="1" hidden="1">{#N/A,#N/A,FALSE,"TAX COMPUTATION";#N/A,#N/A,FALSE,"TAX SCHEDULE";#N/A,#N/A,FALSE,"ADDITIONS";#N/A,#N/A,FALSE,"W &amp; T"}</definedName>
    <definedName name="____QQ3" hidden="1">{#N/A,#N/A,FALSE,"TAX COMPUTATION";#N/A,#N/A,FALSE,"TAX SCHEDULE";#N/A,#N/A,FALSE,"ADDITIONS";#N/A,#N/A,FALSE,"W &amp; T"}</definedName>
    <definedName name="____SUM1">#N/A</definedName>
    <definedName name="____SUM2" localSheetId="11">#REF!</definedName>
    <definedName name="____SUM2">#REF!</definedName>
    <definedName name="____SUM3" localSheetId="11">#REF!</definedName>
    <definedName name="____SUM3">#REF!</definedName>
    <definedName name="____V1" localSheetId="1" hidden="1">{#N/A,#N/A,FALSE,"TAX COMPUTATION";#N/A,#N/A,FALSE,"TAX SCHEDULE";#N/A,#N/A,FALSE,"ADDITIONS";#N/A,#N/A,FALSE,"W &amp; T"}</definedName>
    <definedName name="____V1" hidden="1">{#N/A,#N/A,FALSE,"TAX COMPUTATION";#N/A,#N/A,FALSE,"TAX SCHEDULE";#N/A,#N/A,FALSE,"ADDITIONS";#N/A,#N/A,FALSE,"W &amp; T"}</definedName>
    <definedName name="____V2" localSheetId="1" hidden="1">{#N/A,#N/A,FALSE,"TAX COMPUTATION";#N/A,#N/A,FALSE,"TAX SCHEDULE";#N/A,#N/A,FALSE,"ADDITIONS";#N/A,#N/A,FALSE,"W &amp; T"}</definedName>
    <definedName name="____V2" hidden="1">{#N/A,#N/A,FALSE,"TAX COMPUTATION";#N/A,#N/A,FALSE,"TAX SCHEDULE";#N/A,#N/A,FALSE,"ADDITIONS";#N/A,#N/A,FALSE,"W &amp; T"}</definedName>
    <definedName name="____yo11121" localSheetId="11">#REF!</definedName>
    <definedName name="____yo11121">#REF!</definedName>
    <definedName name="___ACT995" localSheetId="11">#REF!</definedName>
    <definedName name="___ACT995">#REF!</definedName>
    <definedName name="___As1" hidden="1">#REF!</definedName>
    <definedName name="___fd4" hidden="1">#REF!</definedName>
    <definedName name="___fin1" localSheetId="11" hidden="1">{#N/A,#N/A,TRUE,"UKUPNO";#N/A,#N/A,TRUE,"PLASMAN";#N/A,#N/A,TRUE,"REKAP"}</definedName>
    <definedName name="___fin1" localSheetId="9" hidden="1">{#N/A,#N/A,TRUE,"UKUPNO";#N/A,#N/A,TRUE,"PLASMAN";#N/A,#N/A,TRUE,"REKAP"}</definedName>
    <definedName name="___fin1" localSheetId="4" hidden="1">{#N/A,#N/A,TRUE,"UKUPNO";#N/A,#N/A,TRUE,"PLASMAN";#N/A,#N/A,TRUE,"REKAP"}</definedName>
    <definedName name="___fin1" localSheetId="1" hidden="1">{#N/A,#N/A,TRUE,"UKUPNO";#N/A,#N/A,TRUE,"PLASMAN";#N/A,#N/A,TRUE,"REKAP"}</definedName>
    <definedName name="___fin1" hidden="1">{#N/A,#N/A,TRUE,"UKUPNO";#N/A,#N/A,TRUE,"PLASMAN";#N/A,#N/A,TRUE,"REKAP"}</definedName>
    <definedName name="___HKJ1" localSheetId="11" hidden="1">{#N/A,#N/A,TRUE,"UKUPNO";#N/A,#N/A,TRUE,"PLASMAN";#N/A,#N/A,TRUE,"REKAP"}</definedName>
    <definedName name="___HKJ1" localSheetId="9" hidden="1">{#N/A,#N/A,TRUE,"UKUPNO";#N/A,#N/A,TRUE,"PLASMAN";#N/A,#N/A,TRUE,"REKAP"}</definedName>
    <definedName name="___HKJ1" localSheetId="4" hidden="1">{#N/A,#N/A,TRUE,"UKUPNO";#N/A,#N/A,TRUE,"PLASMAN";#N/A,#N/A,TRUE,"REKAP"}</definedName>
    <definedName name="___HKJ1" localSheetId="1" hidden="1">{#N/A,#N/A,TRUE,"UKUPNO";#N/A,#N/A,TRUE,"PLASMAN";#N/A,#N/A,TRUE,"REKAP"}</definedName>
    <definedName name="___HKJ1" hidden="1">{#N/A,#N/A,TRUE,"UKUPNO";#N/A,#N/A,TRUE,"PLASMAN";#N/A,#N/A,TRUE,"REKAP"}</definedName>
    <definedName name="___HR1" localSheetId="11" hidden="1">{#N/A,#N/A,TRUE,"UKUPNO";#N/A,#N/A,TRUE,"PLASMAN";#N/A,#N/A,TRUE,"REKAP"}</definedName>
    <definedName name="___HR1" localSheetId="9" hidden="1">{#N/A,#N/A,TRUE,"UKUPNO";#N/A,#N/A,TRUE,"PLASMAN";#N/A,#N/A,TRUE,"REKAP"}</definedName>
    <definedName name="___HR1" localSheetId="4" hidden="1">{#N/A,#N/A,TRUE,"UKUPNO";#N/A,#N/A,TRUE,"PLASMAN";#N/A,#N/A,TRUE,"REKAP"}</definedName>
    <definedName name="___HR1" localSheetId="1" hidden="1">{#N/A,#N/A,TRUE,"UKUPNO";#N/A,#N/A,TRUE,"PLASMAN";#N/A,#N/A,TRUE,"REKAP"}</definedName>
    <definedName name="___HR1" hidden="1">{#N/A,#N/A,TRUE,"UKUPNO";#N/A,#N/A,TRUE,"PLASMAN";#N/A,#N/A,TRUE,"REKAP"}</definedName>
    <definedName name="___K1" localSheetId="11" hidden="1">{#N/A,#N/A,TRUE,"UKUPNO";#N/A,#N/A,TRUE,"PLASMAN";#N/A,#N/A,TRUE,"REKAP"}</definedName>
    <definedName name="___K1" localSheetId="9" hidden="1">{#N/A,#N/A,TRUE,"UKUPNO";#N/A,#N/A,TRUE,"PLASMAN";#N/A,#N/A,TRUE,"REKAP"}</definedName>
    <definedName name="___K1" localSheetId="4" hidden="1">{#N/A,#N/A,TRUE,"UKUPNO";#N/A,#N/A,TRUE,"PLASMAN";#N/A,#N/A,TRUE,"REKAP"}</definedName>
    <definedName name="___K1" localSheetId="1" hidden="1">{#N/A,#N/A,TRUE,"UKUPNO";#N/A,#N/A,TRUE,"PLASMAN";#N/A,#N/A,TRUE,"REKAP"}</definedName>
    <definedName name="___K1" hidden="1">{#N/A,#N/A,TRUE,"UKUPNO";#N/A,#N/A,TRUE,"PLASMAN";#N/A,#N/A,TRUE,"REKAP"}</definedName>
    <definedName name="___KO1" localSheetId="11" hidden="1">{#N/A,#N/A,TRUE,"UKUPNO";#N/A,#N/A,TRUE,"PLASMAN";#N/A,#N/A,TRUE,"REKAP"}</definedName>
    <definedName name="___KO1" localSheetId="9" hidden="1">{#N/A,#N/A,TRUE,"UKUPNO";#N/A,#N/A,TRUE,"PLASMAN";#N/A,#N/A,TRUE,"REKAP"}</definedName>
    <definedName name="___KO1" localSheetId="4" hidden="1">{#N/A,#N/A,TRUE,"UKUPNO";#N/A,#N/A,TRUE,"PLASMAN";#N/A,#N/A,TRUE,"REKAP"}</definedName>
    <definedName name="___KO1" localSheetId="1" hidden="1">{#N/A,#N/A,TRUE,"UKUPNO";#N/A,#N/A,TRUE,"PLASMAN";#N/A,#N/A,TRUE,"REKAP"}</definedName>
    <definedName name="___KO1" hidden="1">{#N/A,#N/A,TRUE,"UKUPNO";#N/A,#N/A,TRUE,"PLASMAN";#N/A,#N/A,TRUE,"REKAP"}</definedName>
    <definedName name="___N4" localSheetId="11">#REF!</definedName>
    <definedName name="___N4">#REF!</definedName>
    <definedName name="___N6" localSheetId="11">#REF!</definedName>
    <definedName name="___N6">#REF!</definedName>
    <definedName name="___Q6" hidden="1">#REF!</definedName>
    <definedName name="___SE1" localSheetId="11" hidden="1">{#N/A,#N/A,FALSE,"Aging Summary";#N/A,#N/A,FALSE,"Ratio Analysis";#N/A,#N/A,FALSE,"Test 120 Day Accts";#N/A,#N/A,FALSE,"Tickmarks"}</definedName>
    <definedName name="___SE1" localSheetId="9" hidden="1">{#N/A,#N/A,FALSE,"Aging Summary";#N/A,#N/A,FALSE,"Ratio Analysis";#N/A,#N/A,FALSE,"Test 120 Day Accts";#N/A,#N/A,FALSE,"Tickmarks"}</definedName>
    <definedName name="___SE1" localSheetId="4" hidden="1">{#N/A,#N/A,FALSE,"Aging Summary";#N/A,#N/A,FALSE,"Ratio Analysis";#N/A,#N/A,FALSE,"Test 120 Day Accts";#N/A,#N/A,FALSE,"Tickmarks"}</definedName>
    <definedName name="___SE1" localSheetId="1" hidden="1">{#N/A,#N/A,FALSE,"Aging Summary";#N/A,#N/A,FALSE,"Ratio Analysis";#N/A,#N/A,FALSE,"Test 120 Day Accts";#N/A,#N/A,FALSE,"Tickmarks"}</definedName>
    <definedName name="___SE1" hidden="1">{#N/A,#N/A,FALSE,"Aging Summary";#N/A,#N/A,FALSE,"Ratio Analysis";#N/A,#N/A,FALSE,"Test 120 Day Accts";#N/A,#N/A,FALSE,"Tickmarks"}</definedName>
    <definedName name="___SUM1">#N/A</definedName>
    <definedName name="___SUM2" localSheetId="11">#REF!</definedName>
    <definedName name="___SUM2">#REF!</definedName>
    <definedName name="___SUM3" localSheetId="11">#REF!</definedName>
    <definedName name="___SUM3">#REF!</definedName>
    <definedName name="___w1" localSheetId="11" hidden="1">{#N/A,#N/A,TRUE,"UKUPNO";#N/A,#N/A,TRUE,"PLASMAN";#N/A,#N/A,TRUE,"REKAP"}</definedName>
    <definedName name="___w1" localSheetId="9" hidden="1">{#N/A,#N/A,TRUE,"UKUPNO";#N/A,#N/A,TRUE,"PLASMAN";#N/A,#N/A,TRUE,"REKAP"}</definedName>
    <definedName name="___w1" localSheetId="4" hidden="1">{#N/A,#N/A,TRUE,"UKUPNO";#N/A,#N/A,TRUE,"PLASMAN";#N/A,#N/A,TRUE,"REKAP"}</definedName>
    <definedName name="___w1" localSheetId="1" hidden="1">{#N/A,#N/A,TRUE,"UKUPNO";#N/A,#N/A,TRUE,"PLASMAN";#N/A,#N/A,TRUE,"REKAP"}</definedName>
    <definedName name="___w1" hidden="1">{#N/A,#N/A,TRUE,"UKUPNO";#N/A,#N/A,TRUE,"PLASMAN";#N/A,#N/A,TRUE,"REKAP"}</definedName>
    <definedName name="___yo11121" localSheetId="11">#REF!</definedName>
    <definedName name="___yo11121">#REF!</definedName>
    <definedName name="___z1" localSheetId="11" hidden="1">{#N/A,#N/A,TRUE,"UKUPNO";#N/A,#N/A,TRUE,"PLASMAN";#N/A,#N/A,TRUE,"REKAP"}</definedName>
    <definedName name="___z1" localSheetId="9" hidden="1">{#N/A,#N/A,TRUE,"UKUPNO";#N/A,#N/A,TRUE,"PLASMAN";#N/A,#N/A,TRUE,"REKAP"}</definedName>
    <definedName name="___z1" localSheetId="4" hidden="1">{#N/A,#N/A,TRUE,"UKUPNO";#N/A,#N/A,TRUE,"PLASMAN";#N/A,#N/A,TRUE,"REKAP"}</definedName>
    <definedName name="___z1" localSheetId="1" hidden="1">{#N/A,#N/A,TRUE,"UKUPNO";#N/A,#N/A,TRUE,"PLASMAN";#N/A,#N/A,TRUE,"REKAP"}</definedName>
    <definedName name="___z1" hidden="1">{#N/A,#N/A,TRUE,"UKUPNO";#N/A,#N/A,TRUE,"PLASMAN";#N/A,#N/A,TRUE,"REKAP"}</definedName>
    <definedName name="__123Graph_A" localSheetId="11" hidden="1">#REF!</definedName>
    <definedName name="__123Graph_A" localSheetId="9" hidden="1">#REF!</definedName>
    <definedName name="__123Graph_A" localSheetId="4" hidden="1">#REF!</definedName>
    <definedName name="__123Graph_A" hidden="1">#REF!</definedName>
    <definedName name="__123Graph_ACURRENT" hidden="1">#REF!</definedName>
    <definedName name="__123Graph_ATRAIN" localSheetId="11" hidden="1">#REF!</definedName>
    <definedName name="__123Graph_ATRAIN" localSheetId="9" hidden="1">#REF!</definedName>
    <definedName name="__123Graph_ATRAIN" localSheetId="4" hidden="1">#REF!</definedName>
    <definedName name="__123Graph_ATRAIN" hidden="1">#REF!</definedName>
    <definedName name="__123Graph_B" localSheetId="11" hidden="1">#REF!</definedName>
    <definedName name="__123Graph_B" localSheetId="9" hidden="1">#REF!</definedName>
    <definedName name="__123Graph_B" localSheetId="4" hidden="1">#REF!</definedName>
    <definedName name="__123Graph_B" hidden="1">#REF!</definedName>
    <definedName name="__123Graph_BCURRENT" hidden="1">#REF!</definedName>
    <definedName name="__123Graph_BTRAIN" localSheetId="11" hidden="1">#REF!</definedName>
    <definedName name="__123Graph_BTRAIN" localSheetId="9" hidden="1">#REF!</definedName>
    <definedName name="__123Graph_BTRAIN" localSheetId="4" hidden="1">#REF!</definedName>
    <definedName name="__123Graph_BTRAIN" hidden="1">#REF!</definedName>
    <definedName name="__123Graph_C" hidden="1">#REF!</definedName>
    <definedName name="__123Graph_CCURRENT" hidden="1">#REF!</definedName>
    <definedName name="__123Graph_CTRAIN" localSheetId="11" hidden="1">#REF!</definedName>
    <definedName name="__123Graph_CTRAIN" localSheetId="9" hidden="1">#REF!</definedName>
    <definedName name="__123Graph_CTRAIN" localSheetId="4" hidden="1">#REF!</definedName>
    <definedName name="__123Graph_CTRAIN" hidden="1">#REF!</definedName>
    <definedName name="__123Graph_D" hidden="1">#REF!</definedName>
    <definedName name="__123Graph_DCURRENT" hidden="1">#REF!</definedName>
    <definedName name="__123Graph_DTRAIN" localSheetId="11" hidden="1">#REF!</definedName>
    <definedName name="__123Graph_DTRAIN" localSheetId="9" hidden="1">#REF!</definedName>
    <definedName name="__123Graph_DTRAIN" localSheetId="4" hidden="1">#REF!</definedName>
    <definedName name="__123Graph_DTRAIN" hidden="1">#REF!</definedName>
    <definedName name="__123Graph_E" hidden="1">#REF!</definedName>
    <definedName name="__123Graph_ECURRENT" hidden="1">#REF!</definedName>
    <definedName name="__123Graph_ETRAIN" localSheetId="11" hidden="1">#REF!</definedName>
    <definedName name="__123Graph_ETRAIN" localSheetId="9" hidden="1">#REF!</definedName>
    <definedName name="__123Graph_ETRAIN" localSheetId="4" hidden="1">#REF!</definedName>
    <definedName name="__123Graph_ETRAIN" hidden="1">#REF!</definedName>
    <definedName name="__123Graph_FCURRENT" hidden="1">#REF!</definedName>
    <definedName name="__123Graph_X" localSheetId="11" hidden="1">#REF!</definedName>
    <definedName name="__123Graph_X" localSheetId="9" hidden="1">#REF!</definedName>
    <definedName name="__123Graph_X" localSheetId="4" hidden="1">#REF!</definedName>
    <definedName name="__123Graph_X" hidden="1">#REF!</definedName>
    <definedName name="__123Graph_XCURRENT" hidden="1">#REF!</definedName>
    <definedName name="__123Graph_XTRAIN" localSheetId="11" hidden="1">#REF!</definedName>
    <definedName name="__123Graph_XTRAIN" localSheetId="9" hidden="1">#REF!</definedName>
    <definedName name="__123Graph_XTRAIN" localSheetId="4" hidden="1">#REF!</definedName>
    <definedName name="__123Graph_XTRAIN" hidden="1">#REF!</definedName>
    <definedName name="__a1" localSheetId="11" hidden="1">{#N/A,#N/A,FALSE,"Synth";"parc_DC",#N/A,FALSE,"parc";#N/A,#N/A,FALSE,"CA prest";#N/A,#N/A,FALSE,"Ratio CA";#N/A,#N/A,FALSE,"Trafic";"CR_GSM_acté_DC",#N/A,FALSE,"CR GSM_acté";#N/A,#N/A,FALSE,"Abonnés";#N/A,#N/A,FALSE,"Créances";#N/A,#N/A,FALSE,"Effectifs"}</definedName>
    <definedName name="__a1" localSheetId="9" hidden="1">{#N/A,#N/A,FALSE,"Synth";"parc_DC",#N/A,FALSE,"parc";#N/A,#N/A,FALSE,"CA prest";#N/A,#N/A,FALSE,"Ratio CA";#N/A,#N/A,FALSE,"Trafic";"CR_GSM_acté_DC",#N/A,FALSE,"CR GSM_acté";#N/A,#N/A,FALSE,"Abonnés";#N/A,#N/A,FALSE,"Créances";#N/A,#N/A,FALSE,"Effectifs"}</definedName>
    <definedName name="__a1" localSheetId="4" hidden="1">{#N/A,#N/A,FALSE,"Synth";"parc_DC",#N/A,FALSE,"parc";#N/A,#N/A,FALSE,"CA prest";#N/A,#N/A,FALSE,"Ratio CA";#N/A,#N/A,FALSE,"Trafic";"CR_GSM_acté_DC",#N/A,FALSE,"CR GSM_acté";#N/A,#N/A,FALSE,"Abonnés";#N/A,#N/A,FALSE,"Créances";#N/A,#N/A,FALSE,"Effectifs"}</definedName>
    <definedName name="__a1" localSheetId="1"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ACT995" localSheetId="11">#REF!</definedName>
    <definedName name="__ACT995">#REF!</definedName>
    <definedName name="__As1" hidden="1">#REF!</definedName>
    <definedName name="__fd4" hidden="1">#REF!</definedName>
    <definedName name="__FDS_HYPERLINK_TOGGLE_STATE__" hidden="1">"ON"</definedName>
    <definedName name="__FDS_UNIQUE_RANGE_ID_GENERATOR_COUNTER" hidden="1">1</definedName>
    <definedName name="__fin1" localSheetId="11" hidden="1">{#N/A,#N/A,TRUE,"UKUPNO";#N/A,#N/A,TRUE,"PLASMAN";#N/A,#N/A,TRUE,"REKAP"}</definedName>
    <definedName name="__fin1" localSheetId="9" hidden="1">{#N/A,#N/A,TRUE,"UKUPNO";#N/A,#N/A,TRUE,"PLASMAN";#N/A,#N/A,TRUE,"REKAP"}</definedName>
    <definedName name="__fin1" localSheetId="4" hidden="1">{#N/A,#N/A,TRUE,"UKUPNO";#N/A,#N/A,TRUE,"PLASMAN";#N/A,#N/A,TRUE,"REKAP"}</definedName>
    <definedName name="__fin1" localSheetId="1" hidden="1">{#N/A,#N/A,TRUE,"UKUPNO";#N/A,#N/A,TRUE,"PLASMAN";#N/A,#N/A,TRUE,"REKAP"}</definedName>
    <definedName name="__fin1" hidden="1">{#N/A,#N/A,TRUE,"UKUPNO";#N/A,#N/A,TRUE,"PLASMAN";#N/A,#N/A,TRUE,"REKAP"}</definedName>
    <definedName name="__HKJ1" localSheetId="11" hidden="1">{#N/A,#N/A,TRUE,"UKUPNO";#N/A,#N/A,TRUE,"PLASMAN";#N/A,#N/A,TRUE,"REKAP"}</definedName>
    <definedName name="__HKJ1" localSheetId="9" hidden="1">{#N/A,#N/A,TRUE,"UKUPNO";#N/A,#N/A,TRUE,"PLASMAN";#N/A,#N/A,TRUE,"REKAP"}</definedName>
    <definedName name="__HKJ1" localSheetId="4" hidden="1">{#N/A,#N/A,TRUE,"UKUPNO";#N/A,#N/A,TRUE,"PLASMAN";#N/A,#N/A,TRUE,"REKAP"}</definedName>
    <definedName name="__HKJ1" localSheetId="1" hidden="1">{#N/A,#N/A,TRUE,"UKUPNO";#N/A,#N/A,TRUE,"PLASMAN";#N/A,#N/A,TRUE,"REKAP"}</definedName>
    <definedName name="__HKJ1" hidden="1">{#N/A,#N/A,TRUE,"UKUPNO";#N/A,#N/A,TRUE,"PLASMAN";#N/A,#N/A,TRUE,"REKAP"}</definedName>
    <definedName name="__HR1" localSheetId="11" hidden="1">{#N/A,#N/A,TRUE,"UKUPNO";#N/A,#N/A,TRUE,"PLASMAN";#N/A,#N/A,TRUE,"REKAP"}</definedName>
    <definedName name="__HR1" localSheetId="9" hidden="1">{#N/A,#N/A,TRUE,"UKUPNO";#N/A,#N/A,TRUE,"PLASMAN";#N/A,#N/A,TRUE,"REKAP"}</definedName>
    <definedName name="__HR1" localSheetId="4" hidden="1">{#N/A,#N/A,TRUE,"UKUPNO";#N/A,#N/A,TRUE,"PLASMAN";#N/A,#N/A,TRUE,"REKAP"}</definedName>
    <definedName name="__HR1" localSheetId="1" hidden="1">{#N/A,#N/A,TRUE,"UKUPNO";#N/A,#N/A,TRUE,"PLASMAN";#N/A,#N/A,TRUE,"REKAP"}</definedName>
    <definedName name="__HR1" hidden="1">{#N/A,#N/A,TRUE,"UKUPNO";#N/A,#N/A,TRUE,"PLASMAN";#N/A,#N/A,TRUE,"REKAP"}</definedName>
    <definedName name="__K1" localSheetId="11" hidden="1">{#N/A,#N/A,TRUE,"UKUPNO";#N/A,#N/A,TRUE,"PLASMAN";#N/A,#N/A,TRUE,"REKAP"}</definedName>
    <definedName name="__K1" localSheetId="9" hidden="1">{#N/A,#N/A,TRUE,"UKUPNO";#N/A,#N/A,TRUE,"PLASMAN";#N/A,#N/A,TRUE,"REKAP"}</definedName>
    <definedName name="__K1" localSheetId="4" hidden="1">{#N/A,#N/A,TRUE,"UKUPNO";#N/A,#N/A,TRUE,"PLASMAN";#N/A,#N/A,TRUE,"REKAP"}</definedName>
    <definedName name="__K1" localSheetId="1" hidden="1">{#N/A,#N/A,TRUE,"UKUPNO";#N/A,#N/A,TRUE,"PLASMAN";#N/A,#N/A,TRUE,"REKAP"}</definedName>
    <definedName name="__K1" hidden="1">{#N/A,#N/A,TRUE,"UKUPNO";#N/A,#N/A,TRUE,"PLASMAN";#N/A,#N/A,TRUE,"REKAP"}</definedName>
    <definedName name="__Key1" hidden="1">#REF!</definedName>
    <definedName name="__KO1" localSheetId="11" hidden="1">{#N/A,#N/A,TRUE,"UKUPNO";#N/A,#N/A,TRUE,"PLASMAN";#N/A,#N/A,TRUE,"REKAP"}</definedName>
    <definedName name="__KO1" localSheetId="9" hidden="1">{#N/A,#N/A,TRUE,"UKUPNO";#N/A,#N/A,TRUE,"PLASMAN";#N/A,#N/A,TRUE,"REKAP"}</definedName>
    <definedName name="__KO1" localSheetId="4" hidden="1">{#N/A,#N/A,TRUE,"UKUPNO";#N/A,#N/A,TRUE,"PLASMAN";#N/A,#N/A,TRUE,"REKAP"}</definedName>
    <definedName name="__KO1" localSheetId="1" hidden="1">{#N/A,#N/A,TRUE,"UKUPNO";#N/A,#N/A,TRUE,"PLASMAN";#N/A,#N/A,TRUE,"REKAP"}</definedName>
    <definedName name="__KO1" hidden="1">{#N/A,#N/A,TRUE,"UKUPNO";#N/A,#N/A,TRUE,"PLASMAN";#N/A,#N/A,TRUE,"REKAP"}</definedName>
    <definedName name="__N4" localSheetId="11">#REF!</definedName>
    <definedName name="__N4">#REF!</definedName>
    <definedName name="__N6" localSheetId="11">#REF!</definedName>
    <definedName name="__N6">#REF!</definedName>
    <definedName name="__Q6" hidden="1">#REF!</definedName>
    <definedName name="__QQ3" localSheetId="1" hidden="1">{#N/A,#N/A,FALSE,"TAX COMPUTATION";#N/A,#N/A,FALSE,"TAX SCHEDULE";#N/A,#N/A,FALSE,"ADDITIONS";#N/A,#N/A,FALSE,"W &amp; T"}</definedName>
    <definedName name="__QQ3" hidden="1">{#N/A,#N/A,FALSE,"TAX COMPUTATION";#N/A,#N/A,FALSE,"TAX SCHEDULE";#N/A,#N/A,FALSE,"ADDITIONS";#N/A,#N/A,FALSE,"W &amp; T"}</definedName>
    <definedName name="__r" localSheetId="1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9"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localSheetId="11" hidden="1">{#N/A,#N/A,FALSE,"Aging Summary";#N/A,#N/A,FALSE,"Ratio Analysis";#N/A,#N/A,FALSE,"Test 120 Day Accts";#N/A,#N/A,FALSE,"Tickmarks"}</definedName>
    <definedName name="__SE1" localSheetId="9" hidden="1">{#N/A,#N/A,FALSE,"Aging Summary";#N/A,#N/A,FALSE,"Ratio Analysis";#N/A,#N/A,FALSE,"Test 120 Day Accts";#N/A,#N/A,FALSE,"Tickmarks"}</definedName>
    <definedName name="__SE1" localSheetId="4" hidden="1">{#N/A,#N/A,FALSE,"Aging Summary";#N/A,#N/A,FALSE,"Ratio Analysis";#N/A,#N/A,FALSE,"Test 120 Day Accts";#N/A,#N/A,FALSE,"Tickmarks"}</definedName>
    <definedName name="__SE1" localSheetId="1" hidden="1">{#N/A,#N/A,FALSE,"Aging Summary";#N/A,#N/A,FALSE,"Ratio Analysis";#N/A,#N/A,FALSE,"Test 120 Day Accts";#N/A,#N/A,FALSE,"Tickmarks"}</definedName>
    <definedName name="__SE1" hidden="1">{#N/A,#N/A,FALSE,"Aging Summary";#N/A,#N/A,FALSE,"Ratio Analysis";#N/A,#N/A,FALSE,"Test 120 Day Accts";#N/A,#N/A,FALSE,"Tickmarks"}</definedName>
    <definedName name="__SUM1">#N/A</definedName>
    <definedName name="__SUM2" localSheetId="11">#REF!</definedName>
    <definedName name="__SUM2">#REF!</definedName>
    <definedName name="__SUM3" localSheetId="11">#REF!</definedName>
    <definedName name="__SUM3">#REF!</definedName>
    <definedName name="__V1" localSheetId="1" hidden="1">{#N/A,#N/A,FALSE,"TAX COMPUTATION";#N/A,#N/A,FALSE,"TAX SCHEDULE";#N/A,#N/A,FALSE,"ADDITIONS";#N/A,#N/A,FALSE,"W &amp; T"}</definedName>
    <definedName name="__V1" hidden="1">{#N/A,#N/A,FALSE,"TAX COMPUTATION";#N/A,#N/A,FALSE,"TAX SCHEDULE";#N/A,#N/A,FALSE,"ADDITIONS";#N/A,#N/A,FALSE,"W &amp; T"}</definedName>
    <definedName name="__V2" localSheetId="1" hidden="1">{#N/A,#N/A,FALSE,"TAX COMPUTATION";#N/A,#N/A,FALSE,"TAX SCHEDULE";#N/A,#N/A,FALSE,"ADDITIONS";#N/A,#N/A,FALSE,"W &amp; T"}</definedName>
    <definedName name="__V2" hidden="1">{#N/A,#N/A,FALSE,"TAX COMPUTATION";#N/A,#N/A,FALSE,"TAX SCHEDULE";#N/A,#N/A,FALSE,"ADDITIONS";#N/A,#N/A,FALSE,"W &amp; T"}</definedName>
    <definedName name="__w1" localSheetId="11" hidden="1">{#N/A,#N/A,TRUE,"UKUPNO";#N/A,#N/A,TRUE,"PLASMAN";#N/A,#N/A,TRUE,"REKAP"}</definedName>
    <definedName name="__w1" localSheetId="9" hidden="1">{#N/A,#N/A,TRUE,"UKUPNO";#N/A,#N/A,TRUE,"PLASMAN";#N/A,#N/A,TRUE,"REKAP"}</definedName>
    <definedName name="__w1" localSheetId="4" hidden="1">{#N/A,#N/A,TRUE,"UKUPNO";#N/A,#N/A,TRUE,"PLASMAN";#N/A,#N/A,TRUE,"REKAP"}</definedName>
    <definedName name="__w1" localSheetId="1" hidden="1">{#N/A,#N/A,TRUE,"UKUPNO";#N/A,#N/A,TRUE,"PLASMAN";#N/A,#N/A,TRUE,"REKAP"}</definedName>
    <definedName name="__w1" hidden="1">{#N/A,#N/A,TRUE,"UKUPNO";#N/A,#N/A,TRUE,"PLASMAN";#N/A,#N/A,TRUE,"REKAP"}</definedName>
    <definedName name="__yo11121" localSheetId="11">#REF!</definedName>
    <definedName name="__yo11121">#REF!</definedName>
    <definedName name="__z1" localSheetId="11" hidden="1">{#N/A,#N/A,TRUE,"UKUPNO";#N/A,#N/A,TRUE,"PLASMAN";#N/A,#N/A,TRUE,"REKAP"}</definedName>
    <definedName name="__z1" localSheetId="9" hidden="1">{#N/A,#N/A,TRUE,"UKUPNO";#N/A,#N/A,TRUE,"PLASMAN";#N/A,#N/A,TRUE,"REKAP"}</definedName>
    <definedName name="__z1" localSheetId="4" hidden="1">{#N/A,#N/A,TRUE,"UKUPNO";#N/A,#N/A,TRUE,"PLASMAN";#N/A,#N/A,TRUE,"REKAP"}</definedName>
    <definedName name="__z1" localSheetId="1" hidden="1">{#N/A,#N/A,TRUE,"UKUPNO";#N/A,#N/A,TRUE,"PLASMAN";#N/A,#N/A,TRUE,"REKAP"}</definedName>
    <definedName name="__z1" hidden="1">{#N/A,#N/A,TRUE,"UKUPNO";#N/A,#N/A,TRUE,"PLASMAN";#N/A,#N/A,TRUE,"REKAP"}</definedName>
    <definedName name="_0001" localSheetId="11">#REF!</definedName>
    <definedName name="_0001">#REF!</definedName>
    <definedName name="_0002" localSheetId="11">#REF!</definedName>
    <definedName name="_0002">#REF!</definedName>
    <definedName name="_0010" localSheetId="11">#REF!</definedName>
    <definedName name="_0010">#REF!</definedName>
    <definedName name="_0010AP" localSheetId="11">#REF!</definedName>
    <definedName name="_0010AP">#REF!</definedName>
    <definedName name="_0015" localSheetId="11">#REF!</definedName>
    <definedName name="_0015">#REF!</definedName>
    <definedName name="_0015AP" localSheetId="11">#REF!</definedName>
    <definedName name="_0015AP">#REF!</definedName>
    <definedName name="_0020" localSheetId="11">#REF!</definedName>
    <definedName name="_0020">#REF!</definedName>
    <definedName name="_0020AP" localSheetId="11">#REF!</definedName>
    <definedName name="_0020AP">#REF!</definedName>
    <definedName name="_0050" localSheetId="11">#REF!</definedName>
    <definedName name="_0050">#REF!</definedName>
    <definedName name="_0050AP" localSheetId="11">#REF!</definedName>
    <definedName name="_0050AP">#REF!</definedName>
    <definedName name="_007" localSheetId="11">#REF!</definedName>
    <definedName name="_007">#REF!</definedName>
    <definedName name="_0070" localSheetId="11">#REF!</definedName>
    <definedName name="_0070">#REF!</definedName>
    <definedName name="_0070AP" localSheetId="11">#REF!</definedName>
    <definedName name="_0070AP">#REF!</definedName>
    <definedName name="_0071" localSheetId="11">#REF!</definedName>
    <definedName name="_0071">#REF!</definedName>
    <definedName name="_0071AP" localSheetId="11">#REF!</definedName>
    <definedName name="_0071AP">#REF!</definedName>
    <definedName name="_0072" localSheetId="11">#REF!</definedName>
    <definedName name="_0072">#REF!</definedName>
    <definedName name="_0073" localSheetId="11">#REF!</definedName>
    <definedName name="_0073">#REF!</definedName>
    <definedName name="_0073AP" localSheetId="11">#REF!</definedName>
    <definedName name="_0073AP">#REF!</definedName>
    <definedName name="_0075" localSheetId="11">#REF!</definedName>
    <definedName name="_0075">#REF!</definedName>
    <definedName name="_0075AP" localSheetId="11">#REF!</definedName>
    <definedName name="_0075AP">#REF!</definedName>
    <definedName name="_0076" localSheetId="11">#REF!</definedName>
    <definedName name="_0076">#REF!</definedName>
    <definedName name="_0077" localSheetId="11">#REF!</definedName>
    <definedName name="_0077">#REF!</definedName>
    <definedName name="_0077AP" localSheetId="11">#REF!</definedName>
    <definedName name="_0077AP">#REF!</definedName>
    <definedName name="_0078" localSheetId="11">#REF!</definedName>
    <definedName name="_0078">#REF!</definedName>
    <definedName name="_0078AP" localSheetId="11">#REF!</definedName>
    <definedName name="_0078AP">#REF!</definedName>
    <definedName name="_0078AP2" localSheetId="11">#REF!</definedName>
    <definedName name="_0078AP2">#REF!</definedName>
    <definedName name="_0078AP3" localSheetId="11">#REF!</definedName>
    <definedName name="_0078AP3">#REF!</definedName>
    <definedName name="_0079" localSheetId="11">#REF!</definedName>
    <definedName name="_0079">#REF!</definedName>
    <definedName name="_0079AP" localSheetId="11">#REF!</definedName>
    <definedName name="_0079AP">#REF!</definedName>
    <definedName name="_0080" localSheetId="11">#REF!</definedName>
    <definedName name="_0080">#REF!</definedName>
    <definedName name="_0080AP" localSheetId="11">#REF!</definedName>
    <definedName name="_0080AP">#REF!</definedName>
    <definedName name="_0081" localSheetId="11">#REF!</definedName>
    <definedName name="_0081">#REF!</definedName>
    <definedName name="_0081AP" localSheetId="11">#REF!</definedName>
    <definedName name="_0081AP">#REF!</definedName>
    <definedName name="_0082" localSheetId="11">#REF!</definedName>
    <definedName name="_0082">#REF!</definedName>
    <definedName name="_0090" localSheetId="11">#REF!</definedName>
    <definedName name="_0090">#REF!</definedName>
    <definedName name="_0090AP" localSheetId="11">#REF!</definedName>
    <definedName name="_0090AP">#REF!</definedName>
    <definedName name="_0110" localSheetId="11">#REF!</definedName>
    <definedName name="_0110">#REF!</definedName>
    <definedName name="_0110AP" localSheetId="11">#REF!</definedName>
    <definedName name="_0110AP">#REF!</definedName>
    <definedName name="_0115" localSheetId="11">#REF!</definedName>
    <definedName name="_0115">#REF!</definedName>
    <definedName name="_0115AP" localSheetId="11">#REF!</definedName>
    <definedName name="_0115AP">#REF!</definedName>
    <definedName name="_0120" localSheetId="11">#REF!</definedName>
    <definedName name="_0120">#REF!</definedName>
    <definedName name="_0120AP" localSheetId="11">#REF!</definedName>
    <definedName name="_0120AP">#REF!</definedName>
    <definedName name="_0130" localSheetId="11">#REF!</definedName>
    <definedName name="_0130">#REF!</definedName>
    <definedName name="_0130AP" localSheetId="11">#REF!</definedName>
    <definedName name="_0130AP">#REF!</definedName>
    <definedName name="_0140" localSheetId="11">#REF!</definedName>
    <definedName name="_0140">#REF!</definedName>
    <definedName name="_0140AP" localSheetId="11">#REF!</definedName>
    <definedName name="_0140AP">#REF!</definedName>
    <definedName name="_0141" localSheetId="11">#REF!</definedName>
    <definedName name="_0141">#REF!</definedName>
    <definedName name="_0141AP" localSheetId="11">#REF!</definedName>
    <definedName name="_0141AP">#REF!</definedName>
    <definedName name="_0150" localSheetId="11">#REF!</definedName>
    <definedName name="_0150">#REF!</definedName>
    <definedName name="_0150AP" localSheetId="11">#REF!</definedName>
    <definedName name="_0150AP">#REF!</definedName>
    <definedName name="_0153" localSheetId="11">#REF!</definedName>
    <definedName name="_0153">#REF!</definedName>
    <definedName name="_0153AP" localSheetId="11">#REF!</definedName>
    <definedName name="_0153AP">#REF!</definedName>
    <definedName name="_1__FDSAUDITLINK__" localSheetId="11"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9"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4"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1"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localSheetId="11" hidden="1">#REF!</definedName>
    <definedName name="_1_0_Table2_" localSheetId="9" hidden="1">#REF!</definedName>
    <definedName name="_1_0_Table2_" localSheetId="4" hidden="1">#REF!</definedName>
    <definedName name="_1_0_Table2_" hidden="1">#REF!</definedName>
    <definedName name="_1_1100" localSheetId="11">#REF!</definedName>
    <definedName name="_1_1100">#REF!</definedName>
    <definedName name="_10__123Graph_ACHART_29" localSheetId="11" hidden="1">#REF!</definedName>
    <definedName name="_10__123Graph_ACHART_29" localSheetId="9" hidden="1">#REF!</definedName>
    <definedName name="_10__123Graph_ACHART_29" localSheetId="4" hidden="1">#REF!</definedName>
    <definedName name="_10__123Graph_ACHART_29" hidden="1">#REF!</definedName>
    <definedName name="_10__123Graph_AGROWTH_REVS_A" localSheetId="11" hidden="1">#REF!</definedName>
    <definedName name="_10__123Graph_AGROWTH_REVS_A" localSheetId="9" hidden="1">#REF!</definedName>
    <definedName name="_10__123Graph_AGROWTH_REVS_A" localSheetId="4" hidden="1">#REF!</definedName>
    <definedName name="_10__123Graph_AGROWTH_REVS_A" hidden="1">#REF!</definedName>
    <definedName name="_10__FDSAUDITLINK__" localSheetId="11"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9"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4"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1"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204" localSheetId="11">#REF!</definedName>
    <definedName name="_10_204">#REF!</definedName>
    <definedName name="_100__FDSAUDITLINK__" localSheetId="1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9"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4"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GJ" localSheetId="11">#REF!</definedName>
    <definedName name="_10GJ">#REF!</definedName>
    <definedName name="_11__123Graph_AChart_2A" localSheetId="11" hidden="1">#REF!</definedName>
    <definedName name="_11__123Graph_AChart_2A" localSheetId="9" hidden="1">#REF!</definedName>
    <definedName name="_11__123Graph_AChart_2A" localSheetId="4" hidden="1">#REF!</definedName>
    <definedName name="_11__123Graph_AChart_2A" hidden="1">#REF!</definedName>
    <definedName name="_11__123Graph_AGROWTH_REVS_B" localSheetId="11" hidden="1">#REF!</definedName>
    <definedName name="_11__123Graph_AGROWTH_REVS_B" localSheetId="9" hidden="1">#REF!</definedName>
    <definedName name="_11__123Graph_AGROWTH_REVS_B" localSheetId="4" hidden="1">#REF!</definedName>
    <definedName name="_11__123Graph_AGROWTH_REVS_B" hidden="1">#REF!</definedName>
    <definedName name="_11__FDSAUDITLINK__" localSheetId="11"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9"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4"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1"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205" localSheetId="11">#REF!</definedName>
    <definedName name="_11_205">#REF!</definedName>
    <definedName name="_110GJ" localSheetId="11">#REF!</definedName>
    <definedName name="_110GJ">#REF!</definedName>
    <definedName name="_115GJ" localSheetId="11">#REF!</definedName>
    <definedName name="_115GJ">#REF!</definedName>
    <definedName name="_12__123Graph_ACHART_30" localSheetId="11" hidden="1">#REF!</definedName>
    <definedName name="_12__123Graph_ACHART_30" hidden="1">#REF!</definedName>
    <definedName name="_12__123Graph_BCHART_111" localSheetId="11" hidden="1">#REF!</definedName>
    <definedName name="_12__123Graph_BCHART_111" hidden="1">#REF!</definedName>
    <definedName name="_12__FDSAUDITLINK__" localSheetId="11"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9"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4"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1"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206" localSheetId="11">#REF!</definedName>
    <definedName name="_12_206">#REF!</definedName>
    <definedName name="_120GJ" localSheetId="11">#REF!</definedName>
    <definedName name="_120GJ">#REF!</definedName>
    <definedName name="_13__123Graph_BCHART_112" localSheetId="11" hidden="1">#REF!</definedName>
    <definedName name="_13__123Graph_BCHART_112" hidden="1">#REF!</definedName>
    <definedName name="_13__FDSAUDITLINK__" localSheetId="11"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9"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4"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1"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207" localSheetId="11">#REF!</definedName>
    <definedName name="_13_207">#REF!</definedName>
    <definedName name="_130GJ" localSheetId="11">#REF!</definedName>
    <definedName name="_130GJ">#REF!</definedName>
    <definedName name="_14__123Graph_BCHART_26" localSheetId="11" hidden="1">#REF!</definedName>
    <definedName name="_14__123Graph_BCHART_26" hidden="1">#REF!</definedName>
    <definedName name="_14__FDSAUDITLINK__" localSheetId="11"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9"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4"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1"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208" localSheetId="11">#REF!</definedName>
    <definedName name="_14_208">#REF!</definedName>
    <definedName name="_140GJ" localSheetId="11">#REF!</definedName>
    <definedName name="_140GJ">#REF!</definedName>
    <definedName name="_141GJ" localSheetId="11">#REF!</definedName>
    <definedName name="_141GJ">#REF!</definedName>
    <definedName name="_15__123Graph_AGROSS_MARGINS" localSheetId="11" hidden="1">#REF!</definedName>
    <definedName name="_15__123Graph_AGROSS_MARGINS" localSheetId="9" hidden="1">#REF!</definedName>
    <definedName name="_15__123Graph_AGROSS_MARGINS" localSheetId="4" hidden="1">#REF!</definedName>
    <definedName name="_15__123Graph_AGROSS_MARGINS" hidden="1">#REF!</definedName>
    <definedName name="_15__123Graph_BCHART_29" localSheetId="11" hidden="1">#REF!</definedName>
    <definedName name="_15__123Graph_BCHART_29" localSheetId="9" hidden="1">#REF!</definedName>
    <definedName name="_15__123Graph_BCHART_29" localSheetId="4" hidden="1">#REF!</definedName>
    <definedName name="_15__123Graph_BCHART_29" hidden="1">#REF!</definedName>
    <definedName name="_15__FDSAUDITLINK__" localSheetId="11"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9"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4"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1"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209" localSheetId="11">#REF!</definedName>
    <definedName name="_15_209">#REF!</definedName>
    <definedName name="_150GJ" localSheetId="11">#REF!</definedName>
    <definedName name="_150GJ">#REF!</definedName>
    <definedName name="_153GJ" localSheetId="11">#REF!</definedName>
    <definedName name="_153GJ">#REF!</definedName>
    <definedName name="_15GJ" localSheetId="11">#REF!</definedName>
    <definedName name="_15GJ">#REF!</definedName>
    <definedName name="_16__123Graph_BGROSS_MARGINS" localSheetId="11" hidden="1">#REF!</definedName>
    <definedName name="_16__123Graph_BGROSS_MARGINS" localSheetId="9" hidden="1">#REF!</definedName>
    <definedName name="_16__123Graph_BGROSS_MARGINS" localSheetId="4" hidden="1">#REF!</definedName>
    <definedName name="_16__123Graph_BGROSS_MARGINS" hidden="1">#REF!</definedName>
    <definedName name="_16__FDSAUDITLINK__" localSheetId="11"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9"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4"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1"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210" localSheetId="11">#REF!</definedName>
    <definedName name="_16_210">#REF!</definedName>
    <definedName name="_17__123Graph_BGROWTH_REVS_A" localSheetId="11" hidden="1">#REF!</definedName>
    <definedName name="_17__123Graph_BGROWTH_REVS_A" localSheetId="9" hidden="1">#REF!</definedName>
    <definedName name="_17__123Graph_BGROWTH_REVS_A" localSheetId="4" hidden="1">#REF!</definedName>
    <definedName name="_17__123Graph_BGROWTH_REVS_A" hidden="1">#REF!</definedName>
    <definedName name="_17__FDSAUDITLINK__" localSheetId="11"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9"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4"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1"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211" localSheetId="11">#REF!</definedName>
    <definedName name="_17_211">#REF!</definedName>
    <definedName name="_18__123Graph_AGROWTH_REVS_A" localSheetId="11" hidden="1">#REF!</definedName>
    <definedName name="_18__123Graph_AGROWTH_REVS_A" localSheetId="9" hidden="1">#REF!</definedName>
    <definedName name="_18__123Graph_AGROWTH_REVS_A" localSheetId="4" hidden="1">#REF!</definedName>
    <definedName name="_18__123Graph_AGROWTH_REVS_A" hidden="1">#REF!</definedName>
    <definedName name="_18__123Graph_BGROWTH_REVS_B" localSheetId="11" hidden="1">#REF!</definedName>
    <definedName name="_18__123Graph_BGROWTH_REVS_B" localSheetId="9" hidden="1">#REF!</definedName>
    <definedName name="_18__123Graph_BGROWTH_REVS_B" localSheetId="4" hidden="1">#REF!</definedName>
    <definedName name="_18__123Graph_BGROWTH_REVS_B" hidden="1">#REF!</definedName>
    <definedName name="_18__FDSAUDITLINK__" localSheetId="11"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9"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4"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1"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212" localSheetId="11">#REF!</definedName>
    <definedName name="_18_212">#REF!</definedName>
    <definedName name="_19__123Graph_CCHART_111" localSheetId="11" hidden="1">#REF!</definedName>
    <definedName name="_19__123Graph_CCHART_111" hidden="1">#REF!</definedName>
    <definedName name="_19__FDSAUDITLINK__" localSheetId="1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9"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4"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213" localSheetId="11">#REF!</definedName>
    <definedName name="_19_213">#REF!</definedName>
    <definedName name="_1A_P" localSheetId="11">#REF!</definedName>
    <definedName name="_1A_P">#REF!</definedName>
    <definedName name="_1st__250_KWH" localSheetId="11">#REF!</definedName>
    <definedName name="_1st__250_KWH">#REF!</definedName>
    <definedName name="_1ST_QUARTER" localSheetId="11">#REF!</definedName>
    <definedName name="_1ST_QUARTER">#REF!</definedName>
    <definedName name="_2__123Graph_ACHART_111" localSheetId="11" hidden="1">#REF!</definedName>
    <definedName name="_2__123Graph_ACHART_111" hidden="1">#REF!</definedName>
    <definedName name="_2__FDSAUDITLINK__" localSheetId="11"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9"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4"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1"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1101" localSheetId="11">#REF!</definedName>
    <definedName name="_2_1101">#REF!</definedName>
    <definedName name="_20__123Graph_CCHART_112" localSheetId="11" hidden="1">#REF!</definedName>
    <definedName name="_20__123Graph_CCHART_112" hidden="1">#REF!</definedName>
    <definedName name="_20__FDSAUDITLINK__" localSheetId="11"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9"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4"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1"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215" localSheetId="11">#REF!</definedName>
    <definedName name="_20_215">#REF!</definedName>
    <definedName name="_20GJ" localSheetId="11">#REF!</definedName>
    <definedName name="_20GJ">#REF!</definedName>
    <definedName name="_21__123Graph_AGROWTH_REVS_B" localSheetId="11" hidden="1">#REF!</definedName>
    <definedName name="_21__123Graph_AGROWTH_REVS_B" localSheetId="9" hidden="1">#REF!</definedName>
    <definedName name="_21__123Graph_AGROWTH_REVS_B" localSheetId="4" hidden="1">#REF!</definedName>
    <definedName name="_21__123Graph_AGROWTH_REVS_B" hidden="1">#REF!</definedName>
    <definedName name="_21__123Graph_CCHART_26" localSheetId="11" hidden="1">#REF!</definedName>
    <definedName name="_21__123Graph_CCHART_26" hidden="1">#REF!</definedName>
    <definedName name="_21__FDSAUDITLINK__" localSheetId="11"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9"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4"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1"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216" localSheetId="11">#REF!</definedName>
    <definedName name="_21_216">#REF!</definedName>
    <definedName name="_22__123Graph_BCHART_111" localSheetId="11" hidden="1">#REF!</definedName>
    <definedName name="_22__123Graph_BCHART_111" hidden="1">#REF!</definedName>
    <definedName name="_22__123Graph_CCHART_30" localSheetId="11" hidden="1">#REF!</definedName>
    <definedName name="_22__123Graph_CCHART_30" hidden="1">#REF!</definedName>
    <definedName name="_22__FDSAUDITLINK__" localSheetId="1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9"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4"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217" localSheetId="11">#REF!</definedName>
    <definedName name="_22_217">#REF!</definedName>
    <definedName name="_22AP" localSheetId="11">#REF!</definedName>
    <definedName name="_22AP">#REF!</definedName>
    <definedName name="_23__123Graph_BCHART_112" localSheetId="11" hidden="1">#REF!</definedName>
    <definedName name="_23__123Graph_BCHART_112" hidden="1">#REF!</definedName>
    <definedName name="_23__123Graph_CGROWTH_REVS_A" localSheetId="11" hidden="1">#REF!</definedName>
    <definedName name="_23__123Graph_CGROWTH_REVS_A" localSheetId="9" hidden="1">#REF!</definedName>
    <definedName name="_23__123Graph_CGROWTH_REVS_A" localSheetId="4" hidden="1">#REF!</definedName>
    <definedName name="_23__123Graph_CGROWTH_REVS_A" hidden="1">#REF!</definedName>
    <definedName name="_23__FDSAUDITLINK__" localSheetId="11"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9"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4"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1"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218" localSheetId="11">#REF!</definedName>
    <definedName name="_23_218">#REF!</definedName>
    <definedName name="_24__123Graph_BCHART_26" localSheetId="11" hidden="1">#REF!</definedName>
    <definedName name="_24__123Graph_BCHART_26" hidden="1">#REF!</definedName>
    <definedName name="_24__123Graph_CGROWTH_REVS_B" localSheetId="11" hidden="1">#REF!</definedName>
    <definedName name="_24__123Graph_CGROWTH_REVS_B" localSheetId="9" hidden="1">#REF!</definedName>
    <definedName name="_24__123Graph_CGROWTH_REVS_B" localSheetId="4" hidden="1">#REF!</definedName>
    <definedName name="_24__123Graph_CGROWTH_REVS_B" hidden="1">#REF!</definedName>
    <definedName name="_24__FDSAUDITLINK__" localSheetId="11"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9"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4"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1"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219" localSheetId="11">#REF!</definedName>
    <definedName name="_24_219">#REF!</definedName>
    <definedName name="_25__123Graph_DCHART_112" localSheetId="11" hidden="1">#REF!</definedName>
    <definedName name="_25__123Graph_DCHART_112" hidden="1">#REF!</definedName>
    <definedName name="_25__FDSAUDITLINK__" localSheetId="1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9"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4"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220" localSheetId="11">#REF!</definedName>
    <definedName name="_25_220">#REF!</definedName>
    <definedName name="_26__123Graph_DGROWTH_REVS_A" localSheetId="11" hidden="1">#REF!</definedName>
    <definedName name="_26__123Graph_DGROWTH_REVS_A" localSheetId="9" hidden="1">#REF!</definedName>
    <definedName name="_26__123Graph_DGROWTH_REVS_A" localSheetId="4" hidden="1">#REF!</definedName>
    <definedName name="_26__123Graph_DGROWTH_REVS_A" hidden="1">#REF!</definedName>
    <definedName name="_26__FDSAUDITLINK__" localSheetId="11"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9"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4"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1"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223" localSheetId="11">#REF!</definedName>
    <definedName name="_26_223">#REF!</definedName>
    <definedName name="_27__123Graph_BCHART_29" localSheetId="11" hidden="1">#REF!</definedName>
    <definedName name="_27__123Graph_BCHART_29" hidden="1">#REF!</definedName>
    <definedName name="_27__123Graph_DGROWTH_REVS_B" localSheetId="11" hidden="1">#REF!</definedName>
    <definedName name="_27__123Graph_DGROWTH_REVS_B" localSheetId="9" hidden="1">#REF!</definedName>
    <definedName name="_27__123Graph_DGROWTH_REVS_B" localSheetId="4" hidden="1">#REF!</definedName>
    <definedName name="_27__123Graph_DGROWTH_REVS_B" hidden="1">#REF!</definedName>
    <definedName name="_27__FDSAUDITLINK__" localSheetId="11"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9"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4"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1"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224" localSheetId="11">#REF!</definedName>
    <definedName name="_27_224">#REF!</definedName>
    <definedName name="_28__123Graph_XCHART_112" localSheetId="11" hidden="1">#REF!</definedName>
    <definedName name="_28__123Graph_XCHART_112" hidden="1">#REF!</definedName>
    <definedName name="_28__FDSAUDITLINK__" localSheetId="1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9"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4"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232" localSheetId="11">#REF!</definedName>
    <definedName name="_28_232">#REF!</definedName>
    <definedName name="_29__123Graph_XChart_1A" localSheetId="11" hidden="1">#REF!</definedName>
    <definedName name="_29__123Graph_XChart_1A" localSheetId="9" hidden="1">#REF!</definedName>
    <definedName name="_29__123Graph_XChart_1A" localSheetId="4" hidden="1">#REF!</definedName>
    <definedName name="_29__123Graph_XChart_1A" hidden="1">#REF!</definedName>
    <definedName name="_29__FDSAUDITLINK__" localSheetId="11"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9"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4"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1"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240" localSheetId="11">#REF!</definedName>
    <definedName name="_29_240">#REF!</definedName>
    <definedName name="_2A_R" localSheetId="11">#REF!</definedName>
    <definedName name="_2A_R">#REF!</definedName>
    <definedName name="_2ND_QUARTER" localSheetId="11">#REF!</definedName>
    <definedName name="_2ND_QUARTER">#REF!</definedName>
    <definedName name="_3__123Graph_ACHART_112" localSheetId="11" hidden="1">#REF!</definedName>
    <definedName name="_3__123Graph_ACHART_112" hidden="1">#REF!</definedName>
    <definedName name="_3__FDSAUDITLINK__" localSheetId="11"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9"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4"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1"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localSheetId="11" hidden="1">#REF!</definedName>
    <definedName name="_3_0_Table2_" localSheetId="9" hidden="1">#REF!</definedName>
    <definedName name="_3_0_Table2_" localSheetId="4" hidden="1">#REF!</definedName>
    <definedName name="_3_0_Table2_" hidden="1">#REF!</definedName>
    <definedName name="_3_1120" localSheetId="11">#REF!</definedName>
    <definedName name="_3_1120">#REF!</definedName>
    <definedName name="_30__123Graph_BGROSS_MARGINS" localSheetId="11" hidden="1">#REF!</definedName>
    <definedName name="_30__123Graph_BGROSS_MARGINS" localSheetId="9" hidden="1">#REF!</definedName>
    <definedName name="_30__123Graph_BGROSS_MARGINS" localSheetId="4" hidden="1">#REF!</definedName>
    <definedName name="_30__123Graph_BGROSS_MARGINS" hidden="1">#REF!</definedName>
    <definedName name="_30__123Graph_XChart_2A" localSheetId="11" hidden="1">#REF!</definedName>
    <definedName name="_30__123Graph_XChart_2A" localSheetId="9" hidden="1">#REF!</definedName>
    <definedName name="_30__123Graph_XChart_2A" localSheetId="4" hidden="1">#REF!</definedName>
    <definedName name="_30__123Graph_XChart_2A" hidden="1">#REF!</definedName>
    <definedName name="_30__FDSAUDITLINK__" localSheetId="11"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9"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4"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1"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241" localSheetId="11">#REF!</definedName>
    <definedName name="_30_241">#REF!</definedName>
    <definedName name="_31__123Graph_XCHART_30" localSheetId="11" hidden="1">#REF!</definedName>
    <definedName name="_31__123Graph_XCHART_30" hidden="1">#REF!</definedName>
    <definedName name="_31__FDSAUDITLINK__" localSheetId="11"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9"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4"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1"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242" localSheetId="11">#REF!</definedName>
    <definedName name="_31_242">#REF!</definedName>
    <definedName name="_32__FDSAUDITLINK__" localSheetId="11"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9"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4"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1"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localSheetId="11" hidden="1">#REF!</definedName>
    <definedName name="_32_0_S" localSheetId="9" hidden="1">#REF!</definedName>
    <definedName name="_32_0_S" localSheetId="4" hidden="1">#REF!</definedName>
    <definedName name="_32_0_S" hidden="1">#REF!</definedName>
    <definedName name="_32_243" localSheetId="11">#REF!</definedName>
    <definedName name="_32_243">#REF!</definedName>
    <definedName name="_33__123Graph_BGROWTH_REVS_A" localSheetId="11" hidden="1">#REF!</definedName>
    <definedName name="_33__123Graph_BGROWTH_REVS_A" localSheetId="9" hidden="1">#REF!</definedName>
    <definedName name="_33__123Graph_BGROWTH_REVS_A" localSheetId="4" hidden="1">#REF!</definedName>
    <definedName name="_33__123Graph_BGROWTH_REVS_A" hidden="1">#REF!</definedName>
    <definedName name="_33__FDSAUDITLINK__" localSheetId="11"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9"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4"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1"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localSheetId="11" hidden="1">#REF!</definedName>
    <definedName name="_33_0_Table2_" localSheetId="9" hidden="1">#REF!</definedName>
    <definedName name="_33_0_Table2_" localSheetId="4" hidden="1">#REF!</definedName>
    <definedName name="_33_0_Table2_" hidden="1">#REF!</definedName>
    <definedName name="_33_250" localSheetId="11">#REF!</definedName>
    <definedName name="_33_250">#REF!</definedName>
    <definedName name="_34__FDSAUDITLINK__" localSheetId="11"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9"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4"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1"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localSheetId="11" hidden="1">#REF!</definedName>
    <definedName name="_34_0_Table2_" localSheetId="9" hidden="1">#REF!</definedName>
    <definedName name="_34_0_Table2_" localSheetId="4" hidden="1">#REF!</definedName>
    <definedName name="_34_0_Table2_" hidden="1">#REF!</definedName>
    <definedName name="_34_300" localSheetId="11">#REF!</definedName>
    <definedName name="_34_300">#REF!</definedName>
    <definedName name="_35__FDSAUDITLINK__" localSheetId="1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9"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4"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301" localSheetId="11">#REF!</definedName>
    <definedName name="_35_301">#REF!</definedName>
    <definedName name="_36__123Graph_BGROWTH_REVS_B" localSheetId="11" hidden="1">#REF!</definedName>
    <definedName name="_36__123Graph_BGROWTH_REVS_B" localSheetId="9" hidden="1">#REF!</definedName>
    <definedName name="_36__123Graph_BGROWTH_REVS_B" localSheetId="4" hidden="1">#REF!</definedName>
    <definedName name="_36__123Graph_BGROWTH_REVS_B" hidden="1">#REF!</definedName>
    <definedName name="_36__FDSAUDITLINK__" localSheetId="11"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9"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4"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1"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303" localSheetId="11">#REF!</definedName>
    <definedName name="_36_303">#REF!</definedName>
    <definedName name="_37__123Graph_CCHART_111" localSheetId="11" hidden="1">#REF!</definedName>
    <definedName name="_37__123Graph_CCHART_111" hidden="1">#REF!</definedName>
    <definedName name="_37__FDSAUDITLINK__" localSheetId="11"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9"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4"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1"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304" localSheetId="11">#REF!</definedName>
    <definedName name="_37_304">#REF!</definedName>
    <definedName name="_38__123Graph_CCHART_112" localSheetId="11" hidden="1">#REF!</definedName>
    <definedName name="_38__123Graph_CCHART_112" hidden="1">#REF!</definedName>
    <definedName name="_38__FDSAUDITLINK__" localSheetId="11"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9"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4"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1"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305" localSheetId="11">#REF!</definedName>
    <definedName name="_38_305">#REF!</definedName>
    <definedName name="_39__123Graph_CCHART_26" localSheetId="11" hidden="1">#REF!</definedName>
    <definedName name="_39__123Graph_CCHART_26" hidden="1">#REF!</definedName>
    <definedName name="_39__FDSAUDITLINK__" localSheetId="11"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9"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4"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1"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306" localSheetId="11">#REF!</definedName>
    <definedName name="_39_306">#REF!</definedName>
    <definedName name="_3C_CAPITAL" localSheetId="11">#REF!</definedName>
    <definedName name="_3C_CAPITAL">#REF!</definedName>
    <definedName name="_4__123Graph_ACHART_111" localSheetId="11" hidden="1">#REF!</definedName>
    <definedName name="_4__123Graph_ACHART_111" hidden="1">#REF!</definedName>
    <definedName name="_4__123Graph_AChart_1A" localSheetId="11" hidden="1">#REF!</definedName>
    <definedName name="_4__123Graph_AChart_1A" localSheetId="9" hidden="1">#REF!</definedName>
    <definedName name="_4__123Graph_AChart_1A" localSheetId="4" hidden="1">#REF!</definedName>
    <definedName name="_4__123Graph_AChart_1A" hidden="1">#REF!</definedName>
    <definedName name="_4__FDSAUDITLINK__" localSheetId="11"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9"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4"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1"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1140" localSheetId="11">#REF!</definedName>
    <definedName name="_4_1140">#REF!</definedName>
    <definedName name="_40__123Graph_CCHART_30" localSheetId="11" hidden="1">#REF!</definedName>
    <definedName name="_40__123Graph_CCHART_30" hidden="1">#REF!</definedName>
    <definedName name="_40__FDSAUDITLINK__" localSheetId="1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9"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4"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307" localSheetId="11">#REF!</definedName>
    <definedName name="_40_307">#REF!</definedName>
    <definedName name="_41__FDSAUDITLINK__" localSheetId="11"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9"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4"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1"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308" localSheetId="11">#REF!</definedName>
    <definedName name="_41_308">#REF!</definedName>
    <definedName name="_42__FDSAUDITLINK__" localSheetId="11"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9"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4"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1"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309" localSheetId="11">#REF!</definedName>
    <definedName name="_42_309">#REF!</definedName>
    <definedName name="_43__123Graph_CGROWTH_REVS_A" localSheetId="11" hidden="1">#REF!</definedName>
    <definedName name="_43__123Graph_CGROWTH_REVS_A" localSheetId="9" hidden="1">#REF!</definedName>
    <definedName name="_43__123Graph_CGROWTH_REVS_A" localSheetId="4" hidden="1">#REF!</definedName>
    <definedName name="_43__123Graph_CGROWTH_REVS_A" hidden="1">#REF!</definedName>
    <definedName name="_43__FDSAUDITLINK__" localSheetId="11"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9"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4"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1"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310" localSheetId="11">#REF!</definedName>
    <definedName name="_43_310">#REF!</definedName>
    <definedName name="_44__FDSAUDITLINK__" localSheetId="11"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9"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4"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1"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311" localSheetId="11">#REF!</definedName>
    <definedName name="_44_311">#REF!</definedName>
    <definedName name="_45__FDSAUDITLINK__" localSheetId="1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9"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4"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312" localSheetId="11">#REF!</definedName>
    <definedName name="_45_312">#REF!</definedName>
    <definedName name="_46__123Graph_CGROWTH_REVS_B" localSheetId="11" hidden="1">#REF!</definedName>
    <definedName name="_46__123Graph_CGROWTH_REVS_B" localSheetId="9" hidden="1">#REF!</definedName>
    <definedName name="_46__123Graph_CGROWTH_REVS_B" localSheetId="4" hidden="1">#REF!</definedName>
    <definedName name="_46__123Graph_CGROWTH_REVS_B" hidden="1">#REF!</definedName>
    <definedName name="_46__FDSAUDITLINK__" localSheetId="11"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9"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4"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1"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313" localSheetId="11">#REF!</definedName>
    <definedName name="_46_313">#REF!</definedName>
    <definedName name="_47__123Graph_DCHART_112" localSheetId="11" hidden="1">#REF!</definedName>
    <definedName name="_47__123Graph_DCHART_112" hidden="1">#REF!</definedName>
    <definedName name="_47__FDSAUDITLINK__" localSheetId="11"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9"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4"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1"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315" localSheetId="11">#REF!</definedName>
    <definedName name="_47_315">#REF!</definedName>
    <definedName name="_48__FDSAUDITLINK__" localSheetId="11"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9"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4"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1"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316" localSheetId="11">#REF!</definedName>
    <definedName name="_48_316">#REF!</definedName>
    <definedName name="_49__FDSAUDITLINK__" localSheetId="11"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9"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4"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1"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317" localSheetId="11">#REF!</definedName>
    <definedName name="_49_317">#REF!</definedName>
    <definedName name="_4CUST_DEP" localSheetId="11">#REF!</definedName>
    <definedName name="_4CUST_DEP">#REF!</definedName>
    <definedName name="_5__123Graph_ACHART_112" localSheetId="11" hidden="1">#REF!</definedName>
    <definedName name="_5__123Graph_ACHART_112" hidden="1">#REF!</definedName>
    <definedName name="_5__123Graph_ACHART_26" localSheetId="11" hidden="1">#REF!</definedName>
    <definedName name="_5__123Graph_ACHART_26" hidden="1">#REF!</definedName>
    <definedName name="_5__FDSAUDITLINK__" localSheetId="11"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9"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4"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1"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1150" localSheetId="11">#REF!</definedName>
    <definedName name="_5_1150">#REF!</definedName>
    <definedName name="_50__123Graph_DGROWTH_REVS_A" localSheetId="11" hidden="1">#REF!</definedName>
    <definedName name="_50__123Graph_DGROWTH_REVS_A" localSheetId="9" hidden="1">#REF!</definedName>
    <definedName name="_50__123Graph_DGROWTH_REVS_A" localSheetId="4" hidden="1">#REF!</definedName>
    <definedName name="_50__123Graph_DGROWTH_REVS_A" hidden="1">#REF!</definedName>
    <definedName name="_50__FDSAUDITLINK__" localSheetId="1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9"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4"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1"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318" localSheetId="11">#REF!</definedName>
    <definedName name="_50_318">#REF!</definedName>
    <definedName name="_50GJ" localSheetId="11">#REF!</definedName>
    <definedName name="_50GJ">#REF!</definedName>
    <definedName name="_51__FDSAUDITLINK__" localSheetId="11"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9"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4"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1"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319" localSheetId="11">#REF!</definedName>
    <definedName name="_51_319">#REF!</definedName>
    <definedName name="_52__FDSAUDITLINK__" localSheetId="11"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9"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4"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1"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320" localSheetId="11">#REF!</definedName>
    <definedName name="_52_320">#REF!</definedName>
    <definedName name="_53__123Graph_DGROWTH_REVS_B" localSheetId="11" hidden="1">#REF!</definedName>
    <definedName name="_53__123Graph_DGROWTH_REVS_B" localSheetId="9" hidden="1">#REF!</definedName>
    <definedName name="_53__123Graph_DGROWTH_REVS_B" localSheetId="4" hidden="1">#REF!</definedName>
    <definedName name="_53__123Graph_DGROWTH_REVS_B" hidden="1">#REF!</definedName>
    <definedName name="_53__FDSAUDITLINK__" localSheetId="11"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9"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4"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1"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323" localSheetId="11">#REF!</definedName>
    <definedName name="_53_323">#REF!</definedName>
    <definedName name="_54__123Graph_XCHART_112" localSheetId="11" hidden="1">#REF!</definedName>
    <definedName name="_54__123Graph_XCHART_112" hidden="1">#REF!</definedName>
    <definedName name="_54__FDSAUDITLINK__" localSheetId="11"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9"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4"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1"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324" localSheetId="11">#REF!</definedName>
    <definedName name="_54_324">#REF!</definedName>
    <definedName name="_55__123Graph_XChart_1A" localSheetId="11" hidden="1">#REF!</definedName>
    <definedName name="_55__123Graph_XChart_1A" localSheetId="9" hidden="1">#REF!</definedName>
    <definedName name="_55__123Graph_XChart_1A" localSheetId="4" hidden="1">#REF!</definedName>
    <definedName name="_55__123Graph_XChart_1A" hidden="1">#REF!</definedName>
    <definedName name="_55__FDSAUDITLINK__" localSheetId="11"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9"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4"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1"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332" localSheetId="11">#REF!</definedName>
    <definedName name="_55_332">#REF!</definedName>
    <definedName name="_558AP" localSheetId="11">#REF!</definedName>
    <definedName name="_558AP">#REF!</definedName>
    <definedName name="_56__123Graph_XChart_2A" localSheetId="11" hidden="1">#REF!</definedName>
    <definedName name="_56__123Graph_XChart_2A" localSheetId="9" hidden="1">#REF!</definedName>
    <definedName name="_56__123Graph_XChart_2A" localSheetId="4" hidden="1">#REF!</definedName>
    <definedName name="_56__123Graph_XChart_2A" hidden="1">#REF!</definedName>
    <definedName name="_56__FDSAUDITLINK__" localSheetId="11"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9"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4"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1"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340" localSheetId="11">#REF!</definedName>
    <definedName name="_56_340">#REF!</definedName>
    <definedName name="_57__123Graph_XCHART_30" localSheetId="11" hidden="1">#REF!</definedName>
    <definedName name="_57__123Graph_XCHART_30" hidden="1">#REF!</definedName>
    <definedName name="_57__FDSAUDITLINK__" localSheetId="11"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9"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4"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1"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390" localSheetId="11">#REF!</definedName>
    <definedName name="_57_390">#REF!</definedName>
    <definedName name="_58__FDSAUDITLINK__" localSheetId="11"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9"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4"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1"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500" localSheetId="11">#REF!</definedName>
    <definedName name="_58_500">#REF!</definedName>
    <definedName name="_59__FDSAUDITLINK__" localSheetId="11"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9"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4"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1"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600" localSheetId="11">#REF!</definedName>
    <definedName name="_59_600">#REF!</definedName>
    <definedName name="_5FIXED_ASSETS" localSheetId="11">#REF!</definedName>
    <definedName name="_5FIXED_ASSETS">#REF!</definedName>
    <definedName name="_6__123Graph_AChart_1A" localSheetId="11" hidden="1">#REF!</definedName>
    <definedName name="_6__123Graph_AChart_1A" localSheetId="9" hidden="1">#REF!</definedName>
    <definedName name="_6__123Graph_AChart_1A" localSheetId="4" hidden="1">#REF!</definedName>
    <definedName name="_6__123Graph_AChart_1A" hidden="1">#REF!</definedName>
    <definedName name="_6__123Graph_ACHART_29" localSheetId="11" hidden="1">#REF!</definedName>
    <definedName name="_6__123Graph_ACHART_29" localSheetId="9" hidden="1">#REF!</definedName>
    <definedName name="_6__123Graph_ACHART_29" localSheetId="4" hidden="1">#REF!</definedName>
    <definedName name="_6__123Graph_ACHART_29" hidden="1">#REF!</definedName>
    <definedName name="_6__FDSAUDITLINK__" localSheetId="11"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9"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4"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1"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1153" localSheetId="11">#REF!</definedName>
    <definedName name="_6_1153">#REF!</definedName>
    <definedName name="_60__FDSAUDITLINK__" localSheetId="11"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9"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4"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1"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localSheetId="11" hidden="1">#REF!</definedName>
    <definedName name="_60_0_S" localSheetId="9" hidden="1">#REF!</definedName>
    <definedName name="_60_0_S" localSheetId="4" hidden="1">#REF!</definedName>
    <definedName name="_60_0_S" hidden="1">#REF!</definedName>
    <definedName name="_60_700" localSheetId="11">#REF!</definedName>
    <definedName name="_60_700">#REF!</definedName>
    <definedName name="_61__FDSAUDITLINK__" localSheetId="11"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9"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4"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1"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800" localSheetId="11">#REF!</definedName>
    <definedName name="_61_800">#REF!</definedName>
    <definedName name="_62__FDSAUDITLINK__" localSheetId="11"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9"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4"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1"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localSheetId="11"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9"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4"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1"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localSheetId="11" hidden="1">#REF!</definedName>
    <definedName name="_63_0_Table2_" localSheetId="9" hidden="1">#REF!</definedName>
    <definedName name="_63_0_Table2_" localSheetId="4" hidden="1">#REF!</definedName>
    <definedName name="_63_0_Table2_" hidden="1">#REF!</definedName>
    <definedName name="_64__FDSAUDITLINK__" localSheetId="11"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9"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4"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1"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localSheetId="11"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9"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4"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1"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localSheetId="11"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9"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4"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1"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localSheetId="11" hidden="1">#REF!</definedName>
    <definedName name="_66_0_Table2_" localSheetId="9" hidden="1">#REF!</definedName>
    <definedName name="_66_0_Table2_" localSheetId="4" hidden="1">#REF!</definedName>
    <definedName name="_66_0_Table2_" hidden="1">#REF!</definedName>
    <definedName name="_67__FDSAUDITLINK__" localSheetId="11"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9"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4"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1"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localSheetId="11"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9"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4"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1"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localSheetId="11"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9"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4"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1"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HALF_YEAR" localSheetId="11">#REF!</definedName>
    <definedName name="_6HALF_YEAR">#REF!</definedName>
    <definedName name="_7__123Graph_ACHART_26" localSheetId="11" hidden="1">#REF!</definedName>
    <definedName name="_7__123Graph_ACHART_26" hidden="1">#REF!</definedName>
    <definedName name="_7__123Graph_AChart_2A" localSheetId="11" hidden="1">#REF!</definedName>
    <definedName name="_7__123Graph_AChart_2A" localSheetId="9" hidden="1">#REF!</definedName>
    <definedName name="_7__123Graph_AChart_2A" localSheetId="4" hidden="1">#REF!</definedName>
    <definedName name="_7__123Graph_AChart_2A" hidden="1">#REF!</definedName>
    <definedName name="_7__FDSAUDITLINK__" localSheetId="11"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9"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4"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1"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200" localSheetId="11">#REF!</definedName>
    <definedName name="_7_200">#REF!</definedName>
    <definedName name="_70__FDSAUDITLINK__" localSheetId="11"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9"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4"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1"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ANALY" localSheetId="11">#REF!</definedName>
    <definedName name="_70ANALY">#REF!</definedName>
    <definedName name="_70GJ" localSheetId="11">#REF!</definedName>
    <definedName name="_70GJ">#REF!</definedName>
    <definedName name="_71__FDSAUDITLINK__" localSheetId="11"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9"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4"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1"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localSheetId="11"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9"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4"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1"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localSheetId="11"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9"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4"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1"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localSheetId="11"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9"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4"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1"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localSheetId="11"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9"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4"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1"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GJ" localSheetId="11">#REF!</definedName>
    <definedName name="_75GJ">#REF!</definedName>
    <definedName name="_76__FDSAUDITLINK__" localSheetId="11"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9"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4"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1"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localSheetId="11"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9"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4"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1"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GJ" localSheetId="11">#REF!</definedName>
    <definedName name="_77GJ">#REF!</definedName>
    <definedName name="_78__FDSAUDITLINK__" localSheetId="11"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9"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4"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1"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GJ" localSheetId="11">#REF!</definedName>
    <definedName name="_78GJ">#REF!</definedName>
    <definedName name="_79__FDSAUDITLINK__" localSheetId="11"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9"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4"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1"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localSheetId="11" hidden="1">#REF!</definedName>
    <definedName name="_8__123Graph_ACHART_30" hidden="1">#REF!</definedName>
    <definedName name="_8__FDSAUDITLINK__" localSheetId="11"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9"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4"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1"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201" localSheetId="11">#REF!</definedName>
    <definedName name="_8_201">#REF!</definedName>
    <definedName name="_80__FDSAUDITLINK__" localSheetId="11"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9"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4"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1"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ANALY" localSheetId="11">#REF!</definedName>
    <definedName name="_80ANALY">#REF!</definedName>
    <definedName name="_80GJ" localSheetId="11">#REF!</definedName>
    <definedName name="_80GJ">#REF!</definedName>
    <definedName name="_81__FDSAUDITLINK__" localSheetId="11"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9"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4"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1"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GJ" localSheetId="11">#REF!</definedName>
    <definedName name="_81GJ">#REF!</definedName>
    <definedName name="_82__FDSAUDITLINK__" localSheetId="11"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9"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4"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1"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localSheetId="11"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9"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4"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1"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localSheetId="11"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9"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4"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1"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localSheetId="1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9"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4"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1"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localSheetId="11"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9"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4"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1"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localSheetId="11"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9"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4"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1"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localSheetId="11"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9"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4"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1"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localSheetId="11"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9"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4"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1"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localSheetId="11" hidden="1">#REF!</definedName>
    <definedName name="_9__123Graph_AGROSS_MARGINS" localSheetId="9" hidden="1">#REF!</definedName>
    <definedName name="_9__123Graph_AGROSS_MARGINS" localSheetId="4" hidden="1">#REF!</definedName>
    <definedName name="_9__123Graph_AGROSS_MARGINS" hidden="1">#REF!</definedName>
    <definedName name="_9__FDSAUDITLINK__" localSheetId="11"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9"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4"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1"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203" localSheetId="11">#REF!</definedName>
    <definedName name="_9_203">#REF!</definedName>
    <definedName name="_90__FDSAUDITLINK__" localSheetId="1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9"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4"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1"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GJ" localSheetId="11">#REF!</definedName>
    <definedName name="_90GJ">#REF!</definedName>
    <definedName name="_91__FDSAUDITLINK__" localSheetId="11"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9"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4"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1"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localSheetId="11"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9"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4"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1"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localSheetId="11"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9"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4"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1"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localSheetId="11"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9"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4"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1"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localSheetId="1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9"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4"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1"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localSheetId="11"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9"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4"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1"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localSheetId="11"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9"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4"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1"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localSheetId="11"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9"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4"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1"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localSheetId="11"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9"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4"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1"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localSheetId="11" hidden="1">{#N/A,#N/A,FALSE,"Synth";"parc_DC",#N/A,FALSE,"parc";#N/A,#N/A,FALSE,"CA prest";#N/A,#N/A,FALSE,"Ratio CA";#N/A,#N/A,FALSE,"Trafic";"CR_GSM_acté_DC",#N/A,FALSE,"CR GSM_acté";#N/A,#N/A,FALSE,"Abonnés";#N/A,#N/A,FALSE,"Créances";#N/A,#N/A,FALSE,"Effectifs"}</definedName>
    <definedName name="_a1" localSheetId="9" hidden="1">{#N/A,#N/A,FALSE,"Synth";"parc_DC",#N/A,FALSE,"parc";#N/A,#N/A,FALSE,"CA prest";#N/A,#N/A,FALSE,"Ratio CA";#N/A,#N/A,FALSE,"Trafic";"CR_GSM_acté_DC",#N/A,FALSE,"CR GSM_acté";#N/A,#N/A,FALSE,"Abonnés";#N/A,#N/A,FALSE,"Créances";#N/A,#N/A,FALSE,"Effectifs"}</definedName>
    <definedName name="_a1" localSheetId="4" hidden="1">{#N/A,#N/A,FALSE,"Synth";"parc_DC",#N/A,FALSE,"parc";#N/A,#N/A,FALSE,"CA prest";#N/A,#N/A,FALSE,"Ratio CA";#N/A,#N/A,FALSE,"Trafic";"CR_GSM_acté_DC",#N/A,FALSE,"CR GSM_acté";#N/A,#N/A,FALSE,"Abonnés";#N/A,#N/A,FALSE,"Créances";#N/A,#N/A,FALSE,"Effectifs"}</definedName>
    <definedName name="_a1" localSheetId="1"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ct01" localSheetId="11">#REF!</definedName>
    <definedName name="_Act01">#REF!</definedName>
    <definedName name="_Act02" localSheetId="11">#REF!</definedName>
    <definedName name="_Act02">#REF!</definedName>
    <definedName name="_Act03" localSheetId="11">#REF!</definedName>
    <definedName name="_Act03">#REF!</definedName>
    <definedName name="_Act04" localSheetId="11">#REF!</definedName>
    <definedName name="_Act04">#REF!</definedName>
    <definedName name="_Act05" localSheetId="11">#REF!</definedName>
    <definedName name="_Act05">#REF!</definedName>
    <definedName name="_Act06" localSheetId="11">#REF!</definedName>
    <definedName name="_Act06">#REF!</definedName>
    <definedName name="_Act07" localSheetId="11">#REF!</definedName>
    <definedName name="_Act07">#REF!</definedName>
    <definedName name="_Act08" localSheetId="11">#REF!</definedName>
    <definedName name="_Act08">#REF!</definedName>
    <definedName name="_Act09" localSheetId="11">#REF!</definedName>
    <definedName name="_Act09">#REF!</definedName>
    <definedName name="_Act10" localSheetId="11">#REF!</definedName>
    <definedName name="_Act10">#REF!</definedName>
    <definedName name="_Act11" localSheetId="11">#REF!</definedName>
    <definedName name="_Act11">#REF!</definedName>
    <definedName name="_Act12" localSheetId="11">#REF!</definedName>
    <definedName name="_Act12">#REF!</definedName>
    <definedName name="_ACT995" localSheetId="11">#REF!</definedName>
    <definedName name="_ACT995">#REF!</definedName>
    <definedName name="_As1" hidden="1">#REF!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localSheetId="11" hidden="1">#REF!</definedName>
    <definedName name="_bdm.2B754C816B33440CA6B09FCECA363B1C.edm" localSheetId="9" hidden="1">#REF!</definedName>
    <definedName name="_bdm.2B754C816B33440CA6B09FCECA363B1C.edm" localSheetId="4" hidden="1">#REF!</definedName>
    <definedName name="_bdm.2B754C816B33440CA6B09FCECA363B1C.edm" hidden="1">#REF!</definedName>
    <definedName name="_bdm.4261CBDD64CC43EEAE9367E32A5D9415.edm" localSheetId="11" hidden="1">#REF!</definedName>
    <definedName name="_bdm.4261CBDD64CC43EEAE9367E32A5D9415.edm" localSheetId="9" hidden="1">#REF!</definedName>
    <definedName name="_bdm.4261CBDD64CC43EEAE9367E32A5D9415.edm" localSheetId="4" hidden="1">#REF!</definedName>
    <definedName name="_bdm.4261CBDD64CC43EEAE9367E32A5D9415.edm" hidden="1">#REF!</definedName>
    <definedName name="_bdm.4E36B374656E4111BE06C6AA8593525F.edm" localSheetId="11" hidden="1">#REF!</definedName>
    <definedName name="_bdm.4E36B374656E4111BE06C6AA8593525F.edm" localSheetId="9" hidden="1">#REF!</definedName>
    <definedName name="_bdm.4E36B374656E4111BE06C6AA8593525F.edm" localSheetId="4" hidden="1">#REF!</definedName>
    <definedName name="_bdm.4E36B374656E4111BE06C6AA8593525F.edm" hidden="1">#REF!</definedName>
    <definedName name="_bdm.A2FC9A89D6D74FC893514932B9559E6F.edm" localSheetId="11" hidden="1">#REF!</definedName>
    <definedName name="_bdm.A2FC9A89D6D74FC893514932B9559E6F.edm" localSheetId="9" hidden="1">#REF!</definedName>
    <definedName name="_bdm.A2FC9A89D6D74FC893514932B9559E6F.edm" localSheetId="4" hidden="1">#REF!</definedName>
    <definedName name="_bdm.A2FC9A89D6D74FC893514932B9559E6F.edm" hidden="1">#REF!</definedName>
    <definedName name="_bdm.B6D3C63AED6645D6839BAAA3C46A1B11.edm" localSheetId="11" hidden="1">#REF!</definedName>
    <definedName name="_bdm.B6D3C63AED6645D6839BAAA3C46A1B11.edm" localSheetId="9" hidden="1">#REF!</definedName>
    <definedName name="_bdm.B6D3C63AED6645D6839BAAA3C46A1B11.edm" localSheetId="4" hidden="1">#REF!</definedName>
    <definedName name="_bdm.B6D3C63AED6645D6839BAAA3C46A1B11.edm" hidden="1">#REF!</definedName>
    <definedName name="_bdm.D3D232B0C825487C80B74D42D3DC9229.edm" localSheetId="11" hidden="1">#REF!</definedName>
    <definedName name="_bdm.D3D232B0C825487C80B74D42D3DC9229.edm" localSheetId="9" hidden="1">#REF!</definedName>
    <definedName name="_bdm.D3D232B0C825487C80B74D42D3DC9229.edm" localSheetId="4" hidden="1">#REF!</definedName>
    <definedName name="_bdm.D3D232B0C825487C80B74D42D3DC9229.edm" hidden="1">#REF!</definedName>
    <definedName name="_bdm.EAA026CA20C74B79BA422B16028705A4.edm" localSheetId="11" hidden="1">#REF!</definedName>
    <definedName name="_bdm.EAA026CA20C74B79BA422B16028705A4.edm" localSheetId="9" hidden="1">#REF!</definedName>
    <definedName name="_bdm.EAA026CA20C74B79BA422B16028705A4.edm" localSheetId="4" hidden="1">#REF!</definedName>
    <definedName name="_bdm.EAA026CA20C74B79BA422B16028705A4.edm" hidden="1">#REF!</definedName>
    <definedName name="_bdm.EE4FE38359B54D868B4E6D164382A293.edm" localSheetId="11" hidden="1">#REF!</definedName>
    <definedName name="_bdm.EE4FE38359B54D868B4E6D164382A293.edm" localSheetId="9" hidden="1">#REF!</definedName>
    <definedName name="_bdm.EE4FE38359B54D868B4E6D164382A293.edm" localSheetId="4" hidden="1">#REF!</definedName>
    <definedName name="_bdm.EE4FE38359B54D868B4E6D164382A293.edm" hidden="1">#REF!</definedName>
    <definedName name="_Dist_Bin" localSheetId="11" hidden="1">#REF!</definedName>
    <definedName name="_Dist_Bin" localSheetId="9" hidden="1">#REF!</definedName>
    <definedName name="_Dist_Bin" localSheetId="4" hidden="1">#REF!</definedName>
    <definedName name="_Dist_Bin" hidden="1">#REF!</definedName>
    <definedName name="_Dist_Values" localSheetId="11" hidden="1">#REF!</definedName>
    <definedName name="_Dist_Values" localSheetId="9" hidden="1">#REF!</definedName>
    <definedName name="_Dist_Values" localSheetId="4"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d4" hidden="1">#REF!</definedName>
    <definedName name="_Fill" localSheetId="11" hidden="1">#REF!</definedName>
    <definedName name="_Fill" hidden="1">#REF!</definedName>
    <definedName name="_fin1" localSheetId="11" hidden="1">{#N/A,#N/A,TRUE,"UKUPNO";#N/A,#N/A,TRUE,"PLASMAN";#N/A,#N/A,TRUE,"REKAP"}</definedName>
    <definedName name="_fin1" localSheetId="9" hidden="1">{#N/A,#N/A,TRUE,"UKUPNO";#N/A,#N/A,TRUE,"PLASMAN";#N/A,#N/A,TRUE,"REKAP"}</definedName>
    <definedName name="_fin1" localSheetId="4" hidden="1">{#N/A,#N/A,TRUE,"UKUPNO";#N/A,#N/A,TRUE,"PLASMAN";#N/A,#N/A,TRUE,"REKAP"}</definedName>
    <definedName name="_fin1" localSheetId="1" hidden="1">{#N/A,#N/A,TRUE,"UKUPNO";#N/A,#N/A,TRUE,"PLASMAN";#N/A,#N/A,TRUE,"REKAP"}</definedName>
    <definedName name="_fin1" hidden="1">{#N/A,#N/A,TRUE,"UKUPNO";#N/A,#N/A,TRUE,"PLASMAN";#N/A,#N/A,TRUE,"REKAP"}</definedName>
    <definedName name="_HKJ1" localSheetId="11" hidden="1">{#N/A,#N/A,TRUE,"UKUPNO";#N/A,#N/A,TRUE,"PLASMAN";#N/A,#N/A,TRUE,"REKAP"}</definedName>
    <definedName name="_HKJ1" localSheetId="9" hidden="1">{#N/A,#N/A,TRUE,"UKUPNO";#N/A,#N/A,TRUE,"PLASMAN";#N/A,#N/A,TRUE,"REKAP"}</definedName>
    <definedName name="_HKJ1" localSheetId="4" hidden="1">{#N/A,#N/A,TRUE,"UKUPNO";#N/A,#N/A,TRUE,"PLASMAN";#N/A,#N/A,TRUE,"REKAP"}</definedName>
    <definedName name="_HKJ1" localSheetId="1" hidden="1">{#N/A,#N/A,TRUE,"UKUPNO";#N/A,#N/A,TRUE,"PLASMAN";#N/A,#N/A,TRUE,"REKAP"}</definedName>
    <definedName name="_HKJ1" hidden="1">{#N/A,#N/A,TRUE,"UKUPNO";#N/A,#N/A,TRUE,"PLASMAN";#N/A,#N/A,TRUE,"REKAP"}</definedName>
    <definedName name="_HR1" localSheetId="11" hidden="1">{#N/A,#N/A,TRUE,"UKUPNO";#N/A,#N/A,TRUE,"PLASMAN";#N/A,#N/A,TRUE,"REKAP"}</definedName>
    <definedName name="_HR1" localSheetId="9" hidden="1">{#N/A,#N/A,TRUE,"UKUPNO";#N/A,#N/A,TRUE,"PLASMAN";#N/A,#N/A,TRUE,"REKAP"}</definedName>
    <definedName name="_HR1" localSheetId="4" hidden="1">{#N/A,#N/A,TRUE,"UKUPNO";#N/A,#N/A,TRUE,"PLASMAN";#N/A,#N/A,TRUE,"REKAP"}</definedName>
    <definedName name="_HR1" localSheetId="1" hidden="1">{#N/A,#N/A,TRUE,"UKUPNO";#N/A,#N/A,TRUE,"PLASMAN";#N/A,#N/A,TRUE,"REKAP"}</definedName>
    <definedName name="_HR1" hidden="1">{#N/A,#N/A,TRUE,"UKUPNO";#N/A,#N/A,TRUE,"PLASMAN";#N/A,#N/A,TRUE,"REKAP"}</definedName>
    <definedName name="_K1" localSheetId="11" hidden="1">{#N/A,#N/A,TRUE,"UKUPNO";#N/A,#N/A,TRUE,"PLASMAN";#N/A,#N/A,TRUE,"REKAP"}</definedName>
    <definedName name="_K1" localSheetId="9" hidden="1">{#N/A,#N/A,TRUE,"UKUPNO";#N/A,#N/A,TRUE,"PLASMAN";#N/A,#N/A,TRUE,"REKAP"}</definedName>
    <definedName name="_K1" localSheetId="4" hidden="1">{#N/A,#N/A,TRUE,"UKUPNO";#N/A,#N/A,TRUE,"PLASMAN";#N/A,#N/A,TRUE,"REKAP"}</definedName>
    <definedName name="_K1" localSheetId="1" hidden="1">{#N/A,#N/A,TRUE,"UKUPNO";#N/A,#N/A,TRUE,"PLASMAN";#N/A,#N/A,TRUE,"REKAP"}</definedName>
    <definedName name="_K1" hidden="1">{#N/A,#N/A,TRUE,"UKUPNO";#N/A,#N/A,TRUE,"PLASMAN";#N/A,#N/A,TRUE,"REKAP"}</definedName>
    <definedName name="_Key1" localSheetId="11" hidden="1">#REF!</definedName>
    <definedName name="_Key1" localSheetId="9" hidden="1">#REF!</definedName>
    <definedName name="_Key1" localSheetId="4" hidden="1">#REF!</definedName>
    <definedName name="_Key1" hidden="1">#REF!</definedName>
    <definedName name="_Key2" localSheetId="11" hidden="1">#REF!</definedName>
    <definedName name="_Key2" localSheetId="9" hidden="1">#REF!</definedName>
    <definedName name="_Key2" localSheetId="4" hidden="1">#REF!</definedName>
    <definedName name="_Key2" hidden="1">#REF!</definedName>
    <definedName name="_key3" hidden="1">#REF!</definedName>
    <definedName name="_Key4" hidden="1">#REF!</definedName>
    <definedName name="_KO1" localSheetId="11" hidden="1">{#N/A,#N/A,TRUE,"UKUPNO";#N/A,#N/A,TRUE,"PLASMAN";#N/A,#N/A,TRUE,"REKAP"}</definedName>
    <definedName name="_KO1" localSheetId="9" hidden="1">{#N/A,#N/A,TRUE,"UKUPNO";#N/A,#N/A,TRUE,"PLASMAN";#N/A,#N/A,TRUE,"REKAP"}</definedName>
    <definedName name="_KO1" localSheetId="4" hidden="1">{#N/A,#N/A,TRUE,"UKUPNO";#N/A,#N/A,TRUE,"PLASMAN";#N/A,#N/A,TRUE,"REKAP"}</definedName>
    <definedName name="_KO1" localSheetId="1" hidden="1">{#N/A,#N/A,TRUE,"UKUPNO";#N/A,#N/A,TRUE,"PLASMAN";#N/A,#N/A,TRUE,"REKAP"}</definedName>
    <definedName name="_KO1" hidden="1">{#N/A,#N/A,TRUE,"UKUPNO";#N/A,#N/A,TRUE,"PLASMAN";#N/A,#N/A,TRUE,"REKAP"}</definedName>
    <definedName name="_MatInverse_Out" localSheetId="11" hidden="1">#REF!</definedName>
    <definedName name="_MatInverse_Out" localSheetId="9" hidden="1">#REF!</definedName>
    <definedName name="_MatInverse_Out" hidden="1">#REF!</definedName>
    <definedName name="_MatMult_A" localSheetId="11" hidden="1">#REF!</definedName>
    <definedName name="_MatMult_A" localSheetId="9" hidden="1">#REF!</definedName>
    <definedName name="_MatMult_A" hidden="1">#REF!</definedName>
    <definedName name="_MatMult_AxB" localSheetId="11" hidden="1">#REF!</definedName>
    <definedName name="_MatMult_AxB" localSheetId="9" hidden="1">#REF!</definedName>
    <definedName name="_MatMult_AxB" hidden="1">#REF!</definedName>
    <definedName name="_MatMult_B" localSheetId="11" hidden="1">#REF!</definedName>
    <definedName name="_MatMult_B" localSheetId="9" hidden="1">#REF!</definedName>
    <definedName name="_MatMult_B" hidden="1">#REF!</definedName>
    <definedName name="_N4" localSheetId="11">#REF!</definedName>
    <definedName name="_N4">#REF!</definedName>
    <definedName name="_N6" localSheetId="11">#REF!</definedName>
    <definedName name="_N6">#REF!</definedName>
    <definedName name="_Order1" hidden="1">255</definedName>
    <definedName name="_Order2" localSheetId="9" hidden="1">255</definedName>
    <definedName name="_Order2" hidden="1">0</definedName>
    <definedName name="_Parse_Out" localSheetId="11" hidden="1">#REF!</definedName>
    <definedName name="_Parse_Out" localSheetId="9" hidden="1">#REF!</definedName>
    <definedName name="_Parse_Out" hidden="1">#REF!</definedName>
    <definedName name="_Q6" hidden="1">#REF!</definedName>
    <definedName name="_QQ3" localSheetId="1" hidden="1">{#N/A,#N/A,FALSE,"TAX COMPUTATION";#N/A,#N/A,FALSE,"TAX SCHEDULE";#N/A,#N/A,FALSE,"ADDITIONS";#N/A,#N/A,FALSE,"W &amp; T"}</definedName>
    <definedName name="_QQ3" hidden="1">{#N/A,#N/A,FALSE,"TAX COMPUTATION";#N/A,#N/A,FALSE,"TAX SCHEDULE";#N/A,#N/A,FALSE,"ADDITIONS";#N/A,#N/A,FALSE,"W &amp; T"}</definedName>
    <definedName name="_r" localSheetId="1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9"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Regression_Out" localSheetId="11" hidden="1">#REF!</definedName>
    <definedName name="_Regression_Out" localSheetId="9" hidden="1">#REF!</definedName>
    <definedName name="_Regression_Out" hidden="1">#REF!</definedName>
    <definedName name="_Regression_X" localSheetId="11" hidden="1">#REF!</definedName>
    <definedName name="_Regression_X" localSheetId="9" hidden="1">#REF!</definedName>
    <definedName name="_Regression_X" hidden="1">#REF!</definedName>
    <definedName name="_SE1" localSheetId="11" hidden="1">{#N/A,#N/A,FALSE,"Aging Summary";#N/A,#N/A,FALSE,"Ratio Analysis";#N/A,#N/A,FALSE,"Test 120 Day Accts";#N/A,#N/A,FALSE,"Tickmarks"}</definedName>
    <definedName name="_SE1" localSheetId="9" hidden="1">{#N/A,#N/A,FALSE,"Aging Summary";#N/A,#N/A,FALSE,"Ratio Analysis";#N/A,#N/A,FALSE,"Test 120 Day Accts";#N/A,#N/A,FALSE,"Tickmarks"}</definedName>
    <definedName name="_SE1" localSheetId="4" hidden="1">{#N/A,#N/A,FALSE,"Aging Summary";#N/A,#N/A,FALSE,"Ratio Analysis";#N/A,#N/A,FALSE,"Test 120 Day Accts";#N/A,#N/A,FALSE,"Tickmarks"}</definedName>
    <definedName name="_SE1" localSheetId="1" hidden="1">{#N/A,#N/A,FALSE,"Aging Summary";#N/A,#N/A,FALSE,"Ratio Analysis";#N/A,#N/A,FALSE,"Test 120 Day Accts";#N/A,#N/A,FALSE,"Tickmarks"}</definedName>
    <definedName name="_SE1" hidden="1">{#N/A,#N/A,FALSE,"Aging Summary";#N/A,#N/A,FALSE,"Ratio Analysis";#N/A,#N/A,FALSE,"Test 120 Day Accts";#N/A,#N/A,FALSE,"Tickmarks"}</definedName>
    <definedName name="_Sort" localSheetId="11" hidden="1">#REF!</definedName>
    <definedName name="_Sort" localSheetId="9" hidden="1">#REF!</definedName>
    <definedName name="_Sort" localSheetId="4" hidden="1">#REF!</definedName>
    <definedName name="_Sort" hidden="1">#REF!</definedName>
    <definedName name="_sort1" hidden="1">#REF!</definedName>
    <definedName name="_sort2" hidden="1">#REF!</definedName>
    <definedName name="_sort3" hidden="1">#REF!</definedName>
    <definedName name="_SUM1">#N/A</definedName>
    <definedName name="_SUM2" localSheetId="11">#REF!</definedName>
    <definedName name="_SUM2">#REF!</definedName>
    <definedName name="_SUM3" localSheetId="11">#REF!</definedName>
    <definedName name="_SUM3">#REF!</definedName>
    <definedName name="_Table1_In1" localSheetId="11" hidden="1">#REF!</definedName>
    <definedName name="_Table1_In1" localSheetId="9" hidden="1">#REF!</definedName>
    <definedName name="_Table1_In1" localSheetId="4" hidden="1">#REF!</definedName>
    <definedName name="_Table1_In1" hidden="1">#REF!</definedName>
    <definedName name="_Table1_Out" localSheetId="11" hidden="1">#REF!</definedName>
    <definedName name="_Table1_Out" localSheetId="9" hidden="1">#REF!</definedName>
    <definedName name="_Table1_Out" localSheetId="4" hidden="1">#REF!</definedName>
    <definedName name="_Table1_Out" hidden="1">#REF!</definedName>
    <definedName name="_Table2_In1" localSheetId="11" hidden="1">#REF!</definedName>
    <definedName name="_Table2_In1" localSheetId="9" hidden="1">#REF!</definedName>
    <definedName name="_Table2_In1" localSheetId="4" hidden="1">#REF!</definedName>
    <definedName name="_Table2_In1" hidden="1">#REF!</definedName>
    <definedName name="_Table2_Out" localSheetId="11" hidden="1">#REF!</definedName>
    <definedName name="_Table2_Out" localSheetId="9" hidden="1">#REF!</definedName>
    <definedName name="_Table2_Out" localSheetId="4" hidden="1">#REF!</definedName>
    <definedName name="_Table2_Out" hidden="1">#REF!</definedName>
    <definedName name="_V1" localSheetId="1" hidden="1">{#N/A,#N/A,FALSE,"TAX COMPUTATION";#N/A,#N/A,FALSE,"TAX SCHEDULE";#N/A,#N/A,FALSE,"ADDITIONS";#N/A,#N/A,FALSE,"W &amp; T"}</definedName>
    <definedName name="_V1" hidden="1">{#N/A,#N/A,FALSE,"TAX COMPUTATION";#N/A,#N/A,FALSE,"TAX SCHEDULE";#N/A,#N/A,FALSE,"ADDITIONS";#N/A,#N/A,FALSE,"W &amp; T"}</definedName>
    <definedName name="_V2" localSheetId="1" hidden="1">{#N/A,#N/A,FALSE,"TAX COMPUTATION";#N/A,#N/A,FALSE,"TAX SCHEDULE";#N/A,#N/A,FALSE,"ADDITIONS";#N/A,#N/A,FALSE,"W &amp; T"}</definedName>
    <definedName name="_V2" hidden="1">{#N/A,#N/A,FALSE,"TAX COMPUTATION";#N/A,#N/A,FALSE,"TAX SCHEDULE";#N/A,#N/A,FALSE,"ADDITIONS";#N/A,#N/A,FALSE,"W &amp; T"}</definedName>
    <definedName name="_w1" localSheetId="11" hidden="1">{#N/A,#N/A,TRUE,"UKUPNO";#N/A,#N/A,TRUE,"PLASMAN";#N/A,#N/A,TRUE,"REKAP"}</definedName>
    <definedName name="_w1" localSheetId="9" hidden="1">{#N/A,#N/A,TRUE,"UKUPNO";#N/A,#N/A,TRUE,"PLASMAN";#N/A,#N/A,TRUE,"REKAP"}</definedName>
    <definedName name="_w1" localSheetId="4" hidden="1">{#N/A,#N/A,TRUE,"UKUPNO";#N/A,#N/A,TRUE,"PLASMAN";#N/A,#N/A,TRUE,"REKAP"}</definedName>
    <definedName name="_w1" localSheetId="1" hidden="1">{#N/A,#N/A,TRUE,"UKUPNO";#N/A,#N/A,TRUE,"PLASMAN";#N/A,#N/A,TRUE,"REKAP"}</definedName>
    <definedName name="_w1" hidden="1">{#N/A,#N/A,TRUE,"UKUPNO";#N/A,#N/A,TRUE,"PLASMAN";#N/A,#N/A,TRUE,"REKAP"}</definedName>
    <definedName name="_xlcn.WorksheetConnection_BudgetVarA2X2141" localSheetId="11" hidden="1">#REF!</definedName>
    <definedName name="_xlcn.WorksheetConnection_BudgetVarA2X2141" localSheetId="9" hidden="1">#REF!</definedName>
    <definedName name="_xlcn.WorksheetConnection_BudgetVarA2X2141" localSheetId="4" hidden="1">#REF!</definedName>
    <definedName name="_xlcn.WorksheetConnection_BudgetVarA2X2141" hidden="1">#REF!</definedName>
    <definedName name="_xlcn.WorksheetConnection_T9A2C161" hidden="1">#REF!</definedName>
    <definedName name="_yo11121" localSheetId="11">#REF!</definedName>
    <definedName name="_yo11121">#REF!</definedName>
    <definedName name="_z1" localSheetId="11" hidden="1">{#N/A,#N/A,TRUE,"UKUPNO";#N/A,#N/A,TRUE,"PLASMAN";#N/A,#N/A,TRUE,"REKAP"}</definedName>
    <definedName name="_z1" localSheetId="9" hidden="1">{#N/A,#N/A,TRUE,"UKUPNO";#N/A,#N/A,TRUE,"PLASMAN";#N/A,#N/A,TRUE,"REKAP"}</definedName>
    <definedName name="_z1" localSheetId="4" hidden="1">{#N/A,#N/A,TRUE,"UKUPNO";#N/A,#N/A,TRUE,"PLASMAN";#N/A,#N/A,TRUE,"REKAP"}</definedName>
    <definedName name="_z1" localSheetId="1" hidden="1">{#N/A,#N/A,TRUE,"UKUPNO";#N/A,#N/A,TRUE,"PLASMAN";#N/A,#N/A,TRUE,"REKAP"}</definedName>
    <definedName name="_z1" hidden="1">{#N/A,#N/A,TRUE,"UKUPNO";#N/A,#N/A,TRUE,"PLASMAN";#N/A,#N/A,TRUE,"REKAP"}</definedName>
    <definedName name="a" localSheetId="11" hidden="1">{#N/A,#N/A,FALSE,"Aging Summary";#N/A,#N/A,FALSE,"Ratio Analysis";#N/A,#N/A,FALSE,"Test 120 Day Accts";#N/A,#N/A,FALSE,"Tickmarks"}</definedName>
    <definedName name="a">#REF!</definedName>
    <definedName name="a_5555" hidden="1">#REF!</definedName>
    <definedName name="A1B53806" localSheetId="11">#REF!</definedName>
    <definedName name="A1B53806">#REF!</definedName>
    <definedName name="aa" localSheetId="1" hidden="1">{#N/A,#N/A,FALSE,"Aging Summary";#N/A,#N/A,FALSE,"Ratio Analysis";#N/A,#N/A,FALSE,"Test 120 Day Accts";#N/A,#N/A,FALSE,"Tickmarks"}</definedName>
    <definedName name="aa" hidden="1">{#N/A,#N/A,FALSE,"Aging Summary";#N/A,#N/A,FALSE,"Ratio Analysis";#N/A,#N/A,FALSE,"Test 120 Day Accts";#N/A,#N/A,FALSE,"Tickmarks"}</definedName>
    <definedName name="aaa" localSheetId="11" hidden="1">{"consolidated_costs",#N/A,FALSE,"Cost_Data_Table";"regulatory_adjustments",#N/A,FALSE,"Cost_Data_Table";"adjustment_explanations",#N/A,FALSE,"Cost_Data_Table";"utility_costs",#N/A,FALSE,"Cost_Data_Table";"utility_costs_inflated",#N/A,FALSE,"Cost_Data_Table"}</definedName>
    <definedName name="aaa" localSheetId="9" hidden="1">{"consolidated_costs",#N/A,FALSE,"Cost_Data_Table";"regulatory_adjustments",#N/A,FALSE,"Cost_Data_Table";"adjustment_explanations",#N/A,FALSE,"Cost_Data_Table";"utility_costs",#N/A,FALSE,"Cost_Data_Table";"utility_costs_inflated",#N/A,FALSE,"Cost_Data_Table"}</definedName>
    <definedName name="aaa" localSheetId="4" hidden="1">{"consolidated_costs",#N/A,FALSE,"Cost_Data_Table";"regulatory_adjustments",#N/A,FALSE,"Cost_Data_Table";"adjustment_explanations",#N/A,FALSE,"Cost_Data_Table";"utility_costs",#N/A,FALSE,"Cost_Data_Table";"utility_costs_inflated",#N/A,FALSE,"Cost_Data_Table"}</definedName>
    <definedName name="aaa" localSheetId="1" hidden="1">{"consolidated_costs",#N/A,FALSE,"Cost_Data_Table";"regulatory_adjustments",#N/A,FALSE,"Cost_Data_Table";"adjustment_explanations",#N/A,FALSE,"Cost_Data_Table";"utility_costs",#N/A,FALSE,"Cost_Data_Table";"utility_costs_inflated",#N/A,FALSE,"Cost_Data_Table"}</definedName>
    <definedName name="aaa" hidden="1">{"consolidated_costs",#N/A,FALSE,"Cost_Data_Table";"regulatory_adjustments",#N/A,FALSE,"Cost_Data_Table";"adjustment_explanations",#N/A,FALSE,"Cost_Data_Table";"utility_costs",#N/A,FALSE,"Cost_Data_Table";"utility_costs_inflated",#N/A,FALSE,"Cost_Data_Table"}</definedName>
    <definedName name="AAA_DOCTOPS" hidden="1">"AAA_SET"</definedName>
    <definedName name="AAA_duser" hidden="1">"OFF"</definedName>
    <definedName name="aaaaaa" hidden="1">#REF!</definedName>
    <definedName name="aaaaaaaa" localSheetId="1" hidden="1">{#N/A,#N/A,FALSE,"Aging Summary";#N/A,#N/A,FALSE,"Ratio Analysis";#N/A,#N/A,FALSE,"Test 120 Day Accts";#N/A,#N/A,FALSE,"Tickmarks"}</definedName>
    <definedName name="aaaaaaaa" hidden="1">{#N/A,#N/A,FALSE,"Aging Summary";#N/A,#N/A,FALSE,"Ratio Analysis";#N/A,#N/A,FALSE,"Test 120 Day Accts";#N/A,#N/A,FALSE,"Tickmarks"}</definedName>
    <definedName name="aaaaaaaaaaaaa" localSheetId="1" hidden="1">{"'Standalone List Price Trends'!$A$1:$X$56"}</definedName>
    <definedName name="aaaaaaaaaaaaa" hidden="1">{"'Standalone List Price Trends'!$A$1:$X$56"}</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ava" localSheetId="11">#REF!</definedName>
    <definedName name="aadava">#REF!</definedName>
    <definedName name="ab" localSheetId="1" hidden="1">{#N/A,#N/A,FALSE,"Aging Summary";#N/A,#N/A,FALSE,"Ratio Analysis";#N/A,#N/A,FALSE,"Test 120 Day Accts";#N/A,#N/A,FALSE,"Tickmarks"}</definedName>
    <definedName name="ab" hidden="1">{#N/A,#N/A,FALSE,"Aging Summary";#N/A,#N/A,FALSE,"Ratio Analysis";#N/A,#N/A,FALSE,"Test 120 Day Accts";#N/A,#N/A,FALSE,"Tickmarks"}</definedName>
    <definedName name="abc" localSheetId="11" hidden="1">{#N/A,#N/A,FALSE,"CLAIMS";#N/A,#N/A,FALSE,"EXPENSE";#N/A,#N/A,FALSE,"CAPITAL"}</definedName>
    <definedName name="abc" localSheetId="9" hidden="1">{#N/A,#N/A,FALSE,"CLAIMS";#N/A,#N/A,FALSE,"EXPENSE";#N/A,#N/A,FALSE,"CAPITAL"}</definedName>
    <definedName name="abc" localSheetId="4" hidden="1">{#N/A,#N/A,FALSE,"CLAIMS";#N/A,#N/A,FALSE,"EXPENSE";#N/A,#N/A,FALSE,"CAPITAL"}</definedName>
    <definedName name="abc" localSheetId="1" hidden="1">{#N/A,#N/A,FALSE,"CLAIMS";#N/A,#N/A,FALSE,"EXPENSE";#N/A,#N/A,FALSE,"CAPITAL"}</definedName>
    <definedName name="abc" hidden="1">{#N/A,#N/A,FALSE,"CLAIMS";#N/A,#N/A,FALSE,"EXPENSE";#N/A,#N/A,FALSE,"CAPITAL"}</definedName>
    <definedName name="abcd" localSheetId="1" hidden="1">{#N/A,"Mgmt Plan",TRUE,"Assumptions";#N/A,#N/A,TRUE,"Summary";#N/A,#N/A,TRUE,"DCF (Company)";#N/A,"Conservative",TRUE,"Assumptions";#N/A,#N/A,TRUE,"Summary";#N/A,#N/A,TRUE,"DCF (Company)";#N/A,"Synergies",TRUE,"Assumptions";#N/A,#N/A,TRUE,"Summary";#N/A,#N/A,TRUE,"DCF (Company)"}</definedName>
    <definedName name="abcd" hidden="1">{#N/A,"Mgmt Plan",TRUE,"Assumptions";#N/A,#N/A,TRUE,"Summary";#N/A,#N/A,TRUE,"DCF (Company)";#N/A,"Conservative",TRUE,"Assumptions";#N/A,#N/A,TRUE,"Summary";#N/A,#N/A,TRUE,"DCF (Company)";#N/A,"Synergies",TRUE,"Assumptions";#N/A,#N/A,TRUE,"Summary";#N/A,#N/A,TRUE,"DCF (Company)"}</definedName>
    <definedName name="abcde" localSheetId="1" hidden="1">{#N/A,"Mgmt Plan",TRUE,"Assumptions";#N/A,#N/A,TRUE,"Summary";#N/A,#N/A,TRUE,"DCF (Company)";#N/A,"Conservative",TRUE,"Assumptions";#N/A,#N/A,TRUE,"Summary";#N/A,#N/A,TRUE,"DCF (Company)";#N/A,"Synergies",TRUE,"Assumptions";#N/A,#N/A,TRUE,"Summary";#N/A,#N/A,TRUE,"DCF (Company)"}</definedName>
    <definedName name="abcde" hidden="1">{#N/A,"Mgmt Plan",TRUE,"Assumptions";#N/A,#N/A,TRUE,"Summary";#N/A,#N/A,TRUE,"DCF (Company)";#N/A,"Conservative",TRUE,"Assumptions";#N/A,#N/A,TRUE,"Summary";#N/A,#N/A,TRUE,"DCF (Company)";#N/A,"Synergies",TRUE,"Assumptions";#N/A,#N/A,TRUE,"Summary";#N/A,#N/A,TRUE,"DCF (Company)"}</definedName>
    <definedName name="ABD"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AB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AccessDatabase" hidden="1">"C:\My Documents\発注予測.mdb"</definedName>
    <definedName name="ACCOUNT_LIST" localSheetId="11">#REF!</definedName>
    <definedName name="ACCOUNT_LIST">#REF!</definedName>
    <definedName name="ACQ.COST" localSheetId="11">#REF!</definedName>
    <definedName name="ACQ.COST">#REF!</definedName>
    <definedName name="ActDirect" localSheetId="11">#REF!</definedName>
    <definedName name="ActDirect">#REF!</definedName>
    <definedName name="ActDirectApr" localSheetId="11">#REF!</definedName>
    <definedName name="ActDirectApr">#REF!</definedName>
    <definedName name="ActDirectAug" localSheetId="11">#REF!</definedName>
    <definedName name="ActDirectAug">#REF!</definedName>
    <definedName name="ActDirectDec" localSheetId="11">#REF!</definedName>
    <definedName name="ActDirectDec">#REF!</definedName>
    <definedName name="ActDirectFeb" localSheetId="11">#REF!</definedName>
    <definedName name="ActDirectFeb">#REF!</definedName>
    <definedName name="ActDirectJan" localSheetId="11">#REF!</definedName>
    <definedName name="ActDirectJan">#REF!</definedName>
    <definedName name="ActDirectJuly" localSheetId="11">#REF!</definedName>
    <definedName name="ActDirectJuly">#REF!</definedName>
    <definedName name="ActDirectJune" localSheetId="11">#REF!</definedName>
    <definedName name="ActDirectJune">#REF!</definedName>
    <definedName name="ActDirectMar" localSheetId="11">#REF!</definedName>
    <definedName name="ActDirectMar">#REF!</definedName>
    <definedName name="ActDirectMay" localSheetId="11">#REF!</definedName>
    <definedName name="ActDirectMay">#REF!</definedName>
    <definedName name="ActDirectNov" localSheetId="11">#REF!</definedName>
    <definedName name="ActDirectNov">#REF!</definedName>
    <definedName name="ActDirectOct" localSheetId="11">#REF!</definedName>
    <definedName name="ActDirectOct">#REF!</definedName>
    <definedName name="ActDirectSept" localSheetId="11">#REF!</definedName>
    <definedName name="ActDirectSept">#REF!</definedName>
    <definedName name="ActELDC" localSheetId="11">#REF!</definedName>
    <definedName name="ActELDC">#REF!</definedName>
    <definedName name="ActELDCApr" localSheetId="11">#REF!</definedName>
    <definedName name="ActELDCApr">#REF!</definedName>
    <definedName name="ActELDCAug" localSheetId="11">#REF!</definedName>
    <definedName name="ActELDCAug">#REF!</definedName>
    <definedName name="ActELDCDec" localSheetId="11">#REF!</definedName>
    <definedName name="ActELDCDec">#REF!</definedName>
    <definedName name="ActELDCFeb" localSheetId="11">#REF!</definedName>
    <definedName name="ActELDCFeb">#REF!</definedName>
    <definedName name="ActELDCJan" localSheetId="11">#REF!</definedName>
    <definedName name="ActELDCJan">#REF!</definedName>
    <definedName name="ActELDCJuly" localSheetId="11">#REF!</definedName>
    <definedName name="ActELDCJuly">#REF!</definedName>
    <definedName name="ActELDCJune" localSheetId="11">#REF!</definedName>
    <definedName name="ActELDCJune">#REF!</definedName>
    <definedName name="ActELDCMar" localSheetId="11">#REF!</definedName>
    <definedName name="ActELDCMar">#REF!</definedName>
    <definedName name="ActELDCMay" localSheetId="11">#REF!</definedName>
    <definedName name="ActELDCMay">#REF!</definedName>
    <definedName name="ActELDCNov" localSheetId="11">#REF!</definedName>
    <definedName name="ActELDCNov">#REF!</definedName>
    <definedName name="ActELDCOct" localSheetId="11">#REF!</definedName>
    <definedName name="ActELDCOct">#REF!</definedName>
    <definedName name="ActELDCSept" localSheetId="11">#REF!</definedName>
    <definedName name="ActELDCSept">#REF!</definedName>
    <definedName name="ActOMEU" localSheetId="11">#REF!</definedName>
    <definedName name="ActOMEU">#REF!</definedName>
    <definedName name="ActOMEUApr" localSheetId="11">#REF!</definedName>
    <definedName name="ActOMEUApr">#REF!</definedName>
    <definedName name="ActOMEUAug" localSheetId="11">#REF!</definedName>
    <definedName name="ActOMEUAug">#REF!</definedName>
    <definedName name="ActOMEUDec" localSheetId="11">#REF!</definedName>
    <definedName name="ActOMEUDec">#REF!</definedName>
    <definedName name="ActOMEUFeb" localSheetId="11">#REF!</definedName>
    <definedName name="ActOMEUFeb">#REF!</definedName>
    <definedName name="ActOMEUJan" localSheetId="11">#REF!</definedName>
    <definedName name="ActOMEUJan">#REF!</definedName>
    <definedName name="ActOMEUJuly" localSheetId="11">#REF!</definedName>
    <definedName name="ActOMEUJuly">#REF!</definedName>
    <definedName name="ActOMEUJune" localSheetId="11">#REF!</definedName>
    <definedName name="ActOMEUJune">#REF!</definedName>
    <definedName name="ActOMEUMar" localSheetId="11">#REF!</definedName>
    <definedName name="ActOMEUMar">#REF!</definedName>
    <definedName name="ActOMEUMay" localSheetId="11">#REF!</definedName>
    <definedName name="ActOMEUMay">#REF!</definedName>
    <definedName name="ActOMEUNov" localSheetId="11">#REF!</definedName>
    <definedName name="ActOMEUNov">#REF!</definedName>
    <definedName name="ActOMEUOct" localSheetId="11">#REF!</definedName>
    <definedName name="ActOMEUOct">#REF!</definedName>
    <definedName name="ActOMEUSept" localSheetId="11">#REF!</definedName>
    <definedName name="ActOMEUSept">#REF!</definedName>
    <definedName name="ActRetail" localSheetId="11">#REF!</definedName>
    <definedName name="ActRetail">#REF!</definedName>
    <definedName name="ActRetailApr" localSheetId="11">#REF!</definedName>
    <definedName name="ActRetailApr">#REF!</definedName>
    <definedName name="ActRetailAug" localSheetId="11">#REF!</definedName>
    <definedName name="ActRetailAug">#REF!</definedName>
    <definedName name="ActRetailDec" localSheetId="11">#REF!</definedName>
    <definedName name="ActRetailDec">#REF!</definedName>
    <definedName name="ActRetailFeb" localSheetId="11">#REF!</definedName>
    <definedName name="ActRetailFeb">#REF!</definedName>
    <definedName name="ActRetailJan" localSheetId="11">#REF!</definedName>
    <definedName name="ActRetailJan">#REF!</definedName>
    <definedName name="ActRetailJuly" localSheetId="11">#REF!</definedName>
    <definedName name="ActRetailJuly">#REF!</definedName>
    <definedName name="ActRetailJune" localSheetId="11">#REF!</definedName>
    <definedName name="ActRetailJune">#REF!</definedName>
    <definedName name="ActRetailMar" localSheetId="11">#REF!</definedName>
    <definedName name="ActRetailMar">#REF!</definedName>
    <definedName name="ActRetailMay" localSheetId="11">#REF!</definedName>
    <definedName name="ActRetailMay">#REF!</definedName>
    <definedName name="ActRetailNov" localSheetId="11">#REF!</definedName>
    <definedName name="ActRetailNov">#REF!</definedName>
    <definedName name="ActRetailOct" localSheetId="11">#REF!</definedName>
    <definedName name="ActRetailOct">#REF!</definedName>
    <definedName name="ActRetailSept" localSheetId="11">#REF!</definedName>
    <definedName name="ActRetailSept">#REF!</definedName>
    <definedName name="ActRetJan" localSheetId="11">#REF!</definedName>
    <definedName name="ActRetJan">#REF!</definedName>
    <definedName name="ActTXLDC" localSheetId="11">#REF!</definedName>
    <definedName name="ActTXLDC">#REF!</definedName>
    <definedName name="ActTXLDCApr" localSheetId="11">#REF!</definedName>
    <definedName name="ActTXLDCApr">#REF!</definedName>
    <definedName name="ActTXLDCAug" localSheetId="11">#REF!</definedName>
    <definedName name="ActTXLDCAug">#REF!</definedName>
    <definedName name="ActTXLDCDec" localSheetId="11">#REF!</definedName>
    <definedName name="ActTXLDCDec">#REF!</definedName>
    <definedName name="ActTXLDCFeb" localSheetId="11">#REF!</definedName>
    <definedName name="ActTXLDCFeb">#REF!</definedName>
    <definedName name="ActTXLDCJan" localSheetId="11">#REF!</definedName>
    <definedName name="ActTXLDCJan">#REF!</definedName>
    <definedName name="ActTXLDCJuly" localSheetId="11">#REF!</definedName>
    <definedName name="ActTXLDCJuly">#REF!</definedName>
    <definedName name="ActTXLDCJune" localSheetId="11">#REF!</definedName>
    <definedName name="ActTXLDCJune">#REF!</definedName>
    <definedName name="ActTXLDCMar" localSheetId="11">#REF!</definedName>
    <definedName name="ActTXLDCMar">#REF!</definedName>
    <definedName name="ActTXLDCMay" localSheetId="11">#REF!</definedName>
    <definedName name="ActTXLDCMay">#REF!</definedName>
    <definedName name="ActTXLDCNov" localSheetId="11">#REF!</definedName>
    <definedName name="ActTXLDCNov">#REF!</definedName>
    <definedName name="ActTXLDCOct" localSheetId="11">#REF!</definedName>
    <definedName name="ActTXLDCOct">#REF!</definedName>
    <definedName name="ActTXLDCSept" localSheetId="11">#REF!</definedName>
    <definedName name="ActTXLDCSept">#REF!</definedName>
    <definedName name="ActTXMEU" localSheetId="11">#REF!</definedName>
    <definedName name="ActTXMEU">#REF!</definedName>
    <definedName name="ActTXMEUApr" localSheetId="11">#REF!</definedName>
    <definedName name="ActTXMEUApr">#REF!</definedName>
    <definedName name="ActTXMEUAug" localSheetId="11">#REF!</definedName>
    <definedName name="ActTXMEUAug">#REF!</definedName>
    <definedName name="ActTXMEUDec" localSheetId="11">#REF!</definedName>
    <definedName name="ActTXMEUDec">#REF!</definedName>
    <definedName name="ActTXMEUFeb" localSheetId="11">#REF!</definedName>
    <definedName name="ActTXMEUFeb">#REF!</definedName>
    <definedName name="ActTXMEUJan" localSheetId="11">#REF!</definedName>
    <definedName name="ActTXMEUJan">#REF!</definedName>
    <definedName name="ActTXMEUJuly" localSheetId="11">#REF!</definedName>
    <definedName name="ActTXMEUJuly">#REF!</definedName>
    <definedName name="ActTXMEUJune" localSheetId="11">#REF!</definedName>
    <definedName name="ActTXMEUJune">#REF!</definedName>
    <definedName name="ActTXMEUMar" localSheetId="11">#REF!</definedName>
    <definedName name="ActTXMEUMar">#REF!</definedName>
    <definedName name="ActTXMEUMay" localSheetId="11">#REF!</definedName>
    <definedName name="ActTXMEUMay">#REF!</definedName>
    <definedName name="ActTXMEUNov" localSheetId="11">#REF!</definedName>
    <definedName name="ActTXMEUNov">#REF!</definedName>
    <definedName name="ActTXMEUOct" localSheetId="11">#REF!</definedName>
    <definedName name="ActTXMEUOct">#REF!</definedName>
    <definedName name="ActTXMEUSept" localSheetId="11">#REF!</definedName>
    <definedName name="ActTXMEUSept">#REF!</definedName>
    <definedName name="adf" localSheetId="1" hidden="1">{#N/A,#N/A,FALSE,"Aging Summary";#N/A,#N/A,FALSE,"Ratio Analysis";#N/A,#N/A,FALSE,"Test 120 Day Accts";#N/A,#N/A,FALSE,"Tickmarks"}</definedName>
    <definedName name="adf" hidden="1">{#N/A,#N/A,FALSE,"Aging Summary";#N/A,#N/A,FALSE,"Ratio Analysis";#N/A,#N/A,FALSE,"Test 120 Day Accts";#N/A,#N/A,FALSE,"Tickmarks"}</definedName>
    <definedName name="adfa" localSheetId="1" hidden="1">{"ReportTop",#N/A,FALSE,"report top"}</definedName>
    <definedName name="adfa" hidden="1">{"ReportTop",#N/A,FALSE,"report top"}</definedName>
    <definedName name="administration" localSheetId="11">#REF!</definedName>
    <definedName name="administration">#REF!</definedName>
    <definedName name="ads" localSheetId="11" hidden="1">{#N/A,#N/A,FALSE,"Aging Summary";#N/A,#N/A,FALSE,"Ratio Analysis";#N/A,#N/A,FALSE,"Test 120 Day Accts";#N/A,#N/A,FALSE,"Tickmarks"}</definedName>
    <definedName name="ads" localSheetId="9" hidden="1">{#N/A,#N/A,FALSE,"Aging Summary";#N/A,#N/A,FALSE,"Ratio Analysis";#N/A,#N/A,FALSE,"Test 120 Day Accts";#N/A,#N/A,FALSE,"Tickmarks"}</definedName>
    <definedName name="ads" localSheetId="4" hidden="1">{#N/A,#N/A,FALSE,"Aging Summary";#N/A,#N/A,FALSE,"Ratio Analysis";#N/A,#N/A,FALSE,"Test 120 Day Accts";#N/A,#N/A,FALSE,"Tickmarks"}</definedName>
    <definedName name="ads" localSheetId="1" hidden="1">{#N/A,#N/A,FALSE,"Aging Summary";#N/A,#N/A,FALSE,"Ratio Analysis";#N/A,#N/A,FALSE,"Test 120 Day Accts";#N/A,#N/A,FALSE,"Tickmarks"}</definedName>
    <definedName name="ads" hidden="1">{#N/A,#N/A,FALSE,"Aging Summary";#N/A,#N/A,FALSE,"Ratio Analysis";#N/A,#N/A,FALSE,"Test 120 Day Accts";#N/A,#N/A,FALSE,"Tickmarks"}</definedName>
    <definedName name="ag" localSheetId="11">#REF!</definedName>
    <definedName name="ag">#REF!</definedName>
    <definedName name="again" localSheetId="1" hidden="1">{#N/A,#N/A,FALSE,"Push down";#N/A,#N/A,FALSE,"Eliminations";#N/A,#N/A,FALSE,"Inc Stmt "}</definedName>
    <definedName name="again" hidden="1">{#N/A,#N/A,FALSE,"Push down";#N/A,#N/A,FALSE,"Eliminations";#N/A,#N/A,FALSE,"Inc Stmt "}</definedName>
    <definedName name="AGE" localSheetId="1" hidden="1">{#N/A,#N/A,FALSE,"Aging Summary";#N/A,#N/A,FALSE,"Ratio Analysis";#N/A,#N/A,FALSE,"Test 120 Day Accts";#N/A,#N/A,FALSE,"Tickmarks"}</definedName>
    <definedName name="AGE" hidden="1">{#N/A,#N/A,FALSE,"Aging Summary";#N/A,#N/A,FALSE,"Ratio Analysis";#N/A,#N/A,FALSE,"Test 120 Day Accts";#N/A,#N/A,FALSE,"Tickmarks"}</definedName>
    <definedName name="aj"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 localSheetId="11">#REF!,#REF!</definedName>
    <definedName name="AllHistory">#REF!,#REF!</definedName>
    <definedName name="AllPages" localSheetId="11">#REF!,#REF!,#REF!,#REF!,#REF!,#REF!,#REF!,#REF!,#REF!,#REF!,#REF!</definedName>
    <definedName name="AllPages">#REF!,#REF!,#REF!,#REF!,#REF!,#REF!,#REF!,#REF!,#REF!,#REF!,#REF!</definedName>
    <definedName name="AllSum98" localSheetId="11">#REF!,#REF!,#REF!</definedName>
    <definedName name="AllSum98">#REF!,#REF!,#REF!</definedName>
    <definedName name="amorcc" localSheetId="11">#REF!</definedName>
    <definedName name="amorcc">#REF!</definedName>
    <definedName name="amorcompl" localSheetId="11">#REF!</definedName>
    <definedName name="amorcompl">#REF!</definedName>
    <definedName name="AMORCOMPLEAS" localSheetId="11">#REF!</definedName>
    <definedName name="AMORCOMPLEAS">#REF!</definedName>
    <definedName name="amordef" localSheetId="11">#REF!</definedName>
    <definedName name="amordef">#REF!</definedName>
    <definedName name="AMORDEFERRED" localSheetId="11">#REF!</definedName>
    <definedName name="AMORDEFERRED">#REF!</definedName>
    <definedName name="amorlease" localSheetId="11">#REF!</definedName>
    <definedName name="amorlease">#REF!</definedName>
    <definedName name="AMORLEASEHOLD" localSheetId="11">#REF!</definedName>
    <definedName name="AMORLEASEHOLD">#REF!</definedName>
    <definedName name="amorleasvhc" localSheetId="11">#REF!</definedName>
    <definedName name="amorleasvhc">#REF!</definedName>
    <definedName name="amorleshld" localSheetId="11">#REF!</definedName>
    <definedName name="amorleshld">#REF!</definedName>
    <definedName name="AMOROFFLEAS" localSheetId="11">#REF!</definedName>
    <definedName name="AMOROFFLEAS">#REF!</definedName>
    <definedName name="amort" localSheetId="11">#REF!</definedName>
    <definedName name="amort">#REF!</definedName>
    <definedName name="AMORTCC" localSheetId="11">#REF!</definedName>
    <definedName name="AMORTCC">#REF!</definedName>
    <definedName name="AMORTLEASVEH" localSheetId="11">#REF!</definedName>
    <definedName name="AMORTLEASVEH">#REF!</definedName>
    <definedName name="amy" localSheetId="1" hidden="1">{#N/A,#N/A,TRUE,"Proj";#N/A,#N/A,TRUE,"Crew";#N/A,#N/A,TRUE,"Month"}</definedName>
    <definedName name="amy" hidden="1">{#N/A,#N/A,TRUE,"Proj";#N/A,#N/A,TRUE,"Crew";#N/A,#N/A,TRUE,"Month"}</definedName>
    <definedName name="analysi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nual_Cost_per_User_MSOffice365" localSheetId="11">#REF!</definedName>
    <definedName name="Annual_Cost_per_User_MSOffice365">#REF!</definedName>
    <definedName name="anscount" hidden="1">2</definedName>
    <definedName name="APPENDIX" localSheetId="11">#REF!</definedName>
    <definedName name="APPENDIX">#REF!</definedName>
    <definedName name="AQS" localSheetId="1" hidden="1">{#N/A,#N/A,FALSE,"98-profile"}</definedName>
    <definedName name="AQS" hidden="1">{#N/A,#N/A,FALSE,"98-profile"}</definedName>
    <definedName name="AR" localSheetId="11">#REF!</definedName>
    <definedName name="AR">#REF!</definedName>
    <definedName name="AR_sales" localSheetId="11">#REF!</definedName>
    <definedName name="AR_sales">#REF!</definedName>
    <definedName name="ARCPUBURL">""</definedName>
    <definedName name="arda" localSheetId="11">#REF!</definedName>
    <definedName name="arda">#REF!</definedName>
    <definedName name="area1" localSheetId="11">#REF!,#REF!,#REF!,#REF!,#REF!,#REF!</definedName>
    <definedName name="area1">#REF!,#REF!,#REF!,#REF!,#REF!,#REF!</definedName>
    <definedName name="area1enr" localSheetId="11">#REF!</definedName>
    <definedName name="area1enr">#REF!</definedName>
    <definedName name="area2" localSheetId="11">#REF!,#REF!</definedName>
    <definedName name="area2">#REF!,#REF!</definedName>
    <definedName name="area2enr" localSheetId="11">#REF!</definedName>
    <definedName name="area2enr">#REF!</definedName>
    <definedName name="area3enr" localSheetId="11">#REF!</definedName>
    <definedName name="area3enr">#REF!</definedName>
    <definedName name="area4enr" localSheetId="11">#REF!</definedName>
    <definedName name="area4enr">#REF!</definedName>
    <definedName name="area5enr" localSheetId="11">#REF!</definedName>
    <definedName name="area5enr">#REF!</definedName>
    <definedName name="area6enr" localSheetId="11">#REF!</definedName>
    <definedName name="area6enr">#REF!</definedName>
    <definedName name="arsdf" localSheetId="11" hidden="1">{#N/A,#N/A,FALSE,"Aging Summary";#N/A,#N/A,FALSE,"Ratio Analysis";#N/A,#N/A,FALSE,"Test 120 Day Accts";#N/A,#N/A,FALSE,"Tickmarks"}</definedName>
    <definedName name="arsdf" localSheetId="9" hidden="1">{#N/A,#N/A,FALSE,"Aging Summary";#N/A,#N/A,FALSE,"Ratio Analysis";#N/A,#N/A,FALSE,"Test 120 Day Accts";#N/A,#N/A,FALSE,"Tickmarks"}</definedName>
    <definedName name="arsdf" localSheetId="4" hidden="1">{#N/A,#N/A,FALSE,"Aging Summary";#N/A,#N/A,FALSE,"Ratio Analysis";#N/A,#N/A,FALSE,"Test 120 Day Accts";#N/A,#N/A,FALSE,"Tickmarks"}</definedName>
    <definedName name="arsdf" localSheetId="1"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2NamedRange" hidden="1">17</definedName>
    <definedName name="AS2ReportLS" hidden="1">1</definedName>
    <definedName name="AS2StaticLS" localSheetId="11" hidden="1">#REF!</definedName>
    <definedName name="AS2StaticLS" hidden="1">#REF!</definedName>
    <definedName name="AS2SyncStepLS" hidden="1">0</definedName>
    <definedName name="AS2TickmarkLS" localSheetId="11" hidden="1">#REF!</definedName>
    <definedName name="AS2TickmarkLS" hidden="1">#REF!</definedName>
    <definedName name="AS2VersionLS" hidden="1">300</definedName>
    <definedName name="asC" localSheetId="1" hidden="1">{#N/A,#N/A,FALSE,"TAX COMPUTATION";#N/A,#N/A,FALSE,"TAX SCHEDULE";#N/A,#N/A,FALSE,"ADDITIONS";#N/A,#N/A,FALSE,"W &amp; T"}</definedName>
    <definedName name="asC" hidden="1">{#N/A,#N/A,FALSE,"TAX COMPUTATION";#N/A,#N/A,FALSE,"TAX SCHEDULE";#N/A,#N/A,FALSE,"ADDITIONS";#N/A,#N/A,FALSE,"W &amp; T"}</definedName>
    <definedName name="asd" localSheetId="11" hidden="1">{#N/A,#N/A,FALSE,"Aging Summary";#N/A,#N/A,FALSE,"Ratio Analysis";#N/A,#N/A,FALSE,"Test 120 Day Accts";#N/A,#N/A,FALSE,"Tickmarks"}</definedName>
    <definedName name="asd" localSheetId="9" hidden="1">{#N/A,#N/A,FALSE,"Aging Summary";#N/A,#N/A,FALSE,"Ratio Analysis";#N/A,#N/A,FALSE,"Test 120 Day Accts";#N/A,#N/A,FALSE,"Tickmarks"}</definedName>
    <definedName name="asd" localSheetId="4" hidden="1">{#N/A,#N/A,FALSE,"Aging Summary";#N/A,#N/A,FALSE,"Ratio Analysis";#N/A,#N/A,FALSE,"Test 120 Day Accts";#N/A,#N/A,FALSE,"Tickmarks"}</definedName>
    <definedName name="asd" localSheetId="1" hidden="1">{#N/A,#N/A,FALSE,"Aging Summary";#N/A,#N/A,FALSE,"Ratio Analysis";#N/A,#N/A,FALSE,"Test 120 Day Accts";#N/A,#N/A,FALSE,"Tickmarks"}</definedName>
    <definedName name="asd" hidden="1">{#N/A,#N/A,FALSE,"Aging Summary";#N/A,#N/A,FALSE,"Ratio Analysis";#N/A,#N/A,FALSE,"Test 120 Day Accts";#N/A,#N/A,FALSE,"Tickmarks"}</definedName>
    <definedName name="asdadasd" hidden="1">#REF!</definedName>
    <definedName name="asdasdasd" hidden="1">#REF!</definedName>
    <definedName name="asdasddfguer" hidden="1">#REF!</definedName>
    <definedName name="asdfs"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sdfs"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sdfsafd" hidden="1">#REF!</definedName>
    <definedName name="asdfsdf" localSheetId="1" hidden="1">{#N/A,#N/A,FALSE,"Part E";#N/A,#N/A,FALSE,"E.1 Prelim Earnings Plan"}</definedName>
    <definedName name="asdfsdf" hidden="1">{#N/A,#N/A,FALSE,"Part E";#N/A,#N/A,FALSE,"E.1 Prelim Earnings Plan"}</definedName>
    <definedName name="asdtf" localSheetId="1" hidden="1">{"'Standalone List Price Trends'!$A$1:$X$56"}</definedName>
    <definedName name="asdtf" hidden="1">{"'Standalone List Price Trends'!$A$1:$X$56"}</definedName>
    <definedName name="aserh" localSheetId="1" hidden="1">{#N/A,#N/A,FALSE,"FBS-ASSETS";#N/A,#N/A,FALSE,"FBS-LIAB&amp;SE";#N/A,#N/A,FALSE,"FIS-YTD";#N/A,#N/A,FALSE,"FCF-YTD";#N/A,#N/A,FALSE,"FSE-YTD"}</definedName>
    <definedName name="aserh" hidden="1">{#N/A,#N/A,FALSE,"FBS-ASSETS";#N/A,#N/A,FALSE,"FBS-LIAB&amp;SE";#N/A,#N/A,FALSE,"FIS-YTD";#N/A,#N/A,FALSE,"FCF-YTD";#N/A,#N/A,FALSE,"FSE-YTD"}</definedName>
    <definedName name="asfdsdf" localSheetId="1" hidden="1">{#N/A,#N/A,FALSE,"Part E";#N/A,#N/A,FALSE,"E.1 Prelim Earnings Plan"}</definedName>
    <definedName name="asfdsdf" hidden="1">{#N/A,#N/A,FALSE,"Part E";#N/A,#N/A,FALSE,"E.1 Prelim Earnings Plan"}</definedName>
    <definedName name="asggdasgasdg" localSheetId="1" hidden="1">{"'Standalone List Price Trends'!$A$1:$X$56"}</definedName>
    <definedName name="asggdasgasdg" hidden="1">{"'Standalone List Price Trends'!$A$1:$X$56"}</definedName>
    <definedName name="ASOFDATE" localSheetId="11">#REF!</definedName>
    <definedName name="ASOFDATE">#REF!</definedName>
    <definedName name="ASSETADJ" localSheetId="11">#REF!</definedName>
    <definedName name="ASSETADJ">#REF!</definedName>
    <definedName name="AssetNum" localSheetId="11">#REF!</definedName>
    <definedName name="AssetNum">#REF!</definedName>
    <definedName name="ASSETS" localSheetId="11">#REF!</definedName>
    <definedName name="ASSETS">#REF!</definedName>
    <definedName name="Assumptions_2002" localSheetId="11">#REF!</definedName>
    <definedName name="Assumptions_2002">#REF!</definedName>
    <definedName name="Assumptions_2003" localSheetId="11">#REF!</definedName>
    <definedName name="Assumptions_2003">#REF!</definedName>
    <definedName name="averton_common" localSheetId="11">#REF!</definedName>
    <definedName name="averton_common">#REF!</definedName>
    <definedName name="Avg_Burdened_Rate_of_Email_Users" localSheetId="11">#REF!</definedName>
    <definedName name="Avg_Burdened_Rate_of_Email_Users">#REF!</definedName>
    <definedName name="AVSEM3" localSheetId="11" hidden="1">{#N/A,#N/A,FALSE,"Sheet1"}</definedName>
    <definedName name="AVSEM3" localSheetId="9" hidden="1">{#N/A,#N/A,FALSE,"Sheet1"}</definedName>
    <definedName name="AVSEM3" localSheetId="4" hidden="1">{#N/A,#N/A,FALSE,"Sheet1"}</definedName>
    <definedName name="AVSEM3" localSheetId="1" hidden="1">{#N/A,#N/A,FALSE,"Sheet1"}</definedName>
    <definedName name="AVSEM3" hidden="1">{#N/A,#N/A,FALSE,"Sheet1"}</definedName>
    <definedName name="Award" localSheetId="11">#REF!</definedName>
    <definedName name="Award">#REF!</definedName>
    <definedName name="b" localSheetId="11" hidden="1">{#N/A,#N/A,FALSE,"Aging Summary";#N/A,#N/A,FALSE,"Ratio Analysis";#N/A,#N/A,FALSE,"Test 120 Day Accts";#N/A,#N/A,FALSE,"Tickmarks"}</definedName>
    <definedName name="b" localSheetId="9" hidden="1">{#N/A,#N/A,FALSE,"Aging Summary";#N/A,#N/A,FALSE,"Ratio Analysis";#N/A,#N/A,FALSE,"Test 120 Day Accts";#N/A,#N/A,FALSE,"Tickmarks"}</definedName>
    <definedName name="b" localSheetId="4" hidden="1">{#N/A,#N/A,FALSE,"Aging Summary";#N/A,#N/A,FALSE,"Ratio Analysis";#N/A,#N/A,FALSE,"Test 120 Day Accts";#N/A,#N/A,FALSE,"Tickmarks"}</definedName>
    <definedName name="b" localSheetId="1" hidden="1">{#N/A,#N/A,FALSE,"Aging Summary";#N/A,#N/A,FALSE,"Ratio Analysis";#N/A,#N/A,FALSE,"Test 120 Day Accts";#N/A,#N/A,FALSE,"Tickmarks"}</definedName>
    <definedName name="b" hidden="1">{#N/A,#N/A,FALSE,"Aging Summary";#N/A,#N/A,FALSE,"Ratio Analysis";#N/A,#N/A,FALSE,"Test 120 Day Accts";#N/A,#N/A,FALSE,"Tickmarks"}</definedName>
    <definedName name="B6INC" localSheetId="11">#REF!</definedName>
    <definedName name="B6INC">#REF!</definedName>
    <definedName name="B6IVA" localSheetId="11">#REF!</definedName>
    <definedName name="B6IVA">#REF!</definedName>
    <definedName name="ba" localSheetId="1" hidden="1">{"IS",#N/A,FALSE,"IS";"RPTIS",#N/A,FALSE,"RPTIS";"STATS",#N/A,FALSE,"STATS";"CELL",#N/A,FALSE,"CELL";"BS",#N/A,FALSE,"BS"}</definedName>
    <definedName name="ba" hidden="1">{"IS",#N/A,FALSE,"IS";"RPTIS",#N/A,FALSE,"RPTIS";"STATS",#N/A,FALSE,"STATS";"CELL",#N/A,FALSE,"CELL";"BS",#N/A,FALSE,"BS"}</definedName>
    <definedName name="BAL" localSheetId="11">#REF!</definedName>
    <definedName name="BAL">#REF!</definedName>
    <definedName name="balan" localSheetId="11">#REF!</definedName>
    <definedName name="balan">#REF!</definedName>
    <definedName name="BALANCE" localSheetId="11">#REF!</definedName>
    <definedName name="BALANCE">#REF!</definedName>
    <definedName name="BALSHT" localSheetId="11">#REF!</definedName>
    <definedName name="BALSHT">#REF!</definedName>
    <definedName name="bayview" localSheetId="11">#REF!</definedName>
    <definedName name="bayview">#REF!</definedName>
    <definedName name="bb" localSheetId="1" hidden="1">{"cred comp",#N/A,FALSE,"Comparable Credit Analysis";"IS",#N/A,FALSE,"IS";"Sensitivity",#N/A,FALSE,"Sensitivity";"BS",#N/A,FALSE,"BS";"Bond Summary",#N/A,FALSE,"B Summary";"AD",#N/A,FALSE,"Accretion";"NAV",#N/A,FALSE,"NAV";"SU",#N/A,FALSE,"S&amp;U";"acq. study",#N/A,FALSE,"Acq. Study";"F Charges",#N/A,FALSE,"Fixed Charges"}</definedName>
    <definedName name="bb" hidden="1">{"cred comp",#N/A,FALSE,"Comparable Credit Analysis";"IS",#N/A,FALSE,"IS";"Sensitivity",#N/A,FALSE,"Sensitivity";"BS",#N/A,FALSE,"BS";"Bond Summary",#N/A,FALSE,"B Summary";"AD",#N/A,FALSE,"Accretion";"NAV",#N/A,FALSE,"NAV";"SU",#N/A,FALSE,"S&amp;U";"acq. study",#N/A,FALSE,"Acq. Study";"F Charges",#N/A,FALSE,"Fixed Charges"}</definedName>
    <definedName name="bbb"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bb"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lnew" localSheetId="1" hidden="1">{"IS",#N/A,FALSE,"IS";"RPTIS",#N/A,FALSE,"RPTIS";"STATS",#N/A,FALSE,"STATS";"CELL",#N/A,FALSE,"CELL";"BS",#N/A,FALSE,"BS"}</definedName>
    <definedName name="belnew" hidden="1">{"IS",#N/A,FALSE,"IS";"RPTIS",#N/A,FALSE,"RPTIS";"STATS",#N/A,FALSE,"STATS";"CELL",#N/A,FALSE,"CELL";"BS",#N/A,FALSE,"BS"}</definedName>
    <definedName name="ben" localSheetId="1" hidden="1">{#N/A,#N/A,FALSE,"Part E";#N/A,#N/A,FALSE,"E.1 Prelim Earnings Plan"}</definedName>
    <definedName name="ben" hidden="1">{#N/A,#N/A,FALSE,"Part E";#N/A,#N/A,FALSE,"E.1 Prelim Earnings Plan"}</definedName>
    <definedName name="BG_Del" hidden="1">15</definedName>
    <definedName name="BG_Ins" hidden="1">4</definedName>
    <definedName name="BG_Mod" hidden="1">6</definedName>
    <definedName name="bill" localSheetId="1" hidden="1">{#N/A,#N/A,FALSE,"MKT.COMPS";#N/A,#N/A,FALSE,"DCF - LBO"}</definedName>
    <definedName name="bill" hidden="1">{#N/A,#N/A,FALSE,"MKT.COMPS";#N/A,#N/A,FALSE,"DCF - LBO"}</definedName>
    <definedName name="bill1" localSheetId="1" hidden="1">{#N/A,#N/A,FALSE,"MKT.COMPS";#N/A,#N/A,FALSE,"DCF - LBO"}</definedName>
    <definedName name="bill1" hidden="1">{#N/A,#N/A,FALSE,"MKT.COMPS";#N/A,#N/A,FALSE,"DCF - LBO"}</definedName>
    <definedName name="Billed" localSheetId="11">#REF!</definedName>
    <definedName name="Billed">#REF!</definedName>
    <definedName name="BillingCollecting" localSheetId="11">#REF!</definedName>
    <definedName name="BillingCollecting">#REF!</definedName>
    <definedName name="bilol" localSheetId="1" hidden="1">{#N/A,#N/A,FALSE,"VALSUM";#N/A,#N/A,FALSE,"MKT.COMPS";#N/A,#N/A,FALSE,"ACQ.MULT.";#N/A,#N/A,FALSE,"DCF - LBO"}</definedName>
    <definedName name="bilol" hidden="1">{#N/A,#N/A,FALSE,"VALSUM";#N/A,#N/A,FALSE,"MKT.COMPS";#N/A,#N/A,FALSE,"ACQ.MULT.";#N/A,#N/A,FALSE,"DCF - LBO"}</definedName>
    <definedName name="bldgcap" localSheetId="11">#REF!</definedName>
    <definedName name="bldgcap">#REF!</definedName>
    <definedName name="BLDGCAPBUD" localSheetId="11">#REF!</definedName>
    <definedName name="BLDGCAPBUD">#REF!</definedName>
    <definedName name="blnce" localSheetId="11">#REF!</definedName>
    <definedName name="blnce">#REF!</definedName>
    <definedName name="BLPH1" localSheetId="11" hidden="1">#REF!</definedName>
    <definedName name="BLPH1" localSheetId="9" hidden="1">#REF!</definedName>
    <definedName name="BLPH1" localSheetId="4" hidden="1">#REF!</definedName>
    <definedName name="BLPH1" hidden="1">#REF!</definedName>
    <definedName name="BLPH2" localSheetId="11" hidden="1">#REF!</definedName>
    <definedName name="BLPH2" localSheetId="9" hidden="1">#REF!</definedName>
    <definedName name="BLPH2" localSheetId="4" hidden="1">#REF!</definedName>
    <definedName name="BLPH2" hidden="1">#REF!</definedName>
    <definedName name="BLPH3" localSheetId="11" hidden="1">#REF!</definedName>
    <definedName name="BLPH3" localSheetId="9" hidden="1">#REF!</definedName>
    <definedName name="BLPH3" localSheetId="4" hidden="1">#REF!</definedName>
    <definedName name="BLPH3" hidden="1">#REF!</definedName>
    <definedName name="BLPH4" hidden="1">#REF!</definedName>
    <definedName name="BLPH5" hidden="1">#REF!</definedName>
    <definedName name="BLPH6" hidden="1">#REF!</definedName>
    <definedName name="BMNPHC_kWAC" localSheetId="11">#REF!</definedName>
    <definedName name="BMNPHC_kWAC" localSheetId="9">#REF!</definedName>
    <definedName name="BMNPHC_kWAC" localSheetId="4">#REF!</definedName>
    <definedName name="BMNPHC_kWAC">#REF!</definedName>
    <definedName name="BMNPHC_kWDC" localSheetId="11">#REF!</definedName>
    <definedName name="BMNPHC_kWDC" localSheetId="9">#REF!</definedName>
    <definedName name="BMNPHC_kWDC" localSheetId="4">#REF!</definedName>
    <definedName name="BMNPHC_kWDC">#REF!</definedName>
    <definedName name="BMNPHC_OH" localSheetId="11">#REF!</definedName>
    <definedName name="BMNPHC_OH" localSheetId="9">#REF!</definedName>
    <definedName name="BMNPHC_OH" localSheetId="4">#REF!</definedName>
    <definedName name="BMNPHC_OH">#REF!</definedName>
    <definedName name="BMNPHC_Potential_Inv" localSheetId="11">#REF!</definedName>
    <definedName name="BMNPHC_Potential_Inv" localSheetId="9">#REF!</definedName>
    <definedName name="BMNPHC_Potential_Inv" localSheetId="4">#REF!</definedName>
    <definedName name="BMNPHC_Potential_Inv">#REF!</definedName>
    <definedName name="BMNPHC_Total_Inv" localSheetId="11">#REF!</definedName>
    <definedName name="BMNPHC_Total_Inv" localSheetId="9">#REF!</definedName>
    <definedName name="BMNPHC_Total_Inv" localSheetId="4">#REF!</definedName>
    <definedName name="BMNPHC_Total_Inv">#REF!</definedName>
    <definedName name="bonus" localSheetId="11">#REF!</definedName>
    <definedName name="bonus">#REF!</definedName>
    <definedName name="Box_1" localSheetId="11">#REF!</definedName>
    <definedName name="Box_1">#REF!</definedName>
    <definedName name="Box_11" localSheetId="11">#REF!</definedName>
    <definedName name="Box_11">#REF!</definedName>
    <definedName name="Box_12" localSheetId="11">#REF!</definedName>
    <definedName name="Box_12">#REF!</definedName>
    <definedName name="Box_13" localSheetId="11">#REF!</definedName>
    <definedName name="Box_13">#REF!</definedName>
    <definedName name="Box_2" localSheetId="11">#REF!</definedName>
    <definedName name="Box_2">#REF!</definedName>
    <definedName name="Box_23" localSheetId="11">#REF!</definedName>
    <definedName name="Box_23">#REF!</definedName>
    <definedName name="Box_3" localSheetId="11">#REF!</definedName>
    <definedName name="Box_3">#REF!</definedName>
    <definedName name="Box_4" localSheetId="11">#REF!</definedName>
    <definedName name="Box_4">#REF!</definedName>
    <definedName name="Box_5" localSheetId="11">#REF!</definedName>
    <definedName name="Box_5">#REF!</definedName>
    <definedName name="Box11or12kwh" localSheetId="11">#REF!</definedName>
    <definedName name="Box11or12kwh">#REF!</definedName>
    <definedName name="Box1or2kwh" localSheetId="11">#REF!</definedName>
    <definedName name="Box1or2kwh">#REF!</definedName>
    <definedName name="Box23kwh" localSheetId="11">#REF!</definedName>
    <definedName name="Box23kwh">#REF!</definedName>
    <definedName name="Box3or4kwh" localSheetId="11">#REF!</definedName>
    <definedName name="Box3or4kwh">#REF!</definedName>
    <definedName name="boyne" localSheetId="11">#REF!</definedName>
    <definedName name="boyne">#REF!</definedName>
    <definedName name="BPAGE">"1"</definedName>
    <definedName name="branch" localSheetId="11">#REF!</definedName>
    <definedName name="branch">#REF!</definedName>
    <definedName name="bridge"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rid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S" localSheetId="11" hidden="1">{#N/A,#N/A,FALSE,"CASHFLOW WS"}</definedName>
    <definedName name="BS" localSheetId="9" hidden="1">{#N/A,#N/A,FALSE,"CASHFLOW WS"}</definedName>
    <definedName name="BS" localSheetId="4" hidden="1">{#N/A,#N/A,FALSE,"CASHFLOW WS"}</definedName>
    <definedName name="BS" localSheetId="1" hidden="1">{#N/A,#N/A,FALSE,"CASHFLOW WS"}</definedName>
    <definedName name="BS" hidden="1">{#N/A,#N/A,FALSE,"CASHFLOW WS"}</definedName>
    <definedName name="BSS" localSheetId="11" hidden="1">{#N/A,#N/A,FALSE,"CASHFLOW WS"}</definedName>
    <definedName name="BSS" localSheetId="9" hidden="1">{#N/A,#N/A,FALSE,"CASHFLOW WS"}</definedName>
    <definedName name="BSS" localSheetId="4" hidden="1">{#N/A,#N/A,FALSE,"CASHFLOW WS"}</definedName>
    <definedName name="BSS" localSheetId="1" hidden="1">{#N/A,#N/A,FALSE,"CASHFLOW WS"}</definedName>
    <definedName name="BSS" hidden="1">{#N/A,#N/A,FALSE,"CASHFLOW WS"}</definedName>
    <definedName name="BU" localSheetId="1" hidden="1">{#N/A,#N/A,FALSE,"98-profile"}</definedName>
    <definedName name="BU" hidden="1">{#N/A,#N/A,FALSE,"98-profile"}</definedName>
    <definedName name="Budg01" localSheetId="11">#REF!</definedName>
    <definedName name="Budg01">#REF!</definedName>
    <definedName name="Budg02" localSheetId="11">#REF!</definedName>
    <definedName name="Budg02">#REF!</definedName>
    <definedName name="Budg03" localSheetId="11">#REF!</definedName>
    <definedName name="Budg03">#REF!</definedName>
    <definedName name="Budg04" localSheetId="11">#REF!</definedName>
    <definedName name="Budg04">#REF!</definedName>
    <definedName name="Budg05" localSheetId="11">#REF!</definedName>
    <definedName name="Budg05">#REF!</definedName>
    <definedName name="Budg06" localSheetId="11">#REF!</definedName>
    <definedName name="Budg06">#REF!</definedName>
    <definedName name="Budg07" localSheetId="11">#REF!</definedName>
    <definedName name="Budg07">#REF!</definedName>
    <definedName name="Budg08" localSheetId="11">#REF!</definedName>
    <definedName name="Budg08">#REF!</definedName>
    <definedName name="Budg09" localSheetId="11">#REF!</definedName>
    <definedName name="Budg09">#REF!</definedName>
    <definedName name="Budg10" localSheetId="11">#REF!</definedName>
    <definedName name="Budg10">#REF!</definedName>
    <definedName name="Budg11" localSheetId="11">#REF!</definedName>
    <definedName name="Budg11">#REF!</definedName>
    <definedName name="Budg12" localSheetId="11">#REF!</definedName>
    <definedName name="Budg12">#REF!</definedName>
    <definedName name="Budget3" localSheetId="11">#REF!</definedName>
    <definedName name="Budget3">#REF!</definedName>
    <definedName name="Budget4" localSheetId="11">#REF!</definedName>
    <definedName name="Budget4">#REF!</definedName>
    <definedName name="Budget5" localSheetId="11">#REF!</definedName>
    <definedName name="Budget5">#REF!</definedName>
    <definedName name="BudgetBook" localSheetId="11">#REF!,#REF!,#REF!,#REF!</definedName>
    <definedName name="BudgetBook">#REF!,#REF!,#REF!,#REF!</definedName>
    <definedName name="Buses" localSheetId="11">#REF!</definedName>
    <definedName name="Buses">#REF!</definedName>
    <definedName name="business_units" localSheetId="1" hidden="1">{#N/A,#N/A,FALSE,"98-profile"}</definedName>
    <definedName name="business_units" hidden="1">{#N/A,#N/A,FALSE,"98-profile"}</definedName>
    <definedName name="BusinessUnitList" localSheetId="11">#REF!</definedName>
    <definedName name="BusinessUnitList">#REF!</definedName>
    <definedName name="BUV" localSheetId="11">#REF!</definedName>
    <definedName name="BUV">#REF!</definedName>
    <definedName name="BUW" localSheetId="1" hidden="1">{#N/A,#N/A,FALSE,"98-profile"}</definedName>
    <definedName name="BUW" hidden="1">{#N/A,#N/A,FALSE,"98-profile"}</definedName>
    <definedName name="BUWS" localSheetId="1" hidden="1">{#N/A,#N/A,FALSE,"98-profile"}</definedName>
    <definedName name="BUWS" hidden="1">{#N/A,#N/A,FALSE,"98-profile"}</definedName>
    <definedName name="C_" localSheetId="11">#REF!</definedName>
    <definedName name="C_">#REF!</definedName>
    <definedName name="cafe_validation_temp" localSheetId="11" hidden="1">#REF!</definedName>
    <definedName name="cafe_validation_temp" localSheetId="9" hidden="1">#REF!</definedName>
    <definedName name="cafe_validation_temp" localSheetId="4" hidden="1">#REF!</definedName>
    <definedName name="cafe_validation_temp" hidden="1">#REF!</definedName>
    <definedName name="calcnwo" localSheetId="11">#REF!</definedName>
    <definedName name="calcnwo">#REF!</definedName>
    <definedName name="CALCNWORKSHEET" localSheetId="11">#REF!</definedName>
    <definedName name="CALCNWORKSHEET">#REF!</definedName>
    <definedName name="capcosttype" localSheetId="11">#REF!</definedName>
    <definedName name="capcosttype">#REF!</definedName>
    <definedName name="CAPEXP" localSheetId="11">#REF!</definedName>
    <definedName name="CAPEXP">#REF!</definedName>
    <definedName name="CAPITAL" localSheetId="11">#REF!</definedName>
    <definedName name="CAPITAL">#REF!</definedName>
    <definedName name="CAPITALEXP" localSheetId="11">#REF!</definedName>
    <definedName name="CAPITALEXP">#REF!</definedName>
    <definedName name="CapitalProjects" localSheetId="11">#REF!</definedName>
    <definedName name="CapitalProjects">#REF!</definedName>
    <definedName name="capo" localSheetId="11">#REF!</definedName>
    <definedName name="capo">#REF!</definedName>
    <definedName name="CapOEB" localSheetId="11">#REF!</definedName>
    <definedName name="CapOEB">#REF!</definedName>
    <definedName name="capsupplier" localSheetId="11">#REF!</definedName>
    <definedName name="capsupplier">#REF!</definedName>
    <definedName name="CASH" localSheetId="11">#REF!</definedName>
    <definedName name="CASH">#REF!</definedName>
    <definedName name="CASHFLOW" localSheetId="11">#REF!</definedName>
    <definedName name="CASHFLOW">#REF!</definedName>
    <definedName name="cashfull" localSheetId="11">#REF!</definedName>
    <definedName name="cashfull">#REF!</definedName>
    <definedName name="CATEGORY" localSheetId="11">#REF!</definedName>
    <definedName name="CATEGORY">#REF!</definedName>
    <definedName name="CBWorkbookPriority" hidden="1">-844756298</definedName>
    <definedName name="cc" localSheetId="11">#REF!</definedName>
    <definedName name="cc">#REF!</definedName>
    <definedName name="CC_LIST" localSheetId="11">#REF!</definedName>
    <definedName name="CC_LIST">#REF!</definedName>
    <definedName name="CC_MASTER_LIST" localSheetId="11">#REF!</definedName>
    <definedName name="CC_MASTER_LIST">#REF!</definedName>
    <definedName name="CC_OEB_LIST" localSheetId="11">#REF!</definedName>
    <definedName name="CC_OEB_LIST">#REF!</definedName>
    <definedName name="CCA_Class" localSheetId="11">#REF!</definedName>
    <definedName name="CCA_Class">#REF!</definedName>
    <definedName name="ccccccc" hidden="1">#REF!</definedName>
    <definedName name="ccccccccccc" hidden="1">#REF!</definedName>
    <definedName name="CCYTD" localSheetId="11">OFFSET(#REF!,0,0,#REF!)</definedName>
    <definedName name="CCYTD" localSheetId="9">OFFSET(#REF!,0,0,#REF!)</definedName>
    <definedName name="CCYTD" localSheetId="4">OFFSET(#REF!,0,0,#REF!)</definedName>
    <definedName name="CCYTD">OFFSET(#REF!,0,0,#REF!)</definedName>
    <definedName name="cd"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M_2007" localSheetId="11">#REF!</definedName>
    <definedName name="CDM_2007">#REF!</definedName>
    <definedName name="CEO" localSheetId="11">#REF!</definedName>
    <definedName name="CEO">#REF!</definedName>
    <definedName name="CFLOW" localSheetId="11">#REF!</definedName>
    <definedName name="CFLOW">#REF!</definedName>
    <definedName name="CG_FLEET_BURDEN" localSheetId="11">#REF!</definedName>
    <definedName name="CG_FLEET_BURDEN">#REF!</definedName>
    <definedName name="CG_MAT_BURDEN" localSheetId="11">#REF!</definedName>
    <definedName name="CG_MAT_BURDEN">#REF!</definedName>
    <definedName name="CHANGES" localSheetId="11">#REF!</definedName>
    <definedName name="CHANGES">#REF!</definedName>
    <definedName name="Chart_Data" localSheetId="11">#REF!</definedName>
    <definedName name="Chart_Data">#REF!</definedName>
    <definedName name="chngs" localSheetId="11">#REF!</definedName>
    <definedName name="chngs">#REF!</definedName>
    <definedName name="CIQWBGuid" hidden="1">"b2a64c6c-42e0-40ff-84b5-17e326ba1c46"</definedName>
    <definedName name="CITY" localSheetId="11">#REF!</definedName>
    <definedName name="CITY">#REF!</definedName>
    <definedName name="class" localSheetId="11">#REF!</definedName>
    <definedName name="class">#REF!</definedName>
    <definedName name="CLEAR_ADJ" localSheetId="11">#REF!</definedName>
    <definedName name="CLEAR_ADJ">#REF!</definedName>
    <definedName name="Client_Asset_Code" localSheetId="11">#REF!</definedName>
    <definedName name="Client_Asset_Code">#REF!</definedName>
    <definedName name="ClientName" localSheetId="11">#REF!</definedName>
    <definedName name="ClientName">#REF!</definedName>
    <definedName name="CLUSTER" localSheetId="11">#REF!</definedName>
    <definedName name="CLUSTER">#REF!</definedName>
    <definedName name="CLUSTER_LIST" localSheetId="11">#REF!</definedName>
    <definedName name="CLUSTER_LIST">#REF!</definedName>
    <definedName name="CMonth">#REF!</definedName>
    <definedName name="co" localSheetId="1" hidden="1">{#N/A,#N/A,FALSE,"Push down"}</definedName>
    <definedName name="co" hidden="1">{#N/A,#N/A,FALSE,"Push down"}</definedName>
    <definedName name="CO_LIST" localSheetId="11">#REF!</definedName>
    <definedName name="CO_LIST">#REF!</definedName>
    <definedName name="COB_kWAC" localSheetId="11">#REF!</definedName>
    <definedName name="COB_kWAC" localSheetId="9">#REF!</definedName>
    <definedName name="COB_kWAC" localSheetId="4">#REF!</definedName>
    <definedName name="COB_kWAC">#REF!</definedName>
    <definedName name="COB_kWDC" localSheetId="11">#REF!</definedName>
    <definedName name="COB_kWDC" localSheetId="9">#REF!</definedName>
    <definedName name="COB_kWDC" localSheetId="4">#REF!</definedName>
    <definedName name="COB_kWDC">#REF!</definedName>
    <definedName name="COB_OH" localSheetId="11">#REF!</definedName>
    <definedName name="COB_OH" localSheetId="9">#REF!</definedName>
    <definedName name="COB_OH" localSheetId="4">#REF!</definedName>
    <definedName name="COB_OH">#REF!</definedName>
    <definedName name="COB_Potential_Inv" localSheetId="11">#REF!</definedName>
    <definedName name="COB_Potential_Inv" localSheetId="9">#REF!</definedName>
    <definedName name="COB_Potential_Inv" localSheetId="4">#REF!</definedName>
    <definedName name="COB_Potential_Inv">#REF!</definedName>
    <definedName name="COB_Total_Inv" localSheetId="11">#REF!</definedName>
    <definedName name="COB_Total_Inv" localSheetId="9">#REF!</definedName>
    <definedName name="COB_Total_Inv" localSheetId="4">#REF!</definedName>
    <definedName name="COB_Total_Inv">#REF!</definedName>
    <definedName name="Code" hidden="1">#REF!</definedName>
    <definedName name="COM_kWAC" localSheetId="11">#REF!</definedName>
    <definedName name="COM_kWAC" localSheetId="9">#REF!</definedName>
    <definedName name="COM_kWAC" localSheetId="4">#REF!</definedName>
    <definedName name="COM_kWAC">#REF!</definedName>
    <definedName name="COM_kWDC" localSheetId="11">#REF!</definedName>
    <definedName name="COM_kWDC" localSheetId="9">#REF!</definedName>
    <definedName name="COM_kWDC" localSheetId="4">#REF!</definedName>
    <definedName name="COM_kWDC">#REF!</definedName>
    <definedName name="COM_OH" localSheetId="11">#REF!</definedName>
    <definedName name="COM_OH" localSheetId="9">#REF!</definedName>
    <definedName name="COM_OH" localSheetId="4">#REF!</definedName>
    <definedName name="COM_OH">#REF!</definedName>
    <definedName name="COM_Potential_Inv" localSheetId="11">#REF!</definedName>
    <definedName name="COM_Potential_Inv" localSheetId="9">#REF!</definedName>
    <definedName name="COM_Potential_Inv" localSheetId="4">#REF!</definedName>
    <definedName name="COM_Potential_Inv">#REF!</definedName>
    <definedName name="COM_Total_Inv" localSheetId="11">#REF!</definedName>
    <definedName name="COM_Total_Inv" localSheetId="9">#REF!</definedName>
    <definedName name="COM_Total_Inv" localSheetId="4">#REF!</definedName>
    <definedName name="COM_Total_Inv">#REF!</definedName>
    <definedName name="commst" localSheetId="11">#REF!</definedName>
    <definedName name="commst">#REF!</definedName>
    <definedName name="Comp" localSheetId="11">#REF!</definedName>
    <definedName name="Comp">#REF!</definedName>
    <definedName name="COMP_IS" localSheetId="11">#REF!</definedName>
    <definedName name="COMP_IS">#REF!</definedName>
    <definedName name="Company">"Hydro One Brampton Networks"</definedName>
    <definedName name="Company10" localSheetId="11">#REF!</definedName>
    <definedName name="Company10">#REF!</definedName>
    <definedName name="Company12" localSheetId="11">#REF!</definedName>
    <definedName name="Company12">#REF!</definedName>
    <definedName name="compca" localSheetId="11">#REF!</definedName>
    <definedName name="compca">#REF!</definedName>
    <definedName name="COMPCAPBUD" localSheetId="11">#REF!</definedName>
    <definedName name="COMPCAPBUD">#REF!</definedName>
    <definedName name="CompIS" localSheetId="11">#REF!</definedName>
    <definedName name="CompIS">#REF!</definedName>
    <definedName name="compleas" localSheetId="11">#REF!</definedName>
    <definedName name="compleas">#REF!</definedName>
    <definedName name="COMPLEASCAPBUD" localSheetId="11">#REF!</definedName>
    <definedName name="COMPLEASCAPBUD">#REF!</definedName>
    <definedName name="CON" localSheetId="11">#REF!</definedName>
    <definedName name="CON">#REF!</definedName>
    <definedName name="Conc" localSheetId="1" hidden="1">{#N/A,#N/A,FALSE,"Inc Stmt "}</definedName>
    <definedName name="Conc" hidden="1">{#N/A,#N/A,FALSE,"Inc Stmt "}</definedName>
    <definedName name="Conclusion" localSheetId="1" hidden="1">{#N/A,#N/A,FALSE,"Push down";#N/A,#N/A,FALSE,"Eliminations";#N/A,#N/A,FALSE,"Inc Stmt "}</definedName>
    <definedName name="Conclusion" hidden="1">{#N/A,#N/A,FALSE,"Push down";#N/A,#N/A,FALSE,"Eliminations";#N/A,#N/A,FALSE,"Inc Stmt "}</definedName>
    <definedName name="conn" localSheetId="11">#REF!</definedName>
    <definedName name="conn">#REF!</definedName>
    <definedName name="CONSOL_MOVE" localSheetId="11">#REF!</definedName>
    <definedName name="CONSOL_MOVE">#REF!</definedName>
    <definedName name="CONSOL_MOVE1" localSheetId="11">#REF!</definedName>
    <definedName name="CONSOL_MOVE1">#REF!</definedName>
    <definedName name="Construction" localSheetId="1" hidden="1">{#N/A,#N/A,FALSE,"Aging Summary";#N/A,#N/A,FALSE,"Ratio Analysis";#N/A,#N/A,FALSE,"Test 120 Day Accts";#N/A,#N/A,FALSE,"Tickmarks"}</definedName>
    <definedName name="Construction" hidden="1">{#N/A,#N/A,FALSE,"Aging Summary";#N/A,#N/A,FALSE,"Ratio Analysis";#N/A,#N/A,FALSE,"Test 120 Day Accts";#N/A,#N/A,FALSE,"Tickmarks"}</definedName>
    <definedName name="contactf" localSheetId="11">#REF!</definedName>
    <definedName name="contactf">#REF!</definedName>
    <definedName name="CONTINUITY" localSheetId="11">#REF!</definedName>
    <definedName name="CONTINUITY">#REF!</definedName>
    <definedName name="CONTINUITY_SCHEDULE_____PLANT" localSheetId="11">#REF!</definedName>
    <definedName name="CONTINUITY_SCHEDULE_____PLANT">#REF!</definedName>
    <definedName name="CONVALESCENCE_BEREAVEMENTS" localSheetId="11">#REF!</definedName>
    <definedName name="CONVALESCENCE_BEREAVEMENTS">#REF!</definedName>
    <definedName name="COP" localSheetId="11">#REF!</definedName>
    <definedName name="COP">#REF!</definedName>
    <definedName name="copia" localSheetId="1" hidden="1">{#N/A,#N/A,FALSE,"voz corporativa";#N/A,#N/A,FALSE,"Transmisión de datos";#N/A,#N/A,FALSE,"Videoconferencia";#N/A,#N/A,FALSE,"Correo electrónico";#N/A,#N/A,FALSE,"Correo de voz";#N/A,#N/A,FALSE,"Megafax";#N/A,#N/A,FALSE,"Edi";#N/A,#N/A,FALSE,"Internet";#N/A,#N/A,FALSE,"VSAT";#N/A,#N/A,FALSE,"ing ult. milla"}</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rpVARYTD" localSheetId="11">INDEX(#REF!,#REF!)</definedName>
    <definedName name="CorpVARYTD" localSheetId="9">INDEX(#REF!,#REF!)</definedName>
    <definedName name="CorpVARYTD" localSheetId="4">INDEX(#REF!,#REF!)</definedName>
    <definedName name="CorpVARYTD">INDEX(#REF!,#REF!)</definedName>
    <definedName name="CostCenter" localSheetId="11">#REF!</definedName>
    <definedName name="CostCenter">#REF!</definedName>
    <definedName name="costtype" localSheetId="11">#REF!</definedName>
    <definedName name="costtype">#REF!</definedName>
    <definedName name="Covad"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ad"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ad2"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ad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ER" localSheetId="11">#REF!,#REF!</definedName>
    <definedName name="COVER">#REF!,#REF!</definedName>
    <definedName name="CPAGE">"37"</definedName>
    <definedName name="CPNMB">"1"</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SScenarioDescription" localSheetId="11">#REF!</definedName>
    <definedName name="CSScenarioDescription">#REF!</definedName>
    <definedName name="CSUnlistedDescription" localSheetId="11">#REF!</definedName>
    <definedName name="CSUnlistedDescription">#REF!</definedName>
    <definedName name="CSUnlistedLabel" localSheetId="11">#REF!</definedName>
    <definedName name="CSUnlistedLabel">#REF!</definedName>
    <definedName name="CSUnlistedProjectID" localSheetId="11">#REF!</definedName>
    <definedName name="CSUnlistedProjectID">#REF!</definedName>
    <definedName name="CTIM2">"122801"</definedName>
    <definedName name="CTIM2a">"161307"</definedName>
    <definedName name="Curr_Period_End" localSheetId="11">#REF!</definedName>
    <definedName name="Curr_Period_End" localSheetId="9">#REF!</definedName>
    <definedName name="Curr_Period_End" localSheetId="4">#REF!</definedName>
    <definedName name="Curr_Period_End">#REF!</definedName>
    <definedName name="Current_1" localSheetId="11">#REF!</definedName>
    <definedName name="Current_1">#REF!</definedName>
    <definedName name="Current_2" localSheetId="11">#REF!</definedName>
    <definedName name="Current_2">#REF!</definedName>
    <definedName name="Current_3" localSheetId="11">#REF!</definedName>
    <definedName name="Current_3">#REF!</definedName>
    <definedName name="CUSTINVOICE">#REF!</definedName>
    <definedName name="Cwvu.GREY_ALL." hidden="1">#REF!</definedName>
    <definedName name="CYData" localSheetId="11">#REF!</definedName>
    <definedName name="CYData">#REF!</definedName>
    <definedName name="CYear" localSheetId="1">YEAR([0]!CMonth)</definedName>
    <definedName name="CYear">YEAR([0]!CMonth)</definedName>
    <definedName name="czccxs" localSheetId="1" hidden="1">{#N/A,#N/A,FALSE,"Cover";#N/A,#N/A,FALSE,"Key Assumptions";#N/A,#N/A,FALSE,"Assum1";#N/A,#N/A,FALSE,"Revenue";#N/A,#N/A,FALSE,"Operating Income";#N/A,#N/A,FALSE,"Capital employed";#N/A,#N/A,FALSE,"Cap Emp WS"}</definedName>
    <definedName name="czccxs" hidden="1">{#N/A,#N/A,FALSE,"Cover";#N/A,#N/A,FALSE,"Key Assumptions";#N/A,#N/A,FALSE,"Assum1";#N/A,#N/A,FALSE,"Revenue";#N/A,#N/A,FALSE,"Operating Income";#N/A,#N/A,FALSE,"Capital employed";#N/A,#N/A,FALSE,"Cap Emp WS"}</definedName>
    <definedName name="D" localSheetId="11" hidden="1">#REF!</definedName>
    <definedName name="D" localSheetId="9" hidden="1">#REF!</definedName>
    <definedName name="D" localSheetId="4" hidden="1">#REF!</definedName>
    <definedName name="D" hidden="1">#REF!</definedName>
    <definedName name="D0016Pull" localSheetId="11">#REF!</definedName>
    <definedName name="D0016Pull">#REF!</definedName>
    <definedName name="D0042Pull" localSheetId="11">#REF!</definedName>
    <definedName name="D0042Pull">#REF!</definedName>
    <definedName name="D0044Pull" localSheetId="11">#REF!</definedName>
    <definedName name="D0044Pull">#REF!</definedName>
    <definedName name="D0045Pull" localSheetId="11">#REF!</definedName>
    <definedName name="D0045Pull">#REF!</definedName>
    <definedName name="D0046Pull" localSheetId="11">#REF!</definedName>
    <definedName name="D0046Pull">#REF!</definedName>
    <definedName name="D0047Pull" localSheetId="11">#REF!</definedName>
    <definedName name="D0047Pull">#REF!</definedName>
    <definedName name="D0048Pull" localSheetId="11">#REF!</definedName>
    <definedName name="D0048Pull">#REF!</definedName>
    <definedName name="D0049Pull" localSheetId="11">#REF!</definedName>
    <definedName name="D0049Pull">#REF!</definedName>
    <definedName name="D0055Pull" localSheetId="11">#REF!</definedName>
    <definedName name="D0055Pull">#REF!</definedName>
    <definedName name="da" hidden="1">#REF!</definedName>
    <definedName name="dage" localSheetId="1" hidden="1">{#N/A,#N/A,FALSE,"Aging Summary";#N/A,#N/A,FALSE,"Ratio Analysis";#N/A,#N/A,FALSE,"Test 120 Day Accts";#N/A,#N/A,FALSE,"Tickmarks"}</definedName>
    <definedName name="dage" hidden="1">{#N/A,#N/A,FALSE,"Aging Summary";#N/A,#N/A,FALSE,"Ratio Analysis";#N/A,#N/A,FALSE,"Test 120 Day Accts";#N/A,#N/A,FALSE,"Tickmarks"}</definedName>
    <definedName name="damnit" localSheetId="1" hidden="1">{#N/A,#N/A,FALSE,"Push down";#N/A,#N/A,FALSE,"Eliminations";#N/A,#N/A,FALSE,"Inc Stmt "}</definedName>
    <definedName name="damnit" hidden="1">{#N/A,#N/A,FALSE,"Push down";#N/A,#N/A,FALSE,"Eliminations";#N/A,#N/A,FALSE,"Inc Stmt "}</definedName>
    <definedName name="darn" localSheetId="1" hidden="1">{#N/A,#N/A,FALSE,"Eliminations"}</definedName>
    <definedName name="darn" hidden="1">{#N/A,#N/A,FALSE,"Eliminations"}</definedName>
    <definedName name="darn1" localSheetId="1" hidden="1">{#N/A,#N/A,FALSE,"Eliminations"}</definedName>
    <definedName name="darn1" hidden="1">{#N/A,#N/A,FALSE,"Eliminations"}</definedName>
    <definedName name="DASH">""</definedName>
    <definedName name="DATA" localSheetId="11">#REF!</definedName>
    <definedName name="DATA">#REF!</definedName>
    <definedName name="Data.Next" localSheetId="11">#REF!</definedName>
    <definedName name="Data.Next">#REF!</definedName>
    <definedName name="Data.Next2" localSheetId="11">#REF!</definedName>
    <definedName name="Data.Next2">#REF!</definedName>
    <definedName name="data2" hidden="1">#REF!</definedName>
    <definedName name="data3" hidden="1">#REF!</definedName>
    <definedName name="_xlnm.Database">OFFSET(#REF!,0,0,COUNTA(#REF!),20)</definedName>
    <definedName name="DATE">"SEP 2015"</definedName>
    <definedName name="DATE_LIST" localSheetId="11">#REF!</definedName>
    <definedName name="DATE_LIST">#REF!</definedName>
    <definedName name="DaysInPreviousYear" localSheetId="11">#REF!</definedName>
    <definedName name="DaysInPreviousYear">#REF!</definedName>
    <definedName name="DaysInYear" localSheetId="11">#REF!</definedName>
    <definedName name="DaysInYear">#REF!</definedName>
    <definedName name="dc"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_O_S" localSheetId="11">#REF!</definedName>
    <definedName name="DC_O_S">#REF!</definedName>
    <definedName name="DD">"07"</definedName>
    <definedName name="ddd" localSheetId="1" hidden="1">{#N/A,#N/A,FALSE,"Fin Model"}</definedName>
    <definedName name="ddd" hidden="1">{#N/A,#N/A,FALSE,"Fin Model"}</definedName>
    <definedName name="dddd" localSheetId="1" hidden="1">{#N/A,"Mgmt Plan",TRUE,"Assumptions";#N/A,#N/A,TRUE,"Summary";#N/A,#N/A,TRUE,"DCF (Company)";#N/A,"Conservative",TRUE,"Assumptions";#N/A,#N/A,TRUE,"Summary";#N/A,#N/A,TRUE,"DCF (Company)";#N/A,"Synergies",TRUE,"Assumptions";#N/A,#N/A,TRUE,"Summary";#N/A,#N/A,TRUE,"DCF (Company)"}</definedName>
    <definedName name="dddd" hidden="1">{#N/A,"Mgmt Plan",TRUE,"Assumptions";#N/A,#N/A,TRUE,"Summary";#N/A,#N/A,TRUE,"DCF (Company)";#N/A,"Conservative",TRUE,"Assumptions";#N/A,#N/A,TRUE,"Summary";#N/A,#N/A,TRUE,"DCF (Company)";#N/A,"Synergies",TRUE,"Assumptions";#N/A,#N/A,TRUE,"Summary";#N/A,#N/A,TRUE,"DCF (Company)"}</definedName>
    <definedName name="ddddddd" localSheetId="1" hidden="1">{#N/A,#N/A,FALSE,"TAX COMPUTATION";#N/A,#N/A,FALSE,"TAX SCHEDULE";#N/A,#N/A,FALSE,"ADDITIONS";#N/A,#N/A,FALSE,"W &amp; T"}</definedName>
    <definedName name="ddddddd" hidden="1">{#N/A,#N/A,FALSE,"TAX COMPUTATION";#N/A,#N/A,FALSE,"TAX SCHEDULE";#N/A,#N/A,FALSE,"ADDITIONS";#N/A,#N/A,FALSE,"W &amp; T"}</definedName>
    <definedName name="ÐDisallowableColumn" hidden="1">#REF!</definedName>
    <definedName name="ÐDisallowColumn" hidden="1">#REF!</definedName>
    <definedName name="ÐÐpl.torp" hidden="1">#REF!</definedName>
    <definedName name="DEBT" localSheetId="11">#REF!</definedName>
    <definedName name="DEBT">#REF!</definedName>
    <definedName name="Dec_02_Actual" localSheetId="11">#REF!</definedName>
    <definedName name="Dec_02_Actual">#REF!</definedName>
    <definedName name="def"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e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eferrals" localSheetId="11">#REF!</definedName>
    <definedName name="deferrals">#REF!</definedName>
    <definedName name="delete"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delet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Deloitte_Asset_Code" localSheetId="11">#REF!</definedName>
    <definedName name="Deloitte_Asset_Code">#REF!</definedName>
    <definedName name="deowatr" localSheetId="11">#REF!</definedName>
    <definedName name="deowatr">#REF!</definedName>
    <definedName name="DEPBYYR" localSheetId="11">#REF!</definedName>
    <definedName name="DEPBYYR">#REF!</definedName>
    <definedName name="depcom" localSheetId="11">#REF!</definedName>
    <definedName name="depcom">#REF!</definedName>
    <definedName name="depcomp" localSheetId="11">#REF!</definedName>
    <definedName name="depcomp">#REF!</definedName>
    <definedName name="DEPCOMPBILLING" localSheetId="11">#REF!</definedName>
    <definedName name="DEPCOMPBILLING">#REF!</definedName>
    <definedName name="DEPCOMPRETAIL" localSheetId="11">#REF!</definedName>
    <definedName name="DEPCOMPRETAIL">#REF!</definedName>
    <definedName name="DEPCOMPUTER" localSheetId="11">#REF!</definedName>
    <definedName name="DEPCOMPUTER">#REF!</definedName>
    <definedName name="depcompwat" localSheetId="11">#REF!</definedName>
    <definedName name="depcompwat">#REF!</definedName>
    <definedName name="DEPCOMPWATER" localSheetId="11">#REF!</definedName>
    <definedName name="DEPCOMPWATER">#REF!</definedName>
    <definedName name="depcomret" localSheetId="11">#REF!</definedName>
    <definedName name="depcomret">#REF!</definedName>
    <definedName name="depgn" localSheetId="11">#REF!</definedName>
    <definedName name="depgn">#REF!</definedName>
    <definedName name="depnclar" localSheetId="11">#REF!</definedName>
    <definedName name="depnclar">#REF!</definedName>
    <definedName name="DEPNCLEARTOT" localSheetId="11">#REF!</definedName>
    <definedName name="DEPNCLEARTOT">#REF!</definedName>
    <definedName name="DEPNGRTOTAL" localSheetId="11">#REF!</definedName>
    <definedName name="DEPNGRTOTAL">#REF!</definedName>
    <definedName name="DEPOFFEQUIP" localSheetId="11">#REF!</definedName>
    <definedName name="DEPOFFEQUIP">#REF!</definedName>
    <definedName name="DEPOFFWATER" localSheetId="11">#REF!</definedName>
    <definedName name="DEPOFFWATER">#REF!</definedName>
    <definedName name="DEPPLANT" localSheetId="11">#REF!</definedName>
    <definedName name="DEPPLANT">#REF!</definedName>
    <definedName name="depplnt" localSheetId="11">#REF!</definedName>
    <definedName name="depplnt">#REF!</definedName>
    <definedName name="depr" localSheetId="1" hidden="1">{#N/A,#N/A,FALSE,"Capital Costs";#N/A,#N/A,FALSE,"Depreciation (Book)";#N/A,#N/A,FALSE,"Depreciation (Tax)"}</definedName>
    <definedName name="depr" hidden="1">{#N/A,#N/A,FALSE,"Capital Costs";#N/A,#N/A,FALSE,"Depreciation (Book)";#N/A,#N/A,FALSE,"Depreciation (Tax)"}</definedName>
    <definedName name="DEPRADIO" localSheetId="11">#REF!</definedName>
    <definedName name="DEPRADIO">#REF!</definedName>
    <definedName name="deprec" localSheetId="1" hidden="1">{#N/A,#N/A,FALSE,"Capital Costs";#N/A,#N/A,FALSE,"Depreciation (Book)";#N/A,#N/A,FALSE,"Depreciation (Tax)"}</definedName>
    <definedName name="deprec" hidden="1">{#N/A,#N/A,FALSE,"Capital Costs";#N/A,#N/A,FALSE,"Depreciation (Book)";#N/A,#N/A,FALSE,"Depreciation (Tax)"}</definedName>
    <definedName name="DEPSTORES" localSheetId="11">#REF!</definedName>
    <definedName name="DEPSTORES">#REF!</definedName>
    <definedName name="DEPTELEPHONE" localSheetId="11">#REF!</definedName>
    <definedName name="DEPTELEPHONE">#REF!</definedName>
    <definedName name="DeptID" localSheetId="11">#REF!</definedName>
    <definedName name="DeptID">#REF!</definedName>
    <definedName name="DEPTOOLS" localSheetId="11">#REF!</definedName>
    <definedName name="DEPTOOLS">#REF!</definedName>
    <definedName name="DEPVEHICLES" localSheetId="11">#REF!</definedName>
    <definedName name="DEPVEHICLES">#REF!</definedName>
    <definedName name="DEPWATERHT" localSheetId="11">#REF!</definedName>
    <definedName name="DEPWATERHT">#REF!</definedName>
    <definedName name="DETAIL" localSheetId="11">#REF!</definedName>
    <definedName name="DETAIL">#REF!</definedName>
    <definedName name="DETAILS" localSheetId="11">#REF!</definedName>
    <definedName name="DETAILS">#REF!</definedName>
    <definedName name="dfdf" localSheetId="1" hidden="1">{#N/A,#N/A,FALSE,"Aging Summary";#N/A,#N/A,FALSE,"Ratio Analysis";#N/A,#N/A,FALSE,"Test 120 Day Accts";#N/A,#N/A,FALSE,"Tickmarks"}</definedName>
    <definedName name="dfdf" hidden="1">{#N/A,#N/A,FALSE,"Aging Summary";#N/A,#N/A,FALSE,"Ratio Analysis";#N/A,#N/A,FALSE,"Test 120 Day Accts";#N/A,#N/A,FALSE,"Tickmarks"}</definedName>
    <definedName name="dfg" localSheetId="1" hidden="1">{"cred comp",#N/A,FALSE,"Comparable Credit Analysis";"IS",#N/A,FALSE,"IS";"Sensitivity",#N/A,FALSE,"Sensitivity";"BS",#N/A,FALSE,"BS";"Bond Summary",#N/A,FALSE,"B Summary";"AD",#N/A,FALSE,"Accretion";"NAV",#N/A,FALSE,"NAV";"SU",#N/A,FALSE,"S&amp;U";"acq. study",#N/A,FALSE,"Acq. Study";"F Charges",#N/A,FALSE,"Fixed Charges"}</definedName>
    <definedName name="dfg" hidden="1">{"cred comp",#N/A,FALSE,"Comparable Credit Analysis";"IS",#N/A,FALSE,"IS";"Sensitivity",#N/A,FALSE,"Sensitivity";"BS",#N/A,FALSE,"BS";"Bond Summary",#N/A,FALSE,"B Summary";"AD",#N/A,FALSE,"Accretion";"NAV",#N/A,FALSE,"NAV";"SU",#N/A,FALSE,"S&amp;U";"acq. study",#N/A,FALSE,"Acq. Study";"F Charges",#N/A,FALSE,"Fixed Charges"}</definedName>
    <definedName name="DirectLoad" localSheetId="11">#REF!</definedName>
    <definedName name="DirectLoad">#REF!</definedName>
    <definedName name="DirectRate" localSheetId="11">#REF!</definedName>
    <definedName name="DirectRate">#REF!</definedName>
    <definedName name="DISABILITY_MANAGEMENT" localSheetId="11">#REF!</definedName>
    <definedName name="DISABILITY_MANAGEMENT">#REF!</definedName>
    <definedName name="Disc" localSheetId="1" hidden="1">{#N/A,#N/A,FALSE,"F98 Q2";#N/A,#N/A,FALSE,"Worksheet";#N/A,#N/A,FALSE,"Reconciliation";#N/A,#N/A,FALSE,"Minority Interest"}</definedName>
    <definedName name="Disc" hidden="1">{#N/A,#N/A,FALSE,"F98 Q2";#N/A,#N/A,FALSE,"Worksheet";#N/A,#N/A,FALSE,"Reconciliation";#N/A,#N/A,FALSE,"Minority Interest"}</definedName>
    <definedName name="Discount" hidden="1">#REF!</definedName>
    <definedName name="discountRate" localSheetId="11">#REF!</definedName>
    <definedName name="discountRate">#REF!</definedName>
    <definedName name="DiscretionaryCount" localSheetId="11">#REF!</definedName>
    <definedName name="DiscretionaryCount">#REF!</definedName>
    <definedName name="display_area_2" hidden="1">#REF!</definedName>
    <definedName name="DISTRIB_ALL" localSheetId="11">#REF!</definedName>
    <definedName name="DISTRIB_ALL">#REF!</definedName>
    <definedName name="Distribution" localSheetId="11">#REF!</definedName>
    <definedName name="Distribution">#REF!</definedName>
    <definedName name="dividend" localSheetId="11">#REF!</definedName>
    <definedName name="dividend">#REF!</definedName>
    <definedName name="DivR" localSheetId="11">#REF!</definedName>
    <definedName name="DivR">#REF!</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ME_BeforeCloseCompleted">"False"</definedName>
    <definedName name="DollarFormat" localSheetId="11">#REF!</definedName>
    <definedName name="DollarFormat">#REF!</definedName>
    <definedName name="DollarFormat_Area" localSheetId="11">#REF!</definedName>
    <definedName name="DollarFormat_Area">#REF!</definedName>
    <definedName name="donkey" localSheetId="1" hidden="1">{#N/A,#N/A,FALSE,"Push down";#N/A,#N/A,FALSE,"Eliminations";#N/A,#N/A,FALSE,"Inc Stmt "}</definedName>
    <definedName name="donkey" hidden="1">{#N/A,#N/A,FALSE,"Push down";#N/A,#N/A,FALSE,"Eliminations";#N/A,#N/A,FALSE,"Inc Stmt "}</definedName>
    <definedName name="DOWNINSTRS" localSheetId="11">#REF!</definedName>
    <definedName name="DOWNINSTRS">#REF!</definedName>
    <definedName name="dpoff" localSheetId="11">#REF!</definedName>
    <definedName name="dpoff">#REF!</definedName>
    <definedName name="DR" localSheetId="11">OFFSET(#REF!,0,0,1,#REF!)</definedName>
    <definedName name="DR" localSheetId="9">OFFSET(#REF!,0,0,1,#REF!)</definedName>
    <definedName name="DR" localSheetId="4">OFFSET(#REF!,0,0,1,#REF!)</definedName>
    <definedName name="DR">OFFSET(#REF!,0,0,1,#REF!)</definedName>
    <definedName name="DRBGT" localSheetId="11">OFFSET(#REF!,0,0,1,#REF!)</definedName>
    <definedName name="DRBGT" localSheetId="9">OFFSET(#REF!,0,0,1,#REF!)</definedName>
    <definedName name="DRBGT" localSheetId="4">OFFSET(#REF!,0,0,1,#REF!)</definedName>
    <definedName name="DRBGT">OFFSET(#REF!,0,0,1,#REF!)</definedName>
    <definedName name="DRLY" localSheetId="11">OFFSET(#REF!,0,0,1,#REF!)</definedName>
    <definedName name="DRLY" localSheetId="9">OFFSET(#REF!,0,0,1,#REF!)</definedName>
    <definedName name="DRLY" localSheetId="4">OFFSET(#REF!,0,0,1,#REF!)</definedName>
    <definedName name="DRLY">OFFSET(#REF!,0,0,1,#REF!)</definedName>
    <definedName name="dsafssaf"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dsafssaf"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ÐShowInClient" hidden="1">#REF!</definedName>
    <definedName name="Ðþias" hidden="1">#REF!</definedName>
    <definedName name="Ðþpl.torp" hidden="1">#REF!</definedName>
    <definedName name="Ðþtypc.ins" hidden="1">#REF!</definedName>
    <definedName name="Ðþtype.pl" hidden="1">#REF!</definedName>
    <definedName name="ÐTurnoverDrillDown" hidden="1">#REF!</definedName>
    <definedName name="DVNAM">"QSYSPRT"</definedName>
    <definedName name="DVTYP">"PRINTER"</definedName>
    <definedName name="DXDepr99" localSheetId="11">#REF!</definedName>
    <definedName name="DXDepr99">#REF!</definedName>
    <definedName name="dyfhn" localSheetId="11" hidden="1">{#N/A,#N/A,FALSE,"Aging Summary";#N/A,#N/A,FALSE,"Ratio Analysis";#N/A,#N/A,FALSE,"Test 120 Day Accts";#N/A,#N/A,FALSE,"Tickmarks"}</definedName>
    <definedName name="dyfhn" localSheetId="9" hidden="1">{#N/A,#N/A,FALSE,"Aging Summary";#N/A,#N/A,FALSE,"Ratio Analysis";#N/A,#N/A,FALSE,"Test 120 Day Accts";#N/A,#N/A,FALSE,"Tickmarks"}</definedName>
    <definedName name="dyfhn" localSheetId="4" hidden="1">{#N/A,#N/A,FALSE,"Aging Summary";#N/A,#N/A,FALSE,"Ratio Analysis";#N/A,#N/A,FALSE,"Test 120 Day Accts";#N/A,#N/A,FALSE,"Tickmarks"}</definedName>
    <definedName name="dyfhn" localSheetId="1" hidden="1">{#N/A,#N/A,FALSE,"Aging Summary";#N/A,#N/A,FALSE,"Ratio Analysis";#N/A,#N/A,FALSE,"Test 120 Day Accts";#N/A,#N/A,FALSE,"Tickmarks"}</definedName>
    <definedName name="dyfhn" hidden="1">{#N/A,#N/A,FALSE,"Aging Summary";#N/A,#N/A,FALSE,"Ratio Analysis";#N/A,#N/A,FALSE,"Test 120 Day Accts";#N/A,#N/A,FALSE,"Tickmarks"}</definedName>
    <definedName name="ÐYNDropdown" hidden="1">#REF!</definedName>
    <definedName name="e" hidden="1">#REF!</definedName>
    <definedName name="EARLY_RETIREMENTS" localSheetId="11">#REF!</definedName>
    <definedName name="EARLY_RETIREMENTS">#REF!</definedName>
    <definedName name="EBNUMBER" localSheetId="11">#REF!</definedName>
    <definedName name="EBNUMBER">#REF!</definedName>
    <definedName name="EDR_06_OthInfo" localSheetId="11">#REF!</definedName>
    <definedName name="EDR_06_OthInfo">#REF!</definedName>
    <definedName name="EDR06Tariffs" localSheetId="11">#REF!</definedName>
    <definedName name="EDR06Tariffs">#REF!</definedName>
    <definedName name="ee" hidden="1">#REF!</definedName>
    <definedName name="eee" localSheetId="1" hidden="1">{#N/A,#N/A,FALSE,"MKT.COMPS";#N/A,#N/A,FALSE,"DCF - LBO"}</definedName>
    <definedName name="eee" hidden="1">{#N/A,#N/A,FALSE,"MKT.COMPS";#N/A,#N/A,FALSE,"DCF - LBO"}</definedName>
    <definedName name="eeeeeeeeeeeeee" localSheetId="1"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eeeeeeeeeeeeee"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eeeeeeeeeeeeeee" localSheetId="1" hidden="1">{"(MEASDATA) BY QUARTER",#N/A,FALSE,"measdata";"(PROGDETAIL) BY MONTH",#N/A,FALSE,"progdetail";"(PROGDETAIL) BY QTR",#N/A,FALSE,"progdetail";"(ORDERS) GOR ORDERS",#N/A,FALSE,"Orders";"(DELIVERIES) UNIT SALES",#N/A,FALSE,"Deliveries";"(SEGMENTDETAILS) DATA",#N/A,FALSE,"QTRComments"}</definedName>
    <definedName name="eeeeeeeeeeeeeee" hidden="1">{"(MEASDATA) BY QUARTER",#N/A,FALSE,"measdata";"(PROGDETAIL) BY MONTH",#N/A,FALSE,"progdetail";"(PROGDETAIL) BY QTR",#N/A,FALSE,"progdetail";"(ORDERS) GOR ORDERS",#N/A,FALSE,"Orders";"(DELIVERIES) UNIT SALES",#N/A,FALSE,"Deliveries";"(SEGMENTDETAILS) DATA",#N/A,FALSE,"QTRComments"}</definedName>
    <definedName name="eeeeeeeeeeeeeeee" localSheetId="1" hidden="1">{#N/A,#N/A,FALSE,"SEGINC";#N/A,#N/A,FALSE,"INTINCEXP";#N/A,#N/A,FALSE,"SEGSALE";#N/A,#N/A,FALSE,"IDENTASSETS"}</definedName>
    <definedName name="eeeeeeeeeeeeeeee" hidden="1">{#N/A,#N/A,FALSE,"SEGINC";#N/A,#N/A,FALSE,"INTINCEXP";#N/A,#N/A,FALSE,"SEGSALE";#N/A,#N/A,FALSE,"IDENTASSETS"}</definedName>
    <definedName name="eeeeeeeeeeeeeeeeee" localSheetId="1" hidden="1">{#N/A,#N/A,FALSE,"WARCO";#N/A,#N/A,FALSE,"ALPHA"}</definedName>
    <definedName name="eeeeeeeeeeeeeeeeee" hidden="1">{#N/A,#N/A,FALSE,"WARCO";#N/A,#N/A,FALSE,"ALPHA"}</definedName>
    <definedName name="eeeeeeeeeeeeeeeeeee" localSheetId="1" hidden="1">{#N/A,#N/A,FALSE,"FBS-ASSETS";#N/A,#N/A,FALSE,"FBS-LIAB&amp;SE";#N/A,#N/A,FALSE,"FIS-QTR";#N/A,#N/A,FALSE,"FIS-YTD";#N/A,#N/A,FALSE,"FCF-QTR";#N/A,#N/A,FALSE,"FCF-YTD";#N/A,#N/A,FALSE,"FSE-QTR";#N/A,#N/A,FALSE,"FSE-YTD"}</definedName>
    <definedName name="eeeeeeeeeeeeeeeeeee" hidden="1">{#N/A,#N/A,FALSE,"FBS-ASSETS";#N/A,#N/A,FALSE,"FBS-LIAB&amp;SE";#N/A,#N/A,FALSE,"FIS-QTR";#N/A,#N/A,FALSE,"FIS-YTD";#N/A,#N/A,FALSE,"FCF-QTR";#N/A,#N/A,FALSE,"FCF-YTD";#N/A,#N/A,FALSE,"FSE-QTR";#N/A,#N/A,FALSE,"FSE-YTD"}</definedName>
    <definedName name="eeeeeeeeeeeeeeeeeeeeeeeeee" localSheetId="1" hidden="1">{#N/A,#N/A,FALSE,"BS-WP";#N/A,#N/A,FALSE,"INCST-WP";#N/A,#N/A,FALSE,"CF-WP";#N/A,#N/A,FALSE,"SEST-WP";#N/A,#N/A,FALSE,"RSTMENT";#N/A,#N/A,FALSE,"STMENT"}</definedName>
    <definedName name="eeeeeeeeeeeeeeeeeeeeeeeeee" hidden="1">{#N/A,#N/A,FALSE,"BS-WP";#N/A,#N/A,FALSE,"INCST-WP";#N/A,#N/A,FALSE,"CF-WP";#N/A,#N/A,FALSE,"SEST-WP";#N/A,#N/A,FALSE,"RSTMENT";#N/A,#N/A,FALSE,"STMENT"}</definedName>
    <definedName name="EfficientFrontierStart" localSheetId="11">#REF!</definedName>
    <definedName name="EfficientFrontierStart">#REF!</definedName>
    <definedName name="effodd" localSheetId="1" hidden="1">{"'Standalone List Price Trends'!$A$1:$X$56"}</definedName>
    <definedName name="effodd" hidden="1">{"'Standalone List Price Trends'!$A$1:$X$56"}</definedName>
    <definedName name="eLDC_1505" localSheetId="11">#REF!</definedName>
    <definedName name="eLDC_1505">#REF!</definedName>
    <definedName name="ELDCLoad" localSheetId="11">#REF!</definedName>
    <definedName name="ELDCLoad">#REF!</definedName>
    <definedName name="ELDCRate" localSheetId="11">#REF!</definedName>
    <definedName name="ELDCRate">#REF!</definedName>
    <definedName name="ELF" localSheetId="11">(((1+'Cl.14 - Forecast'!Real_Return)^Probable_Life)-(1+'Cl.14 - Forecast'!Real_Return)^#REF!)</definedName>
    <definedName name="ELF" localSheetId="6">(((1+#REF!)^Probable_Life)-(1+#REF!)^#REF!)</definedName>
    <definedName name="ELF" localSheetId="9">(((1+Real_Return)^Probable_Life)-(1+Real_Return)^#REF!)</definedName>
    <definedName name="ELF" localSheetId="4">(((1+Real_Return)^Probable_Life)-(1+Real_Return)^#REF!)</definedName>
    <definedName name="ELF" localSheetId="1">(((1+[0]!Real_Return)^Probable_Life)-(1+[0]!Real_Return)^#REF!)</definedName>
    <definedName name="ELF" localSheetId="2">(((1+[0]!Real_Return)^Probable_Life)-(1+[0]!Real_Return)^#REF!)</definedName>
    <definedName name="ELF">(((1+Real_Return)^Probable_Life)-(1+Real_Return)^#REF!)</definedName>
    <definedName name="EMP_LIST" localSheetId="11">#REF!</definedName>
    <definedName name="EMP_LIST">#REF!</definedName>
    <definedName name="EPAGE">"1"</definedName>
    <definedName name="EQUITY" localSheetId="11">#REF!</definedName>
    <definedName name="EQUITY">#REF!</definedName>
    <definedName name="ere" localSheetId="1" hidden="1">{#N/A,#N/A,FALSE,"FBS-ASSETS";#N/A,#N/A,FALSE,"FBS-LIAB&amp;SE";#N/A,#N/A,FALSE,"FIS-QTR";#N/A,#N/A,FALSE,"FIS-YTD";#N/A,#N/A,FALSE,"FCF-QTR";#N/A,#N/A,FALSE,"FCF-YTD";#N/A,#N/A,FALSE,"FSE-QTR";#N/A,#N/A,FALSE,"FSE-YTD";#N/A,#N/A,FALSE,"CONSOLIDATING PGS 1";#N/A,#N/A,FALSE,"CONSOLIDATING PGS 2";#N/A,#N/A,FALSE,"ELIMINATIONS"}</definedName>
    <definedName name="ere" hidden="1">{#N/A,#N/A,FALSE,"FBS-ASSETS";#N/A,#N/A,FALSE,"FBS-LIAB&amp;SE";#N/A,#N/A,FALSE,"FIS-QTR";#N/A,#N/A,FALSE,"FIS-YTD";#N/A,#N/A,FALSE,"FCF-QTR";#N/A,#N/A,FALSE,"FCF-YTD";#N/A,#N/A,FALSE,"FSE-QTR";#N/A,#N/A,FALSE,"FSE-YTD";#N/A,#N/A,FALSE,"CONSOLIDATING PGS 1";#N/A,#N/A,FALSE,"CONSOLIDATING PGS 2";#N/A,#N/A,FALSE,"ELIMINATIONS"}</definedName>
    <definedName name="ERR_INDEX_ACCT" localSheetId="11">#REF!</definedName>
    <definedName name="ERR_INDEX_ACCT">#REF!</definedName>
    <definedName name="Essbase_Ret" localSheetId="11">#REF!</definedName>
    <definedName name="Essbase_Ret">#REF!</definedName>
    <definedName name="essbase12month" localSheetId="1" hidden="1">{"balsheet",#N/A,FALSE,"A"}</definedName>
    <definedName name="essbase12month" hidden="1">{"balsheet",#N/A,FALSE,"A"}</definedName>
    <definedName name="ESTACC" localSheetId="11">#REF!</definedName>
    <definedName name="ESTACC" localSheetId="9">#REF!</definedName>
    <definedName name="ESTACC" localSheetId="4">#REF!</definedName>
    <definedName name="ESTACC">#REF!</definedName>
    <definedName name="etet" hidden="1">#REF!</definedName>
    <definedName name="ev.Calculation" hidden="1">-4135</definedName>
    <definedName name="ev.Initialized" hidden="1">FALSE</definedName>
    <definedName name="EV__EVCOM_OPTIONS__" hidden="1">8</definedName>
    <definedName name="EV__EXPOPTIONS__" hidden="1">0</definedName>
    <definedName name="EV__LASTREFTIME__" hidden="1">39729.3809143519</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ExactAddinConnection" hidden="1">"003"</definedName>
    <definedName name="ExactAddinConnection.003" hidden="1">"MMODSIN02;003;limj02;0"</definedName>
    <definedName name="ExactAddinConnection.005" hidden="1">"gwc-exact;005;tspearing;1"</definedName>
    <definedName name="ExactAddinConnection.100" hidden="1">"mmodsin02;003;sg01limj01;1"</definedName>
    <definedName name="ExactAddinConnection.101" hidden="1">"(local);101;tanv3790;1"</definedName>
    <definedName name="EXCELNO">"EXCEL1"</definedName>
    <definedName name="ExchangeRate" localSheetId="11">#REF!</definedName>
    <definedName name="ExchangeRate">#REF!</definedName>
    <definedName name="exclude" localSheetId="11">#REF!</definedName>
    <definedName name="exclude">#REF!</definedName>
    <definedName name="EXP" localSheetId="11">#REF!</definedName>
    <definedName name="EXP">#REF!</definedName>
    <definedName name="expense" localSheetId="11">#REF!</definedName>
    <definedName name="expense">#REF!</definedName>
    <definedName name="EXPENSES" localSheetId="11">#REF!</definedName>
    <definedName name="EXPENSES">#REF!</definedName>
    <definedName name="F" localSheetId="11">#REF!</definedName>
    <definedName name="F">#REF!</definedName>
    <definedName name="FA" localSheetId="11" hidden="1">{"datatable",#N/A,FALSE,"Cust.Adds_Volumes"}</definedName>
    <definedName name="FA" localSheetId="9" hidden="1">{"datatable",#N/A,FALSE,"Cust.Adds_Volumes"}</definedName>
    <definedName name="FA" localSheetId="4" hidden="1">{"datatable",#N/A,FALSE,"Cust.Adds_Volumes"}</definedName>
    <definedName name="FA" localSheetId="1" hidden="1">{"datatable",#N/A,FALSE,"Cust.Adds_Volumes"}</definedName>
    <definedName name="FA" hidden="1">{"datatable",#N/A,FALSE,"Cust.Adds_Volumes"}</definedName>
    <definedName name="fadsfsd" localSheetId="1" hidden="1">{#N/A,#N/A,FALSE,"MKT.COMPS";#N/A,#N/A,FALSE,"DCF - LBO"}</definedName>
    <definedName name="fadsfsd" hidden="1">{#N/A,#N/A,FALSE,"MKT.COMPS";#N/A,#N/A,FALSE,"DCF - LBO"}</definedName>
    <definedName name="fafsdf" localSheetId="1" hidden="1">{"ReportTop",#N/A,FALSE,"report top"}</definedName>
    <definedName name="fafsdf" hidden="1">{"ReportTop",#N/A,FALSE,"report top"}</definedName>
    <definedName name="Fair_Value" localSheetId="11">#REF!</definedName>
    <definedName name="Fair_Value">#REF!</definedName>
    <definedName name="Fair_Value_Decision" localSheetId="11">#REF!</definedName>
    <definedName name="Fair_Value_Decision">#REF!</definedName>
    <definedName name="fasfwe"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fasfwe"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FCode" hidden="1">#REF!</definedName>
    <definedName name="fd" localSheetId="1"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fd"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fdfsdf"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dfsd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DHDF" hidden="1">#REF!</definedName>
    <definedName name="fdsa" localSheetId="1" hidden="1">{"'Standalone List Price Trends'!$A$1:$X$56"}</definedName>
    <definedName name="fdsa" hidden="1">{"'Standalone List Price Trends'!$A$1:$X$56"}</definedName>
    <definedName name="fdsfsddsf"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dsfsdd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eb" localSheetId="11">#REF!</definedName>
    <definedName name="Feb">#REF!</definedName>
    <definedName name="FebActRetail" localSheetId="11">#REF!</definedName>
    <definedName name="FebActRetail">#REF!</definedName>
    <definedName name="ff" localSheetId="11" hidden="1">{"OM_data",#N/A,FALSE,"O&amp;M Data Table";"OM_regulatory_adjustments",#N/A,FALSE,"O&amp;M Data Table";"OM_select_data",#N/A,FALSE,"O&amp;M Data Table"}</definedName>
    <definedName name="ff" localSheetId="9" hidden="1">{"OM_data",#N/A,FALSE,"O&amp;M Data Table";"OM_regulatory_adjustments",#N/A,FALSE,"O&amp;M Data Table";"OM_select_data",#N/A,FALSE,"O&amp;M Data Table"}</definedName>
    <definedName name="ff" localSheetId="4" hidden="1">{"OM_data",#N/A,FALSE,"O&amp;M Data Table";"OM_regulatory_adjustments",#N/A,FALSE,"O&amp;M Data Table";"OM_select_data",#N/A,FALSE,"O&amp;M Data Table"}</definedName>
    <definedName name="ff" localSheetId="1" hidden="1">{"OM_data",#N/A,FALSE,"O&amp;M Data Table";"OM_regulatory_adjustments",#N/A,FALSE,"O&amp;M Data Table";"OM_select_data",#N/A,FALSE,"O&amp;M Data Table"}</definedName>
    <definedName name="ff" hidden="1">{"OM_data",#N/A,FALSE,"O&amp;M Data Table";"OM_regulatory_adjustments",#N/A,FALSE,"O&amp;M Data Table";"OM_select_data",#N/A,FALSE,"O&amp;M Data Table"}</definedName>
    <definedName name="ffdd"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ffdd" hidden="1">{TRUE,TRUE,-1.25,-15.5,604.5,369,FALSE,FALSE,TRUE,TRUE,0,1,83,1,38,4,5,4,TRUE,TRUE,3,TRUE,1,TRUE,75,"Swvu.inputs._.raw._.data.","ACwvu.inputs._.raw._.data.",#N/A,FALSE,FALSE,0.5,0.5,0.5,0.5,2,"&amp;F","&amp;A&amp;RPage &amp;P",FALSE,FALSE,FALSE,FALSE,1,60,#N/A,#N/A,"=R1C61:R53C89","=C1:C5",#N/A,#N/A,FALSE,FALSE,FALSE,1,600,600,FALSE,FALSE,TRUE,TRUE,TRUE}</definedName>
    <definedName name="fff" localSheetId="11">{"income",#N/A,FALSE,"income_statement"}</definedName>
    <definedName name="fff" localSheetId="9" hidden="1">{"income",#N/A,FALSE,"income_statement"}</definedName>
    <definedName name="fff" localSheetId="4" hidden="1">{"income",#N/A,FALSE,"income_statement"}</definedName>
    <definedName name="fff" localSheetId="1" hidden="1">{"income",#N/A,FALSE,"income_statement"}</definedName>
    <definedName name="fff" hidden="1">{"income",#N/A,FALSE,"income_statement"}</definedName>
    <definedName name="ffff" localSheetId="1" hidden="1">{#N/A,#N/A,FALSE,"TAX COMPUTATION";#N/A,#N/A,FALSE,"TAX SCHEDULE";#N/A,#N/A,FALSE,"ADDITIONS";#N/A,#N/A,FALSE,"W &amp; T"}</definedName>
    <definedName name="ffff" hidden="1">{#N/A,#N/A,FALSE,"TAX COMPUTATION";#N/A,#N/A,FALSE,"TAX SCHEDULE";#N/A,#N/A,FALSE,"ADDITIONS";#N/A,#N/A,FALSE,"W &amp; T"}</definedName>
    <definedName name="fffff" localSheetId="1" hidden="1">{#N/A,#N/A,FALSE,"98-profile"}</definedName>
    <definedName name="fffff" hidden="1">{#N/A,#N/A,FALSE,"98-profile"}</definedName>
    <definedName name="ffffff" hidden="1">#REF!</definedName>
    <definedName name="fffffffffff" localSheetId="1" hidden="1">{"'Standalone List Price Trends'!$A$1:$X$56"}</definedName>
    <definedName name="fffffffffff" hidden="1">{"'Standalone List Price Trends'!$A$1:$X$56"}</definedName>
    <definedName name="fg" localSheetId="11" hidden="1">{#N/A,#N/A,FALSE,"Aging Summary";#N/A,#N/A,FALSE,"Ratio Analysis";#N/A,#N/A,FALSE,"Test 120 Day Accts";#N/A,#N/A,FALSE,"Tickmarks"}</definedName>
    <definedName name="fg" localSheetId="9" hidden="1">{#N/A,#N/A,FALSE,"Aging Summary";#N/A,#N/A,FALSE,"Ratio Analysis";#N/A,#N/A,FALSE,"Test 120 Day Accts";#N/A,#N/A,FALSE,"Tickmarks"}</definedName>
    <definedName name="fg" localSheetId="4" hidden="1">{#N/A,#N/A,FALSE,"Aging Summary";#N/A,#N/A,FALSE,"Ratio Analysis";#N/A,#N/A,FALSE,"Test 120 Day Accts";#N/A,#N/A,FALSE,"Tickmarks"}</definedName>
    <definedName name="fg" localSheetId="1" hidden="1">{#N/A,#N/A,FALSE,"Aging Summary";#N/A,#N/A,FALSE,"Ratio Analysis";#N/A,#N/A,FALSE,"Test 120 Day Accts";#N/A,#N/A,FALSE,"Tickmarks"}</definedName>
    <definedName name="fg" hidden="1">{#N/A,#N/A,FALSE,"Aging Summary";#N/A,#N/A,FALSE,"Ratio Analysis";#N/A,#N/A,FALSE,"Test 120 Day Accts";#N/A,#N/A,FALSE,"Tickmarks"}</definedName>
    <definedName name="fill" hidden="1">#REF!</definedName>
    <definedName name="Fill2" localSheetId="11" hidden="1">#REF!</definedName>
    <definedName name="Fill2" hidden="1">#REF!</definedName>
    <definedName name="Final98" localSheetId="11">#REF!,#REF!,#REF!,#REF!,#REF!,#REF!,#REF!,#REF!,#REF!,#REF!,#REF!,#REF!</definedName>
    <definedName name="Final98">#REF!,#REF!,#REF!,#REF!,#REF!,#REF!,#REF!,#REF!,#REF!,#REF!,#REF!,#REF!</definedName>
    <definedName name="FinalList" localSheetId="11">#REF!,#REF!,#REF!,#REF!,#REF!,#REF!,#REF!,#REF!,#REF!,#REF!</definedName>
    <definedName name="FinalList" localSheetId="9">#REF!,#REF!,#REF!,#REF!,#REF!,#REF!,#REF!,#REF!,#REF!,#REF!</definedName>
    <definedName name="FinalList" localSheetId="4">#REF!,#REF!,#REF!,#REF!,#REF!,#REF!,#REF!,#REF!,#REF!,#REF!</definedName>
    <definedName name="FinalList">#REF!,#REF!,#REF!,#REF!,#REF!,#REF!,#REF!,#REF!,#REF!,#REF!</definedName>
    <definedName name="FinalProjects" localSheetId="11">#REF!,#REF!,#REF!,#REF!,#REF!,#REF!,#REF!,#REF!,#REF!,#REF!,#REF!</definedName>
    <definedName name="FinalProjects" localSheetId="9">#REF!,#REF!,#REF!,#REF!,#REF!,#REF!,#REF!,#REF!,#REF!,#REF!,#REF!</definedName>
    <definedName name="FinalProjects" localSheetId="4">#REF!,#REF!,#REF!,#REF!,#REF!,#REF!,#REF!,#REF!,#REF!,#REF!,#REF!</definedName>
    <definedName name="FinalProjects">#REF!,#REF!,#REF!,#REF!,#REF!,#REF!,#REF!,#REF!,#REF!,#REF!,#REF!</definedName>
    <definedName name="FINMAS" localSheetId="11">#REF!</definedName>
    <definedName name="FINMAS">#REF!</definedName>
    <definedName name="First_Page" localSheetId="11">#REF!</definedName>
    <definedName name="First_Page">#REF!</definedName>
    <definedName name="FirstForcedCell" localSheetId="11">#REF!</definedName>
    <definedName name="FirstForcedCell">#REF!</definedName>
    <definedName name="FirstProjectID" localSheetId="11">#REF!</definedName>
    <definedName name="FirstProjectID">#REF!</definedName>
    <definedName name="FirstSolverCell" localSheetId="11">#REF!</definedName>
    <definedName name="FirstSolverCell">#REF!</definedName>
    <definedName name="FirstUnitCell" localSheetId="11">#REF!</definedName>
    <definedName name="FirstUnitCell">#REF!</definedName>
    <definedName name="firstYear" localSheetId="11">#REF!</definedName>
    <definedName name="firstYear">#REF!</definedName>
    <definedName name="FirstYearConstraintCell" localSheetId="11">#REF!</definedName>
    <definedName name="FirstYearConstraintCell">#REF!</definedName>
    <definedName name="fish" localSheetId="1" hidden="1">{#N/A,#N/A,FALSE,"VALSUM";#N/A,#N/A,FALSE,"MKT.COMPS";#N/A,#N/A,FALSE,"ACQ.MULT.";#N/A,#N/A,FALSE,"DCF - LBO"}</definedName>
    <definedName name="fish" hidden="1">{#N/A,#N/A,FALSE,"VALSUM";#N/A,#N/A,FALSE,"MKT.COMPS";#N/A,#N/A,FALSE,"ACQ.MULT.";#N/A,#N/A,FALSE,"DCF - LBO"}</definedName>
    <definedName name="FIT3.0_kWAC" localSheetId="11">#REF!</definedName>
    <definedName name="FIT3.0_kWAC" localSheetId="9">#REF!</definedName>
    <definedName name="FIT3.0_kWAC" localSheetId="4">#REF!</definedName>
    <definedName name="FIT3.0_kWAC">#REF!</definedName>
    <definedName name="FIT3.0_kWDC" localSheetId="11">#REF!</definedName>
    <definedName name="FIT3.0_kWDC" localSheetId="9">#REF!</definedName>
    <definedName name="FIT3.0_kWDC" localSheetId="4">#REF!</definedName>
    <definedName name="FIT3.0_kWDC">#REF!</definedName>
    <definedName name="five_yr_forecast" localSheetId="11">#REF!</definedName>
    <definedName name="five_yr_forecast">#REF!</definedName>
    <definedName name="FMTYP">"SP1"</definedName>
    <definedName name="fnew"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nt2" localSheetId="11">#REF!</definedName>
    <definedName name="font2">#REF!</definedName>
    <definedName name="fontII" localSheetId="11">#REF!</definedName>
    <definedName name="fontII">#REF!</definedName>
    <definedName name="Footer" localSheetId="11">#REF!</definedName>
    <definedName name="Footer">#REF!</definedName>
    <definedName name="ForcedCount" localSheetId="11">#REF!</definedName>
    <definedName name="ForcedCount">#REF!</definedName>
    <definedName name="ForcedNames" localSheetId="11">#REF!</definedName>
    <definedName name="ForcedNames">#REF!</definedName>
    <definedName name="ForcedProjectList" localSheetId="11">#REF!</definedName>
    <definedName name="ForcedProjectList">#REF!</definedName>
    <definedName name="Forecast" localSheetId="11">#REF!</definedName>
    <definedName name="Forecast">#REF!</definedName>
    <definedName name="forecast97" localSheetId="11">#REF!,#REF!</definedName>
    <definedName name="forecast97">#REF!,#REF!</definedName>
    <definedName name="four" hidden="1">#REF!</definedName>
    <definedName name="FP"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FP"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FS" hidden="1">#REF!</definedName>
    <definedName name="FS_LINES" localSheetId="11">#REF!</definedName>
    <definedName name="FS_LINES">#REF!</definedName>
    <definedName name="fsddsfsf"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sdds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SoPacific" localSheetId="1" hidden="1">{"BS",#N/A,FALSE,"USA"}</definedName>
    <definedName name="FSoPacific" hidden="1">{"BS",#N/A,FALSE,"USA"}</definedName>
    <definedName name="fuck" localSheetId="1" hidden="1">{#N/A,#N/A,FALSE,"Capital Costs";#N/A,#N/A,FALSE,"Depreciation (Book)";#N/A,#N/A,FALSE,"Depreciation (Tax)"}</definedName>
    <definedName name="fuck" hidden="1">{#N/A,#N/A,FALSE,"Capital Costs";#N/A,#N/A,FALSE,"Depreciation (Book)";#N/A,#N/A,FALSE,"Depreciation (Tax)"}</definedName>
    <definedName name="FullYrBudget" localSheetId="11">#REF!</definedName>
    <definedName name="FullYrBudget">#REF!</definedName>
    <definedName name="FVD" localSheetId="11">#REF!</definedName>
    <definedName name="FVD">#REF!</definedName>
    <definedName name="FVRate0" localSheetId="11">#REF!</definedName>
    <definedName name="FVRate0">#REF!</definedName>
    <definedName name="FVRate1" localSheetId="11">#REF!</definedName>
    <definedName name="FVRate1">#REF!</definedName>
    <definedName name="FVRate2" localSheetId="11">#REF!</definedName>
    <definedName name="FVRate2">#REF!</definedName>
    <definedName name="FVRate3" localSheetId="11">#REF!</definedName>
    <definedName name="FVRate3">#REF!</definedName>
    <definedName name="FVRate4" localSheetId="11">#REF!</definedName>
    <definedName name="FVRate4">#REF!</definedName>
    <definedName name="fwaf" localSheetId="1" hidden="1">{#N/A,#N/A,FALSE,"Part B - Five Year Projections";#N/A,#N/A,FALSE,"B.1 Financial Summary";#N/A,#N/A,FALSE,"B.1a Financial Sum wks";#N/A,#N/A,FALSE,"B.2 Five Year Assumptions";#N/A,#N/A,FALSE,"B.3 Five Year Income";#N/A,#N/A,FALSE,"B.4 Five Year Balance Sheets";#N/A,#N/A,FALSE,"B.5 Five Year Cash Flows"}</definedName>
    <definedName name="fwaf" hidden="1">{#N/A,#N/A,FALSE,"Part B - Five Year Projections";#N/A,#N/A,FALSE,"B.1 Financial Summary";#N/A,#N/A,FALSE,"B.1a Financial Sum wks";#N/A,#N/A,FALSE,"B.2 Five Year Assumptions";#N/A,#N/A,FALSE,"B.3 Five Year Income";#N/A,#N/A,FALSE,"B.4 Five Year Balance Sheets";#N/A,#N/A,FALSE,"B.5 Five Year Cash Flows"}</definedName>
    <definedName name="fwafwf"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fwafwf"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fwfwef" localSheetId="1"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fwfwef"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g" localSheetId="11" hidden="1">{#N/A,#N/A,FALSE,"Aging Summary";#N/A,#N/A,FALSE,"Ratio Analysis";#N/A,#N/A,FALSE,"Test 120 Day Accts";#N/A,#N/A,FALSE,"Tickmarks"}</definedName>
    <definedName name="G" localSheetId="9" hidden="1">#REF!</definedName>
    <definedName name="G" localSheetId="4" hidden="1">#REF!</definedName>
    <definedName name="g" localSheetId="1" hidden="1">{#N/A,#N/A,FALSE,"Aging Summary";#N/A,#N/A,FALSE,"Ratio Analysis";#N/A,#N/A,FALSE,"Test 120 Day Accts";#N/A,#N/A,FALSE,"Tickmarks"}</definedName>
    <definedName name="g" hidden="1">{#N/A,#N/A,FALSE,"Aging Summary";#N/A,#N/A,FALSE,"Ratio Analysis";#N/A,#N/A,FALSE,"Test 120 Day Accts";#N/A,#N/A,FALSE,"Tickmarks"}</definedName>
    <definedName name="GA" localSheetId="11">#REF!</definedName>
    <definedName name="GA">#REF!</definedName>
    <definedName name="GainR" localSheetId="11">#REF!</definedName>
    <definedName name="GainR">#REF!</definedName>
    <definedName name="gap"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enco" localSheetId="1" hidden="1">{#N/A,#N/A,TRUE,"CIN-11";#N/A,#N/A,TRUE,"CIN-13";#N/A,#N/A,TRUE,"CIN-14";#N/A,#N/A,TRUE,"CIN-16";#N/A,#N/A,TRUE,"CIN-17";#N/A,#N/A,TRUE,"CIN-18";#N/A,#N/A,TRUE,"CIN Earnings To Fixed Charges";#N/A,#N/A,TRUE,"CIN Financial Ratios";#N/A,#N/A,TRUE,"CIN-IS";#N/A,#N/A,TRUE,"CIN-BS";#N/A,#N/A,TRUE,"CIN-CS";#N/A,#N/A,TRUE,"Invest In Unconsol Subs"}</definedName>
    <definedName name="genco" hidden="1">{#N/A,#N/A,TRUE,"CIN-11";#N/A,#N/A,TRUE,"CIN-13";#N/A,#N/A,TRUE,"CIN-14";#N/A,#N/A,TRUE,"CIN-16";#N/A,#N/A,TRUE,"CIN-17";#N/A,#N/A,TRUE,"CIN-18";#N/A,#N/A,TRUE,"CIN Earnings To Fixed Charges";#N/A,#N/A,TRUE,"CIN Financial Ratios";#N/A,#N/A,TRUE,"CIN-IS";#N/A,#N/A,TRUE,"CIN-BS";#N/A,#N/A,TRUE,"CIN-CS";#N/A,#N/A,TRUE,"Invest In Unconsol Subs"}</definedName>
    <definedName name="GENERAL" localSheetId="11">#REF!</definedName>
    <definedName name="GENERAL">#REF!</definedName>
    <definedName name="GENERAL_1" localSheetId="11">#REF!</definedName>
    <definedName name="GENERAL_1">#REF!</definedName>
    <definedName name="GFHDF" hidden="1">#REF!</definedName>
    <definedName name="GG" localSheetId="11" hidden="1">{#N/A,#N/A,FALSE,"Aging Summary";#N/A,#N/A,FALSE,"Ratio Analysis";#N/A,#N/A,FALSE,"Test 120 Day Accts";#N/A,#N/A,FALSE,"Tickmarks"}</definedName>
    <definedName name="GG" localSheetId="9" hidden="1">{#N/A,#N/A,FALSE,"Aging Summary";#N/A,#N/A,FALSE,"Ratio Analysis";#N/A,#N/A,FALSE,"Test 120 Day Accts";#N/A,#N/A,FALSE,"Tickmarks"}</definedName>
    <definedName name="GG" localSheetId="4" hidden="1">{#N/A,#N/A,FALSE,"Aging Summary";#N/A,#N/A,FALSE,"Ratio Analysis";#N/A,#N/A,FALSE,"Test 120 Day Accts";#N/A,#N/A,FALSE,"Tickmarks"}</definedName>
    <definedName name="GG" localSheetId="1" hidden="1">{#N/A,#N/A,FALSE,"Aging Summary";#N/A,#N/A,FALSE,"Ratio Analysis";#N/A,#N/A,FALSE,"Test 120 Day Accts";#N/A,#N/A,FALSE,"Tickmarks"}</definedName>
    <definedName name="GG" hidden="1">{#N/A,#N/A,FALSE,"Aging Summary";#N/A,#N/A,FALSE,"Ratio Analysis";#N/A,#N/A,FALSE,"Test 120 Day Accts";#N/A,#N/A,FALSE,"Tickmarks"}</definedName>
    <definedName name="ggggggg" localSheetId="1" hidden="1">{#N/A,#N/A,FALSE,"Aging Summary";#N/A,#N/A,FALSE,"Ratio Analysis";#N/A,#N/A,FALSE,"Test 120 Day Accts";#N/A,#N/A,FALSE,"Tickmarks"}</definedName>
    <definedName name="ggggggg" hidden="1">{#N/A,#N/A,FALSE,"Aging Summary";#N/A,#N/A,FALSE,"Ratio Analysis";#N/A,#N/A,FALSE,"Test 120 Day Accts";#N/A,#N/A,FALSE,"Tickmarks"}</definedName>
    <definedName name="gggggggggg" localSheetId="1" hidden="1">{#N/A,#N/A,FALSE,"TAX COMPUTATION";#N/A,#N/A,FALSE,"TAX SCHEDULE";#N/A,#N/A,FALSE,"ADDITIONS";#N/A,#N/A,FALSE,"W &amp; T"}</definedName>
    <definedName name="gggggggggg" hidden="1">{#N/A,#N/A,FALSE,"TAX COMPUTATION";#N/A,#N/A,FALSE,"TAX SCHEDULE";#N/A,#N/A,FALSE,"ADDITIONS";#N/A,#N/A,FALSE,"W &amp; T"}</definedName>
    <definedName name="gggggggggggg" localSheetId="1" hidden="1">{#N/A,#N/A,FALSE,"YE BK COV PG"}</definedName>
    <definedName name="gggggggggggg" hidden="1">{#N/A,#N/A,FALSE,"YE BK COV PG"}</definedName>
    <definedName name="ggggggggggggg" localSheetId="1" hidden="1">{#N/A,#N/A,FALSE,"FBS-ASSETS";#N/A,#N/A,FALSE,"FBS-LIAB&amp;SE";#N/A,#N/A,FALSE,"FIS-YTD";#N/A,#N/A,FALSE,"FCF-YTD";#N/A,#N/A,FALSE,"FSE-YTD";#N/A,#N/A,FALSE,"CONSOLIDATING PGS 1";#N/A,#N/A,FALSE,"CONSOLIDATING PGS 2";#N/A,#N/A,FALSE,"ELIMINATIONS"}</definedName>
    <definedName name="ggggggggggggg" hidden="1">{#N/A,#N/A,FALSE,"FBS-ASSETS";#N/A,#N/A,FALSE,"FBS-LIAB&amp;SE";#N/A,#N/A,FALSE,"FIS-YTD";#N/A,#N/A,FALSE,"FCF-YTD";#N/A,#N/A,FALSE,"FSE-YTD";#N/A,#N/A,FALSE,"CONSOLIDATING PGS 1";#N/A,#N/A,FALSE,"CONSOLIDATING PGS 2";#N/A,#N/A,FALSE,"ELIMINATIONS"}</definedName>
    <definedName name="gggggggggggggggg" localSheetId="1" hidden="1">{#N/A,#N/A,FALSE,"FBS-ASSETS";#N/A,#N/A,FALSE,"FBS-LIAB&amp;SE";#N/A,#N/A,FALSE,"FIS-YTD";#N/A,#N/A,FALSE,"FCF-YTD";#N/A,#N/A,FALSE,"FSE-YTD"}</definedName>
    <definedName name="gggggggggggggggg" hidden="1">{#N/A,#N/A,FALSE,"FBS-ASSETS";#N/A,#N/A,FALSE,"FBS-LIAB&amp;SE";#N/A,#N/A,FALSE,"FIS-YTD";#N/A,#N/A,FALSE,"FCF-YTD";#N/A,#N/A,FALSE,"FSE-YTD"}</definedName>
    <definedName name="gggggggggggggggggggg" localSheetId="1" hidden="1">{#N/A,#N/A,FALSE,"FY97";#N/A,#N/A,FALSE,"FY98";#N/A,#N/A,FALSE,"FY99";#N/A,#N/A,FALSE,"FY00";#N/A,#N/A,FALSE,"FY01"}</definedName>
    <definedName name="gggggggggggggggggggg" hidden="1">{#N/A,#N/A,FALSE,"FY97";#N/A,#N/A,FALSE,"FY98";#N/A,#N/A,FALSE,"FY99";#N/A,#N/A,FALSE,"FY00";#N/A,#N/A,FALSE,"FY01"}</definedName>
    <definedName name="gggj" localSheetId="1" hidden="1">{#N/A,#N/A,FALSE,"Aging Summary";#N/A,#N/A,FALSE,"Ratio Analysis";#N/A,#N/A,FALSE,"Test 120 Day Accts";#N/A,#N/A,FALSE,"Tickmarks"}</definedName>
    <definedName name="gggj" hidden="1">{#N/A,#N/A,FALSE,"Aging Summary";#N/A,#N/A,FALSE,"Ratio Analysis";#N/A,#N/A,FALSE,"Test 120 Day Accts";#N/A,#N/A,FALSE,"Tickmarks"}</definedName>
    <definedName name="GHJ" hidden="1">#REF!</definedName>
    <definedName name="GJ" localSheetId="11">#REF!</definedName>
    <definedName name="GJ">#REF!</definedName>
    <definedName name="GJUNDER" localSheetId="11">#REF!</definedName>
    <definedName name="GJUNDER">#REF!</definedName>
    <definedName name="GLaccount" localSheetId="11">#REF!</definedName>
    <definedName name="GLaccount">#REF!</definedName>
    <definedName name="GLlookup" localSheetId="11">#REF!</definedName>
    <definedName name="GLlookup">#REF!</definedName>
    <definedName name="GLname" localSheetId="11">#REF!</definedName>
    <definedName name="GLname">#REF!</definedName>
    <definedName name="GM" localSheetId="11">OFFSET(#REF!,0,0,1,#REF!)</definedName>
    <definedName name="GM" localSheetId="9">OFFSET(#REF!,0,0,1,#REF!)</definedName>
    <definedName name="GM" localSheetId="4">OFFSET(#REF!,0,0,1,#REF!)</definedName>
    <definedName name="GM">OFFSET(#REF!,0,0,1,#REF!)</definedName>
    <definedName name="GMLY" localSheetId="11">OFFSET(#REF!,0,0,1,#REF!)</definedName>
    <definedName name="GMLY" localSheetId="9">OFFSET(#REF!,0,0,1,#REF!)</definedName>
    <definedName name="GMLY" localSheetId="4">OFFSET(#REF!,0,0,1,#REF!)</definedName>
    <definedName name="GMLY">OFFSET(#REF!,0,0,1,#REF!)</definedName>
    <definedName name="Graph"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e" localSheetId="1" hidden="1">{#N/A,#N/A,FALSE,"FBS-ASSETS";#N/A,#N/A,FALSE,"FBS-LIAB&amp;SE";#N/A,#N/A,FALSE,"FIS-YTD";#N/A,#N/A,FALSE,"FCF-YTD";#N/A,#N/A,FALSE,"FSE-YTD";#N/A,#N/A,FALSE,"CONSOLIDATING PGS 1";#N/A,#N/A,FALSE,"CONSOLIDATING PGS 2";#N/A,#N/A,FALSE,"ELIMINATIONS"}</definedName>
    <definedName name="gre" hidden="1">{#N/A,#N/A,FALSE,"FBS-ASSETS";#N/A,#N/A,FALSE,"FBS-LIAB&amp;SE";#N/A,#N/A,FALSE,"FIS-YTD";#N/A,#N/A,FALSE,"FCF-YTD";#N/A,#N/A,FALSE,"FSE-YTD";#N/A,#N/A,FALSE,"CONSOLIDATING PGS 1";#N/A,#N/A,FALSE,"CONSOLIDATING PGS 2";#N/A,#N/A,FALSE,"ELIMINATIONS"}</definedName>
    <definedName name="GROUP_ASSET_ADJ" localSheetId="11">#REF!</definedName>
    <definedName name="GROUP_ASSET_ADJ">#REF!</definedName>
    <definedName name="Group1" localSheetId="11">#REF!,#REF!,#REF!,#REF!</definedName>
    <definedName name="Group1">#REF!,#REF!,#REF!,#REF!</definedName>
    <definedName name="GROUPED_ASSET" localSheetId="11">#REF!</definedName>
    <definedName name="GROUPED_ASSET">#REF!</definedName>
    <definedName name="grr" localSheetId="1" hidden="1">{#N/A,#N/A,FALSE,"TAX COMPUTATION";#N/A,#N/A,FALSE,"TAX SCHEDULE";#N/A,#N/A,FALSE,"ADDITIONS";#N/A,#N/A,FALSE,"W &amp; T"}</definedName>
    <definedName name="grr" hidden="1">{#N/A,#N/A,FALSE,"TAX COMPUTATION";#N/A,#N/A,FALSE,"TAX SCHEDULE";#N/A,#N/A,FALSE,"ADDITIONS";#N/A,#N/A,FALSE,"W &amp; T"}</definedName>
    <definedName name="gser" localSheetId="1" hidden="1">{#N/A,#N/A,FALSE,"WARCO";#N/A,#N/A,FALSE,"ALPHA"}</definedName>
    <definedName name="gser" hidden="1">{#N/A,#N/A,FALSE,"WARCO";#N/A,#N/A,FALSE,"ALPHA"}</definedName>
    <definedName name="gt" localSheetId="1" hidden="1">{#N/A,#N/A,FALSE,"YE INT COV";#N/A,#N/A,FALSE,"YE INT COV B"}</definedName>
    <definedName name="gt" hidden="1">{#N/A,#N/A,FALSE,"YE INT COV";#N/A,#N/A,FALSE,"YE INT COV B"}</definedName>
    <definedName name="h" localSheetId="1" hidden="1">{"comps",#N/A,FALSE,"TXTCOMPS";"segment_EPS",#N/A,FALSE,"TXTCOMPS";"valuation",#N/A,FALSE,"TXTCOMPS"}</definedName>
    <definedName name="h" hidden="1">{"comps",#N/A,FALSE,"TXTCOMPS";"segment_EPS",#N/A,FALSE,"TXTCOMPS";"valuation",#N/A,FALSE,"TXTCOMPS"}</definedName>
    <definedName name="handshiresum" localSheetId="11">#REF!</definedName>
    <definedName name="handshiresum">#REF!</definedName>
    <definedName name="HAR" localSheetId="11" hidden="1">{#N/A,#N/A,FALSE,"Sheet1"}</definedName>
    <definedName name="HAR" localSheetId="9" hidden="1">{#N/A,#N/A,FALSE,"Sheet1"}</definedName>
    <definedName name="HAR" localSheetId="4" hidden="1">{#N/A,#N/A,FALSE,"Sheet1"}</definedName>
    <definedName name="HAR" localSheetId="1" hidden="1">{#N/A,#N/A,FALSE,"Sheet1"}</definedName>
    <definedName name="HAR" hidden="1">{#N/A,#N/A,FALSE,"Sheet1"}</definedName>
    <definedName name="he" hidden="1">#REF!</definedName>
    <definedName name="HEADER1">"WORK ORDER ANALYSIS DETAIL  GAAP"</definedName>
    <definedName name="HEADER2">"2294"</definedName>
    <definedName name="HEADER3">"START DATE: JAN 2012     END DATE: FEB 2012"</definedName>
    <definedName name="HEADER4">""</definedName>
    <definedName name="hel" hidden="1">#REF!</definedName>
    <definedName name="hello" localSheetId="11">#REF!</definedName>
    <definedName name="hello">#REF!</definedName>
    <definedName name="hghegs" localSheetId="1"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hgheg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hgjgjgjg"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1" hidden="1">{#N/A,#N/A,FALSE,"Aging Summary";#N/A,#N/A,FALSE,"Ratio Analysis";#N/A,#N/A,FALSE,"Test 120 Day Accts";#N/A,#N/A,FALSE,"Tickmarks"}</definedName>
    <definedName name="hgjhjhgjh" hidden="1">{#N/A,#N/A,FALSE,"Aging Summary";#N/A,#N/A,FALSE,"Ratio Analysis";#N/A,#N/A,FALSE,"Test 120 Day Accts";#N/A,#N/A,FALSE,"Tickmarks"}</definedName>
    <definedName name="HH">"12"</definedName>
    <definedName name="hhhh" hidden="1">#REF!</definedName>
    <definedName name="HiddenRows" hidden="1">#REF!</definedName>
    <definedName name="HighVoltageTrans" localSheetId="11">#REF!</definedName>
    <definedName name="HighVoltageTrans">#REF!</definedName>
    <definedName name="histdate" localSheetId="11">#REF!</definedName>
    <definedName name="histdate">#REF!</definedName>
    <definedName name="HISTORIC.COST" localSheetId="11">#REF!</definedName>
    <definedName name="HISTORIC.COST">#REF!</definedName>
    <definedName name="hjhgjhgjg"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#REF!</definedName>
    <definedName name="HLJKGJKL" hidden="1">#REF!</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EPApr" localSheetId="11">#REF!</definedName>
    <definedName name="HOEPApr" localSheetId="9">#REF!</definedName>
    <definedName name="HOEPApr" localSheetId="4">#REF!</definedName>
    <definedName name="HOEPApr">#REF!</definedName>
    <definedName name="HOEPAug" localSheetId="11">#REF!</definedName>
    <definedName name="HOEPAug" localSheetId="9">#REF!</definedName>
    <definedName name="HOEPAug" localSheetId="4">#REF!</definedName>
    <definedName name="HOEPAug">#REF!</definedName>
    <definedName name="HOEPDec" localSheetId="11">#REF!</definedName>
    <definedName name="HOEPDec" localSheetId="9">#REF!</definedName>
    <definedName name="HOEPDec" localSheetId="4">#REF!</definedName>
    <definedName name="HOEPDec">#REF!</definedName>
    <definedName name="HOEPFeb" localSheetId="11">#REF!</definedName>
    <definedName name="HOEPFeb">#REF!</definedName>
    <definedName name="HOEPJan" localSheetId="11">#REF!</definedName>
    <definedName name="HOEPJan">#REF!</definedName>
    <definedName name="HOEPJul" localSheetId="11">#REF!</definedName>
    <definedName name="HOEPJul" localSheetId="9">#REF!</definedName>
    <definedName name="HOEPJul" localSheetId="4">#REF!</definedName>
    <definedName name="HOEPJul">#REF!</definedName>
    <definedName name="HOEPJun" localSheetId="11">#REF!</definedName>
    <definedName name="HOEPJun" localSheetId="9">#REF!</definedName>
    <definedName name="HOEPJun" localSheetId="4">#REF!</definedName>
    <definedName name="HOEPJun">#REF!</definedName>
    <definedName name="HOEPMar" localSheetId="11">#REF!</definedName>
    <definedName name="HOEPMar" localSheetId="9">#REF!</definedName>
    <definedName name="HOEPMar" localSheetId="4">#REF!</definedName>
    <definedName name="HOEPMar">#REF!</definedName>
    <definedName name="HOEPMay" localSheetId="11">#REF!</definedName>
    <definedName name="HOEPMay" localSheetId="9">#REF!</definedName>
    <definedName name="HOEPMay" localSheetId="4">#REF!</definedName>
    <definedName name="HOEPMay">#REF!</definedName>
    <definedName name="HOEPNov" localSheetId="11">#REF!</definedName>
    <definedName name="HOEPNov" localSheetId="9">#REF!</definedName>
    <definedName name="HOEPNov" localSheetId="4">#REF!</definedName>
    <definedName name="HOEPNov">#REF!</definedName>
    <definedName name="HOEPOct" localSheetId="11">#REF!</definedName>
    <definedName name="HOEPOct" localSheetId="9">#REF!</definedName>
    <definedName name="HOEPOct" localSheetId="4">#REF!</definedName>
    <definedName name="HOEPOct">#REF!</definedName>
    <definedName name="HOEPSep" localSheetId="11">#REF!</definedName>
    <definedName name="HOEPSep" localSheetId="9">#REF!</definedName>
    <definedName name="HOEPSep" localSheetId="4">#REF!</definedName>
    <definedName name="HOEPSep">#REF!</definedName>
    <definedName name="HOME" localSheetId="11">#REF!</definedName>
    <definedName name="HOME">#REF!</definedName>
    <definedName name="HON_1505" localSheetId="11">#REF!</definedName>
    <definedName name="HON_1505">#REF!</definedName>
    <definedName name="horseshow" localSheetId="11">#REF!</definedName>
    <definedName name="horseshow">#REF!</definedName>
    <definedName name="HoursAvail" localSheetId="11">#REF!</definedName>
    <definedName name="HoursAvail">#REF!</definedName>
    <definedName name="houy" localSheetId="1" hidden="1">{#N/A,#N/A,FALSE,"AD_Purchase";#N/A,#N/A,FALSE,"Credit";#N/A,#N/A,FALSE,"PF Acquisition";#N/A,#N/A,FALSE,"PF Offering"}</definedName>
    <definedName name="houy" hidden="1">{#N/A,#N/A,FALSE,"AD_Purchase";#N/A,#N/A,FALSE,"Credit";#N/A,#N/A,FALSE,"PF Acquisition";#N/A,#N/A,FALSE,"PF Offering"}</definedName>
    <definedName name="hsg" localSheetId="1" hidden="1">{#N/A,#N/A,FALSE,"VALSUM";#N/A,#N/A,FALSE,"MKT.COMPS";#N/A,#N/A,FALSE,"ACQ.MULT.";#N/A,#N/A,FALSE,"DCF - LBO"}</definedName>
    <definedName name="hsg" hidden="1">{#N/A,#N/A,FALSE,"VALSUM";#N/A,#N/A,FALSE,"MKT.COMPS";#N/A,#N/A,FALSE,"ACQ.MULT.";#N/A,#N/A,FALSE,"DCF - LBO"}</definedName>
    <definedName name="HTML_CodePage">1252</definedName>
    <definedName name="HTML_Control" localSheetId="11">{"'2003 05 15'!$W$11:$AI$18","'2003 05 15'!$A$1:$V$30"}</definedName>
    <definedName name="HTML_Control" localSheetId="9">{"'2003 05 15'!$W$11:$AI$18","'2003 05 15'!$A$1:$V$30"}</definedName>
    <definedName name="HTML_Control" localSheetId="4">{"'2003 05 15'!$W$11:$AI$18","'2003 05 15'!$A$1:$V$30"}</definedName>
    <definedName name="HTML_Control" localSheetId="1">{"'2003 05 15'!$W$11:$AI$18","'2003 05 15'!$A$1:$V$30"}</definedName>
    <definedName name="HTML_Control">{"'2003 05 15'!$W$11:$AI$18","'2003 05 15'!$A$1:$V$30"}</definedName>
    <definedName name="HTML_Control_BIT" localSheetId="11">{"'2003 05 15'!$W$11:$AI$18","'2003 05 15'!$A$1:$V$30"}</definedName>
    <definedName name="HTML_Control_BIT" localSheetId="9">{"'2003 05 15'!$W$11:$AI$18","'2003 05 15'!$A$1:$V$30"}</definedName>
    <definedName name="HTML_Control_BIT" localSheetId="4">{"'2003 05 15'!$W$11:$AI$18","'2003 05 15'!$A$1:$V$30"}</definedName>
    <definedName name="HTML_Control_BIT" localSheetId="1">{"'2003 05 15'!$W$11:$AI$18","'2003 05 15'!$A$1:$V$30"}</definedName>
    <definedName name="HTML_Control_BIT">{"'2003 05 15'!$W$11:$AI$18","'2003 05 15'!$A$1:$V$30"}</definedName>
    <definedName name="HTML_Control2" localSheetId="1" hidden="1">{"'action plan'!$D$13"}</definedName>
    <definedName name="HTML_Control2" hidden="1">{"'action plan'!$D$13"}</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PathFileMac" hidden="1">"Macintosh HD:Web Site “~adamodar”:pc:datasets:MyHTML.html"</definedName>
    <definedName name="HTML_Title">"2003 05 15 to Ian"</definedName>
    <definedName name="HTML1_1" hidden="1">"[第1段階実施会社.XLS]実施会社!$A$1:$R$299"</definedName>
    <definedName name="HTML1_10" hidden="1">""</definedName>
    <definedName name="HTML1_11" hidden="1">1</definedName>
    <definedName name="HTML1_12" hidden="1">"C:\My Documents\kaisya.htm"</definedName>
    <definedName name="HTML1_2" hidden="1">1</definedName>
    <definedName name="HTML1_3" hidden="1">"第1段階実施会社"</definedName>
    <definedName name="HTML1_4" hidden="1">""</definedName>
    <definedName name="HTML1_5" hidden="1">""</definedName>
    <definedName name="HTML1_6" hidden="1">1</definedName>
    <definedName name="HTML1_7" hidden="1">1</definedName>
    <definedName name="HTML1_8" hidden="1">"96/09/26"</definedName>
    <definedName name="HTML1_9" hidden="1">"渡辺　学"</definedName>
    <definedName name="HTMLCount" hidden="1">1</definedName>
    <definedName name="hu" localSheetId="1" hidden="1">{"comps",#N/A,FALSE,"TXTCOMPS";"segment_EPS",#N/A,FALSE,"TXTCOMPS";"valuation",#N/A,FALSE,"TXTCOMPS"}</definedName>
    <definedName name="hu" hidden="1">{"comps",#N/A,FALSE,"TXTCOMPS";"segment_EPS",#N/A,FALSE,"TXTCOMPS";"valuation",#N/A,FALSE,"TXTCOMPS"}</definedName>
    <definedName name="HUh" localSheetId="1" hidden="1">{"'Standalone List Price Trends'!$A$1:$X$56"}</definedName>
    <definedName name="HUh" hidden="1">{"'Standalone List Price Trends'!$A$1:$X$56"}</definedName>
    <definedName name="Huh?" localSheetId="11">{"'2003 05 15'!$W$11:$AI$18","'2003 05 15'!$A$1:$V$30"}</definedName>
    <definedName name="Huh?" localSheetId="9">{"'2003 05 15'!$W$11:$AI$18","'2003 05 15'!$A$1:$V$30"}</definedName>
    <definedName name="Huh?" localSheetId="4">{"'2003 05 15'!$W$11:$AI$18","'2003 05 15'!$A$1:$V$30"}</definedName>
    <definedName name="Huh?" localSheetId="1">{"'2003 05 15'!$W$11:$AI$18","'2003 05 15'!$A$1:$V$30"}</definedName>
    <definedName name="Huh?">{"'2003 05 15'!$W$11:$AI$18","'2003 05 15'!$A$1:$V$30"}</definedName>
    <definedName name="Huh?_BIT" localSheetId="11">{"'2003 05 15'!$W$11:$AI$18","'2003 05 15'!$A$1:$V$30"}</definedName>
    <definedName name="Huh?_BIT" localSheetId="9">{"'2003 05 15'!$W$11:$AI$18","'2003 05 15'!$A$1:$V$30"}</definedName>
    <definedName name="Huh?_BIT" localSheetId="4">{"'2003 05 15'!$W$11:$AI$18","'2003 05 15'!$A$1:$V$30"}</definedName>
    <definedName name="Huh?_BIT" localSheetId="1">{"'2003 05 15'!$W$11:$AI$18","'2003 05 15'!$A$1:$V$30"}</definedName>
    <definedName name="Huh?_BIT">{"'2003 05 15'!$W$11:$AI$18","'2003 05 15'!$A$1:$V$30"}</definedName>
    <definedName name="huji" localSheetId="1" hidden="1">{"comps",#N/A,FALSE,"TXTCOMPS"}</definedName>
    <definedName name="huji" hidden="1">{"comps",#N/A,FALSE,"TXTCOMPS"}</definedName>
    <definedName name="HW" hidden="1">#REF!</definedName>
    <definedName name="hwswpulp" hidden="1">#REF!</definedName>
    <definedName name="i" localSheetId="1" hidden="1">{"comps",#N/A,FALSE,"TXTCOMPS";"segment_EPS",#N/A,FALSE,"TXTCOMPS";"valuation",#N/A,FALSE,"TXTCOMPS"}</definedName>
    <definedName name="i" hidden="1">{"comps",#N/A,FALSE,"TXTCOMPS";"segment_EPS",#N/A,FALSE,"TXTCOMPS";"valuation",#N/A,FALSE,"TXTCOMPS"}</definedName>
    <definedName name="ID" localSheetId="5" hidden="1">"36143fbf-fd79-4191-9dd0-c1d7f8e2e4d5"</definedName>
    <definedName name="ID" localSheetId="6" hidden="1">"ae17ed3a-c792-4b4b-9b3c-fc0ece8fb782"</definedName>
    <definedName name="ID" localSheetId="8" hidden="1">"2e0bf475-2a2e-49e9-a1ab-d9387cb93515"</definedName>
    <definedName name="ID" localSheetId="9" hidden="1">"632cd423-921c-45ae-a116-55fbf05778a4"</definedName>
    <definedName name="ID" localSheetId="10" hidden="1">"04c6d567-98cd-4f7f-856b-a2bb4d12f711"</definedName>
    <definedName name="ID" localSheetId="7" hidden="1">"95f9a7f6-3841-4a89-b3bd-ef4edfbc6d4c"</definedName>
    <definedName name="ID" localSheetId="4" hidden="1">"d1127d22-314f-4097-8537-e769653ca027"</definedName>
    <definedName name="ih" localSheetId="11">#REF!</definedName>
    <definedName name="ih">#REF!</definedName>
    <definedName name="iiiiii" localSheetId="1" hidden="1">{#N/A,#N/A,FALSE,"PERSONAL";#N/A,#N/A,FALSE,"explotación";#N/A,#N/A,FALSE,"generales"}</definedName>
    <definedName name="iiiiii" hidden="1">{#N/A,#N/A,FALSE,"PERSONAL";#N/A,#N/A,FALSE,"explotación";#N/A,#N/A,FALSE,"generales"}</definedName>
    <definedName name="iju" hidden="1">#REF!</definedName>
    <definedName name="impactdata" localSheetId="11">#REF!</definedName>
    <definedName name="impactdata">#REF!</definedName>
    <definedName name="IncludeProject" localSheetId="11">#REF!</definedName>
    <definedName name="IncludeProject">#REF!</definedName>
    <definedName name="INCOME" localSheetId="11">#REF!</definedName>
    <definedName name="INCOME">#REF!</definedName>
    <definedName name="Incr2000" localSheetId="11">#REF!</definedName>
    <definedName name="Incr2000">#REF!</definedName>
    <definedName name="increase" localSheetId="11">#REF!</definedName>
    <definedName name="increase">#REF!</definedName>
    <definedName name="inflationRate" localSheetId="11">#REF!</definedName>
    <definedName name="inflationRate">#REF!</definedName>
    <definedName name="Input_FW" localSheetId="11">#REF!,#REF!,#REF!,#REF!</definedName>
    <definedName name="Input_FW">#REF!,#REF!,#REF!,#REF!</definedName>
    <definedName name="Input_HUC" localSheetId="11">#REF!,#REF!,#REF!,#REF!,#REF!,#REF!,#REF!,#REF!</definedName>
    <definedName name="Input_HUC">#REF!,#REF!,#REF!,#REF!,#REF!,#REF!,#REF!,#REF!</definedName>
    <definedName name="INPUTDATA">#REF!</definedName>
    <definedName name="INTERINVOICE">#REF!</definedName>
    <definedName name="Internal_Resource_Burdened_Rate_Yearly" localSheetId="11">#REF!</definedName>
    <definedName name="Internal_Resource_Burdened_Rate_Yearly">#REF!</definedName>
    <definedName name="INV" localSheetId="11">#REF!</definedName>
    <definedName name="INV">#REF!</definedName>
    <definedName name="INV_JRNL" localSheetId="11">#REF!</definedName>
    <definedName name="INV_JRNL">#REF!</definedName>
    <definedName name="Iowa_Depreciation" localSheetId="11">#REF!</definedName>
    <definedName name="Iowa_Depreciation">#REF!</definedName>
    <definedName name="Iowa_UL_array" localSheetId="11">#REF!</definedName>
    <definedName name="Iowa_UL_array">#REF!</definedName>
    <definedName name="ip" localSheetId="1" hidden="1">{"'Standalone List Price Trends'!$A$1:$X$56"}</definedName>
    <definedName name="ip" hidden="1">{"'Standalone List Price Trends'!$A$1:$X$56"}</definedName>
    <definedName name="IPATH">"I:\Compleo\Compleo IDF"</definedName>
    <definedName name="ipcc" localSheetId="1" hidden="1">{"'Standalone List Price Trends'!$A$1:$X$56"}</definedName>
    <definedName name="ipcc" hidden="1">{"'Standalone List Price Trends'!$A$1:$X$56"}</definedName>
    <definedName name="IQ_1" hidden="1">38971.6218981482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localSheetId="9" hidden="1">"c89"</definedName>
    <definedName name="IQ_BIG_INT_BEAR_CD" localSheetId="4" hidden="1">"c11749"</definedName>
    <definedName name="IQ_BIG_INT_BEAR_CD" hidden="1">"c89"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localSheetId="9" hidden="1">"c3460"</definedName>
    <definedName name="IQ_CAPITALIZED_INTEREST" localSheetId="4" hidden="1">"c2076"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localSheetId="9" hidden="1">"c204"</definedName>
    <definedName name="IQ_COMMON_PER_ADR" localSheetId="4" hidden="1">"c13596"</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REUT" hidden="1">"c5409"</definedName>
    <definedName name="IQ_EST_ACT_CFPS" hidden="1">"c1673"</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FFO_REUT" hidden="1">"c3843"</definedName>
    <definedName name="IQ_EST_ACT_FFO_SHARE_SHARE_REUT" hidden="1">"c3843"</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BV_DIFF_REUT" hidden="1">"c5433"</definedName>
    <definedName name="IQ_EST_BV_SURPRISE_PERCENT_REUT" hidden="1">"c5434"</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 hidden="1">"c1635"</definedName>
    <definedName name="IQ_EST_EPS_SURPRISE_PERCENT" hidden="1">"c1635"</definedName>
    <definedName name="IQ_EST_EPS_SURPRISE_PERCENT_CIQ" hidden="1">"c5000"</definedName>
    <definedName name="IQ_EST_FAIR_VALUE_MORT_SERVICING_ASSETS_FFIEC" hidden="1">"c12956"</definedName>
    <definedName name="IQ_EST_FFO_DIFF" hidden="1">"c1869"</definedName>
    <definedName name="IQ_EST_FFO_DIFF_REUT" hidden="1">"c3890"</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REUT" hidden="1">"c3890"</definedName>
    <definedName name="IQ_EST_FFO_SHARE_SHARE_SURPRISE_PERCENT_REUT" hidden="1">"c3891"</definedName>
    <definedName name="IQ_EST_FFO_SURPRISE_PERCENT" hidden="1">"c1870"</definedName>
    <definedName name="IQ_EST_FFO_SURPRISE_PERCENT_REUT" hidden="1">"c3891"</definedName>
    <definedName name="IQ_EST_FOOTNOTE" hidden="1">"c4540"</definedName>
    <definedName name="IQ_EST_FOOTNOTE_CIQ" hidden="1">"c12022"</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"assign"</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EST_REUT" hidden="1">"c3837"</definedName>
    <definedName name="IQ_FFO_HIGH_EST" hidden="1">"c419"</definedName>
    <definedName name="IQ_FFO_HIGH_EST_REUT" hidden="1">"c3839"</definedName>
    <definedName name="IQ_FFO_LOW_EST" hidden="1">"c420"</definedName>
    <definedName name="IQ_FFO_LOW_EST_REUT" hidden="1">"c3840"</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 hidden="1">"c422"</definedName>
    <definedName name="IQ_FFO_STDDEV_EST_REUT" hidden="1">"c3842"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42443.5659490741</definedName>
    <definedName name="IQ_NAMES_REVISION_DATE__1" hidden="1">41365.714224537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localSheetId="9" hidden="1">"c800"</definedName>
    <definedName name="IQ_NON_INT_BEAR_CD" localSheetId="4" hidden="1">"c11750"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1" hidden="1">"c190"</definedName>
    <definedName name="IQ_REVENUE_EST_BOTTOM_UP_CIQ" hidden="1">"c12025"</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localSheetId="9" hidden="1">39545.3291782407</definedName>
    <definedName name="IQ_REVISION_DATE_" localSheetId="4" hidden="1">40042.4670833333</definedName>
    <definedName name="IQ_REVISION_DATE_" hidden="1">39545.3291782407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"c1425"</definedName>
    <definedName name="IQ_SMALL_INT_BEAR_CD" localSheetId="9" hidden="1">"c1166"</definedName>
    <definedName name="IQ_SMALL_INT_BEAR_CD" localSheetId="4" hidden="1">"c11748"</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localSheetId="9" hidden="1">"c2274"</definedName>
    <definedName name="IQ_TR_SEC_FEES" localSheetId="4" hidden="1">"c13642"</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localSheetId="9" hidden="1">"c2298"</definedName>
    <definedName name="IQ_TR_TERM_FEE" localSheetId="4" hidden="1">"c13640"</definedName>
    <definedName name="IQ_TR_TERM_FEE" hidden="1">"c2298"</definedName>
    <definedName name="IQ_TR_TERM_FEE_PCT" localSheetId="9" hidden="1">"c2297"</definedName>
    <definedName name="IQ_TR_TERM_FEE_PCT" localSheetId="4" hidden="1">"c13641"</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localSheetId="9" hidden="1">"c2203"</definedName>
    <definedName name="IQ_XDIV_DATE" localSheetId="4" hidden="1">"c2104"</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12" hidden="1">"$A$13:$A$272"</definedName>
    <definedName name="IQRA279" hidden="1">"$A$280:$A$539"</definedName>
    <definedName name="IQRA5" hidden="1">"$A$6:$A$12"</definedName>
    <definedName name="IQRA91" hidden="1">"$A$92:$A$98"</definedName>
    <definedName name="IQRAC12" hidden="1">"$AC$13"</definedName>
    <definedName name="IQRAC279" hidden="1">"$AC$280:$AC$539"</definedName>
    <definedName name="IQRAF12" hidden="1">"$AF$13"</definedName>
    <definedName name="IQRAF279" hidden="1">"$AF$280:$AF$339"</definedName>
    <definedName name="IQRAJ12" hidden="1">"$AJ$13"</definedName>
    <definedName name="IQRAJ279" hidden="1">"$AJ$280:$AJ$539"</definedName>
    <definedName name="IQRAM12" hidden="1">"$AM$13"</definedName>
    <definedName name="IQRAM279" hidden="1">"$AM$280:$AM$339"</definedName>
    <definedName name="IQRAQ12" hidden="1">"$AQ$13"</definedName>
    <definedName name="IQRAQ279" hidden="1">"$AQ$280:$AQ$539"</definedName>
    <definedName name="IQRAT12" hidden="1">"$AT$13"</definedName>
    <definedName name="IQRAT279" hidden="1">"$AT$280:$AT$339"</definedName>
    <definedName name="IQRAX12" hidden="1">"$AX$13"</definedName>
    <definedName name="IQRAX279" hidden="1">"$AX$280:$AX$539"</definedName>
    <definedName name="IQRB14" hidden="1">"$B$15:$B$518"</definedName>
    <definedName name="IQRB16" hidden="1">"$B$17:$B$520"</definedName>
    <definedName name="IQRB17" hidden="1">"$B$18:$B$122"</definedName>
    <definedName name="IQRB18" hidden="1">"$B$19:$B$522"</definedName>
    <definedName name="IQRB5" hidden="1">"$B$6:$B$12"</definedName>
    <definedName name="IQRB91" hidden="1">"$B$92:$B$98"</definedName>
    <definedName name="IQRBA12" hidden="1">"$BA$13"</definedName>
    <definedName name="IQRBA279" hidden="1">"$BA$280:$BA$339"</definedName>
    <definedName name="IQRBB17" hidden="1">"$BB$18:$BB$1299"</definedName>
    <definedName name="IQRBE12" hidden="1">"$BE$13"</definedName>
    <definedName name="IQRBE279" hidden="1">"$BE$280:$BE$539"</definedName>
    <definedName name="IQRBetaDataA12" hidden="1">#REF!</definedName>
    <definedName name="IQRBetaDataA279" hidden="1">#REF!</definedName>
    <definedName name="IQRBetaDataAC12" hidden="1">#REF!</definedName>
    <definedName name="IQRBetaDataAF12" hidden="1">#REF!</definedName>
    <definedName name="IQRBetaDataAF279" hidden="1">#REF!</definedName>
    <definedName name="IQRBetaDataAJ12" hidden="1">#REF!</definedName>
    <definedName name="IQRBetaDataAJ279" hidden="1">#REF!</definedName>
    <definedName name="IQRBetaDataAM12" hidden="1">#REF!</definedName>
    <definedName name="IQRBetaDataAM279" hidden="1">#REF!</definedName>
    <definedName name="IQRBetaDataAQ12" hidden="1">#REF!</definedName>
    <definedName name="IQRBetaDataAQ279" hidden="1">#REF!</definedName>
    <definedName name="IQRBetaDataAT12" hidden="1">#REF!</definedName>
    <definedName name="IQRBetaDataAT279" hidden="1">#REF!</definedName>
    <definedName name="IQRBetaDataAX12" hidden="1">#REF!</definedName>
    <definedName name="IQRBetaDataAX279" hidden="1">#REF!</definedName>
    <definedName name="IQRBetaDataBA12" hidden="1">#REF!</definedName>
    <definedName name="IQRBetaDataBE12" hidden="1">#REF!</definedName>
    <definedName name="IQRBetaDataBH12" hidden="1">#REF!</definedName>
    <definedName name="IQRBetaDataBH279" hidden="1">#REF!</definedName>
    <definedName name="IQRBetaDataBL12" hidden="1">#REF!</definedName>
    <definedName name="IQRBetaDataBL279" hidden="1">#REF!</definedName>
    <definedName name="IQRBetaDataBO12" hidden="1">#REF!</definedName>
    <definedName name="IQRBetaDataBO279" hidden="1">#REF!</definedName>
    <definedName name="IQRBetaDataBS12" hidden="1">#REF!</definedName>
    <definedName name="IQRBetaDataBV12" hidden="1">#REF!</definedName>
    <definedName name="IQRBetaDataBV279" hidden="1">#REF!</definedName>
    <definedName name="IQRBetaDataCC279" hidden="1">#REF!</definedName>
    <definedName name="IQRBetaDataCG279" hidden="1">#REF!</definedName>
    <definedName name="IQRBetaDataCJ279" hidden="1">#REF!</definedName>
    <definedName name="IQRBetaDataCN279" hidden="1">#REF!</definedName>
    <definedName name="IQRBetaDataCQ279" hidden="1">#REF!</definedName>
    <definedName name="IQRBetaDataCX279" hidden="1">#REF!</definedName>
    <definedName name="IQRBetaDataD12" hidden="1">#REF!</definedName>
    <definedName name="IQRBetaDataD279" hidden="1">#REF!</definedName>
    <definedName name="IQRBetaDataH12" hidden="1">#REF!</definedName>
    <definedName name="IQRBetaDataH279" hidden="1">#REF!</definedName>
    <definedName name="IQRBetaDataK12" hidden="1">#REF!</definedName>
    <definedName name="IQRBetaDataK279" hidden="1">#REF!</definedName>
    <definedName name="IQRBetaDataO12" hidden="1">#REF!</definedName>
    <definedName name="IQRBetaDataO279" hidden="1">#REF!</definedName>
    <definedName name="IQRBetaDataR12" hidden="1">#REF!</definedName>
    <definedName name="IQRBetaDataR279" hidden="1">#REF!</definedName>
    <definedName name="IQRBetaDataV12" hidden="1">#REF!</definedName>
    <definedName name="IQRBetaDataV279" hidden="1">#REF!</definedName>
    <definedName name="IQRBetaDataY12" hidden="1">#REF!</definedName>
    <definedName name="IQRBetaDataY279" hidden="1">#REF!</definedName>
    <definedName name="IQRBH12" hidden="1">"$BH$13"</definedName>
    <definedName name="IQRBH279" hidden="1">"$BH$280:$BH$339"</definedName>
    <definedName name="IQRBL12" hidden="1">"$BL$13"</definedName>
    <definedName name="IQRBL279" hidden="1">"$BL$280:$BL$539"</definedName>
    <definedName name="IQRBO12" hidden="1">"$BO$13"</definedName>
    <definedName name="IQRBO279" hidden="1">"$BO$280:$BO$339"</definedName>
    <definedName name="IQRBS11" hidden="1">"$BS$12:$BS$272"</definedName>
    <definedName name="IQRBS12" hidden="1">"$BS$13"</definedName>
    <definedName name="IQRBS279" hidden="1">"$BS$280:$BS$539"</definedName>
    <definedName name="IQRBV12" hidden="1">"$BV$13"</definedName>
    <definedName name="IQRBV279" hidden="1">"$BV$280:$BV$339"</definedName>
    <definedName name="IQRBZ12" hidden="1">"$BZ$13"</definedName>
    <definedName name="IQRBZ279" hidden="1">"$BZ$280:$BZ$539"</definedName>
    <definedName name="IQRC14" hidden="1">"$C$15:$C$119"</definedName>
    <definedName name="IQRC5" hidden="1">"$C$6:$C$12"</definedName>
    <definedName name="IQRCC12" hidden="1">"$CC$13"</definedName>
    <definedName name="IQRCC279" hidden="1">"$CC$280:$CC$339"</definedName>
    <definedName name="IQRCG12" hidden="1">"$CG$13"</definedName>
    <definedName name="IQRCG279" hidden="1">"$CG$280:$CG$539"</definedName>
    <definedName name="IQRCJ12" hidden="1">"$CJ$13"</definedName>
    <definedName name="IQRCJ279" hidden="1">"$CJ$280:$CJ$339"</definedName>
    <definedName name="IQRCN12" hidden="1">"$CN$13"</definedName>
    <definedName name="IQRCN279" hidden="1">"$CN$280:$CN$539"</definedName>
    <definedName name="IQRCQ12" hidden="1">"$CQ$13"</definedName>
    <definedName name="IQRCQ279" hidden="1">"$CQ$280:$CQ$339"</definedName>
    <definedName name="IQRCU12" hidden="1">"$CU$13"</definedName>
    <definedName name="IQRCU279" hidden="1">"$CU$280:$CU$539"</definedName>
    <definedName name="IQRCX12" hidden="1">"$CX$13"</definedName>
    <definedName name="IQRCX279" hidden="1">"$CX$280:$CX$339"</definedName>
    <definedName name="IQRD108" hidden="1">"$D$109:$D$111"</definedName>
    <definedName name="IQRD11" hidden="1">"$D$12:$D$21"</definedName>
    <definedName name="IQRD12" hidden="1">"$D$13:$D$71"</definedName>
    <definedName name="IQRD14" hidden="1">"$D$15:$D$38"</definedName>
    <definedName name="IQRD22" hidden="1">"$D$23:$D$25"</definedName>
    <definedName name="IQRD279" hidden="1">"$D$280:$D$339"</definedName>
    <definedName name="IQRD44" hidden="1">"$D$45:$D$53"</definedName>
    <definedName name="IQRD66" hidden="1">"$D$67:$D$69"</definedName>
    <definedName name="IQRD77" hidden="1">"$D$78:$D$87"</definedName>
    <definedName name="IQRE5" hidden="1">"$E$6:$E$12"</definedName>
    <definedName name="IQRF5" hidden="1">"$F$6:$F$12"</definedName>
    <definedName name="IQRH12" hidden="1">"$H$13"</definedName>
    <definedName name="IQRH279" hidden="1">"$H$280:$H$539"</definedName>
    <definedName name="IQRH91" hidden="1">"$H$92:$H$98"</definedName>
    <definedName name="IQRI92" hidden="1">"$I$93:$I$99"</definedName>
    <definedName name="IQRJ5" hidden="1">"$J$6:$J$13"</definedName>
    <definedName name="IQRK12" hidden="1">"$K$13"</definedName>
    <definedName name="IQRK279" hidden="1">"$K$280:$K$339"</definedName>
    <definedName name="IQRL95" hidden="1">"$M$95:$S$95"</definedName>
    <definedName name="IQRLiquidityO5" hidden="1">#REF!</definedName>
    <definedName name="IQRLiquidityU5" hidden="1">#REF!</definedName>
    <definedName name="IQRLiquidityZ5" hidden="1">#REF!</definedName>
    <definedName name="IQRN89" hidden="1">"$O$89:$U$89"</definedName>
    <definedName name="IQRN90" hidden="1">"$O$90:$U$90"</definedName>
    <definedName name="IQRO12" hidden="1">"$O$13"</definedName>
    <definedName name="IQRO279" hidden="1">"$O$280:$O$539"</definedName>
    <definedName name="IQRR12" hidden="1">"$R$13"</definedName>
    <definedName name="IQRR279" hidden="1">"$R$280:$R$339"</definedName>
    <definedName name="IQRTKTMRawDataA3" hidden="1">#REF!</definedName>
    <definedName name="IQRTreasuryOptionsWarrantsK13" hidden="1">#REF!</definedName>
    <definedName name="IQRTreasuryOptionsWarrantsL13" hidden="1">#REF!</definedName>
    <definedName name="IQRTreasuryOptionsWarrantsM13" hidden="1">#REF!</definedName>
    <definedName name="IQRTreasuryOptionsWarrantsN13" hidden="1">#REF!</definedName>
    <definedName name="IQRTreasuryOptionsWarrantsO13" hidden="1">#REF!</definedName>
    <definedName name="IQRTreasuryOptionsWarrantsP13" hidden="1">#REF!</definedName>
    <definedName name="IQRTreasuryOptionsWarrantsR13" hidden="1">#REF!</definedName>
    <definedName name="IQRTreasuryOptionsWarrantsS13" hidden="1">#REF!</definedName>
    <definedName name="IQRTreasuryOptionsWarrantsT13" hidden="1">#REF!</definedName>
    <definedName name="IQRV12" hidden="1">"$V$13"</definedName>
    <definedName name="IQRV279" hidden="1">"$V$280:$V$539"</definedName>
    <definedName name="IQRY12" hidden="1">"$Y$13"</definedName>
    <definedName name="IQRY279" hidden="1">"$Y$280:$Y$339"</definedName>
    <definedName name="iQShowHideColumns" hidden="1">"iQShowAll"</definedName>
    <definedName name="irr" localSheetId="1"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IS_CATEGORIES" localSheetId="11">#REF!</definedName>
    <definedName name="IS_CATEGORIES">#REF!</definedName>
    <definedName name="IS_MGMT" localSheetId="11">#REF!</definedName>
    <definedName name="IS_MGMT">#REF!</definedName>
    <definedName name="IsColHidden" hidden="1">FALSE</definedName>
    <definedName name="isl" localSheetId="11">#REF!</definedName>
    <definedName name="isl">#REF!</definedName>
    <definedName name="IsLTMColHidden" hidden="1">FALSE</definedName>
    <definedName name="Issued" localSheetId="11">#REF!</definedName>
    <definedName name="Issued">#REF!</definedName>
    <definedName name="Italy" localSheetId="11" hidden="1">#REF!</definedName>
    <definedName name="Italy" localSheetId="9" hidden="1">#REF!</definedName>
    <definedName name="Italy" localSheetId="4" hidden="1">#REF!</definedName>
    <definedName name="Italy" hidden="1">#REF!</definedName>
    <definedName name="Items1997" localSheetId="11">#REF!,#REF!,#REF!,#REF!,#REF!</definedName>
    <definedName name="Items1997">#REF!,#REF!,#REF!,#REF!,#REF!</definedName>
    <definedName name="Items98" localSheetId="11">#REF!,#REF!,#REF!,#REF!,#REF!,#REF!,#REF!,#REF!,#REF!,#REF!,#REF!</definedName>
    <definedName name="Items98">#REF!,#REF!,#REF!,#REF!,#REF!,#REF!,#REF!,#REF!,#REF!,#REF!,#REF!</definedName>
    <definedName name="j" hidden="1">#REF!</definedName>
    <definedName name="J_WT" hidden="1">#REF!</definedName>
    <definedName name="Jan_03_Estimate_p1" localSheetId="11">#REF!</definedName>
    <definedName name="Jan_03_Estimate_p1">#REF!</definedName>
    <definedName name="Jan_03_Estimate_p2" localSheetId="11">#REF!</definedName>
    <definedName name="Jan_03_Estimate_p2">#REF!</definedName>
    <definedName name="Jan_03_p3" localSheetId="11">#REF!</definedName>
    <definedName name="Jan_03_p3">#REF!</definedName>
    <definedName name="Jan_03_p4" localSheetId="11">#REF!</definedName>
    <definedName name="Jan_03_p4">#REF!</definedName>
    <definedName name="JBNAM">"WOANALYSIS"</definedName>
    <definedName name="JBNMB">"935083"</definedName>
    <definedName name="JCM_kWAC" localSheetId="11">#REF!</definedName>
    <definedName name="JCM_kWAC" localSheetId="9">#REF!</definedName>
    <definedName name="JCM_kWAC" localSheetId="4">#REF!</definedName>
    <definedName name="JCM_kWAC">#REF!</definedName>
    <definedName name="JCM_kWDC" localSheetId="11">#REF!</definedName>
    <definedName name="JCM_kWDC" localSheetId="9">#REF!</definedName>
    <definedName name="JCM_kWDC" localSheetId="4">#REF!</definedName>
    <definedName name="JCM_kWDC">#REF!</definedName>
    <definedName name="JCM_OH" localSheetId="11">#REF!</definedName>
    <definedName name="JCM_OH" localSheetId="9">#REF!</definedName>
    <definedName name="JCM_OH" localSheetId="4">#REF!</definedName>
    <definedName name="JCM_OH">#REF!</definedName>
    <definedName name="JCM_Potential_Inv" localSheetId="11">#REF!</definedName>
    <definedName name="JCM_Potential_Inv" localSheetId="9">#REF!</definedName>
    <definedName name="JCM_Potential_Inv" localSheetId="4">#REF!</definedName>
    <definedName name="JCM_Potential_Inv">#REF!</definedName>
    <definedName name="JCM_Total_Inv" localSheetId="11">#REF!</definedName>
    <definedName name="JCM_Total_Inv" localSheetId="9">#REF!</definedName>
    <definedName name="JCM_Total_Inv" localSheetId="4">#REF!</definedName>
    <definedName name="JCM_Total_Inv">#REF!</definedName>
    <definedName name="jeff" localSheetId="1" hidden="1">{"comps",#N/A,FALSE,"TXTCOMPS";"segment_EPS",#N/A,FALSE,"TXTCOMPS";"valuation",#N/A,FALSE,"TXTCOMPS"}</definedName>
    <definedName name="jeff" hidden="1">{"comps",#N/A,FALSE,"TXTCOMPS";"segment_EPS",#N/A,FALSE,"TXTCOMPS";"valuation",#N/A,FALSE,"TXTCOMPS"}</definedName>
    <definedName name="jfj" localSheetId="1" hidden="1">{#N/A,#N/A,FALSE,"FY97";#N/A,#N/A,FALSE,"FY98";#N/A,#N/A,FALSE,"FY99";#N/A,#N/A,FALSE,"FY00";#N/A,#N/A,FALSE,"FY01"}</definedName>
    <definedName name="jfj" hidden="1">{#N/A,#N/A,FALSE,"FY97";#N/A,#N/A,FALSE,"FY98";#N/A,#N/A,FALSE,"FY99";#N/A,#N/A,FALSE,"FY00";#N/A,#N/A,FALSE,"FY01"}</definedName>
    <definedName name="jgg" localSheetId="1" hidden="1">{#N/A,#N/A,FALSE,"Aging Summary";#N/A,#N/A,FALSE,"Ratio Analysis";#N/A,#N/A,FALSE,"Test 120 Day Accts";#N/A,#N/A,FALSE,"Tickmarks"}</definedName>
    <definedName name="jgg" hidden="1">{#N/A,#N/A,FALSE,"Aging Summary";#N/A,#N/A,FALSE,"Ratio Analysis";#N/A,#N/A,FALSE,"Test 120 Day Accts";#N/A,#N/A,FALSE,"Tickmarks"}</definedName>
    <definedName name="jgjgjgj" localSheetId="1" hidden="1">{#N/A,#N/A,FALSE,"Aging Summary";#N/A,#N/A,FALSE,"Ratio Analysis";#N/A,#N/A,FALSE,"Test 120 Day Accts";#N/A,#N/A,FALSE,"Tickmarks"}</definedName>
    <definedName name="jgjgjgj" hidden="1">{#N/A,#N/A,FALSE,"Aging Summary";#N/A,#N/A,FALSE,"Ratio Analysis";#N/A,#N/A,FALSE,"Test 120 Day Accts";#N/A,#N/A,FALSE,"Tickmarks"}</definedName>
    <definedName name="jgjhgj" localSheetId="1"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1" hidden="1">{#N/A,#N/A,FALSE,"Aging Summary";#N/A,#N/A,FALSE,"Ratio Analysis";#N/A,#N/A,FALSE,"Test 120 Day Accts";#N/A,#N/A,FALSE,"Tickmarks"}</definedName>
    <definedName name="jhgjhgjhgj" hidden="1">{#N/A,#N/A,FALSE,"Aging Summary";#N/A,#N/A,FALSE,"Ratio Analysis";#N/A,#N/A,FALSE,"Test 120 Day Accts";#N/A,#N/A,FALSE,"Tickmarks"}</definedName>
    <definedName name="jhjhk" localSheetId="1" hidden="1">{#N/A,#N/A,FALSE,"Aging Summary";#N/A,#N/A,FALSE,"Ratio Analysis";#N/A,#N/A,FALSE,"Test 120 Day Accts";#N/A,#N/A,FALSE,"Tickmarks"}</definedName>
    <definedName name="jhjhk" hidden="1">{#N/A,#N/A,FALSE,"Aging Summary";#N/A,#N/A,FALSE,"Ratio Analysis";#N/A,#N/A,FALSE,"Test 120 Day Accts";#N/A,#N/A,FALSE,"Tickmarks"}</definedName>
    <definedName name="jhnhgg" localSheetId="11" hidden="1">{#N/A,#N/A,FALSE,"Aging Summary";#N/A,#N/A,FALSE,"Ratio Analysis";#N/A,#N/A,FALSE,"Test 120 Day Accts";#N/A,#N/A,FALSE,"Tickmarks"}</definedName>
    <definedName name="jhnhgg" localSheetId="9" hidden="1">{#N/A,#N/A,FALSE,"Aging Summary";#N/A,#N/A,FALSE,"Ratio Analysis";#N/A,#N/A,FALSE,"Test 120 Day Accts";#N/A,#N/A,FALSE,"Tickmarks"}</definedName>
    <definedName name="jhnhgg" localSheetId="4" hidden="1">{#N/A,#N/A,FALSE,"Aging Summary";#N/A,#N/A,FALSE,"Ratio Analysis";#N/A,#N/A,FALSE,"Test 120 Day Accts";#N/A,#N/A,FALSE,"Tickmarks"}</definedName>
    <definedName name="jhnhgg" localSheetId="1" hidden="1">{#N/A,#N/A,FALSE,"Aging Summary";#N/A,#N/A,FALSE,"Ratio Analysis";#N/A,#N/A,FALSE,"Test 120 Day Accts";#N/A,#N/A,FALSE,"Tickmarks"}</definedName>
    <definedName name="jhnhgg" hidden="1">{#N/A,#N/A,FALSE,"Aging Summary";#N/A,#N/A,FALSE,"Ratio Analysis";#N/A,#N/A,FALSE,"Test 120 Day Accts";#N/A,#N/A,FALSE,"Tickmarks"}</definedName>
    <definedName name="jj" hidden="1">#REF!</definedName>
    <definedName name="JJJJ" hidden="1">#REF!</definedName>
    <definedName name="jk" localSheetId="1" hidden="1">{"segment_EPS",#N/A,FALSE,"TXTCOMPS"}</definedName>
    <definedName name="jk" hidden="1">{"segment_EPS",#N/A,FALSE,"TXTCOMPS"}</definedName>
    <definedName name="jsl" localSheetId="1" hidden="1">{#N/A,#N/A,FALSE,"Part E";#N/A,#N/A,FALSE,"E.1 Prelim Earnings Plan"}</definedName>
    <definedName name="jsl" hidden="1">{#N/A,#N/A,FALSE,"Part E";#N/A,#N/A,FALSE,"E.1 Prelim Earnings Plan"}</definedName>
    <definedName name="k" hidden="1">#REF!</definedName>
    <definedName name="KeyCustom1" localSheetId="11">#REF!</definedName>
    <definedName name="KeyCustom1">#REF!</definedName>
    <definedName name="KeyCustom2" localSheetId="11">#REF!</definedName>
    <definedName name="KeyCustom2">#REF!</definedName>
    <definedName name="KeyPersonal" localSheetId="11">#REF!</definedName>
    <definedName name="KeyPersonal">#REF!</definedName>
    <definedName name="KeySick" localSheetId="11">#REF!</definedName>
    <definedName name="KeySick">#REF!</definedName>
    <definedName name="KeyVacation" localSheetId="11">#REF!</definedName>
    <definedName name="KeyVacation">#REF!</definedName>
    <definedName name="kiu" hidden="1">#REF!</definedName>
    <definedName name="kjhh" localSheetId="1" hidden="1">{"cap_structure",#N/A,FALSE,"Graph-Mkt Cap";"price",#N/A,FALSE,"Graph-Price";"ebit",#N/A,FALSE,"Graph-EBITDA";"ebitda",#N/A,FALSE,"Graph-EBITDA"}</definedName>
    <definedName name="kjhh" hidden="1">{"cap_structure",#N/A,FALSE,"Graph-Mkt Cap";"price",#N/A,FALSE,"Graph-Price";"ebit",#N/A,FALSE,"Graph-EBITDA";"ebitda",#N/A,FALSE,"Graph-EBITDA"}</definedName>
    <definedName name="KJR" localSheetId="1"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KJ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KK" localSheetId="11" hidden="1">{#N/A,#N/A,FALSE,"Aging Summary";#N/A,#N/A,FALSE,"Ratio Analysis";#N/A,#N/A,FALSE,"Test 120 Day Accts";#N/A,#N/A,FALSE,"Tickmarks"}</definedName>
    <definedName name="KK" localSheetId="9" hidden="1">{#N/A,#N/A,FALSE,"Aging Summary";#N/A,#N/A,FALSE,"Ratio Analysis";#N/A,#N/A,FALSE,"Test 120 Day Accts";#N/A,#N/A,FALSE,"Tickmarks"}</definedName>
    <definedName name="KK" localSheetId="4" hidden="1">{#N/A,#N/A,FALSE,"Aging Summary";#N/A,#N/A,FALSE,"Ratio Analysis";#N/A,#N/A,FALSE,"Test 120 Day Accts";#N/A,#N/A,FALSE,"Tickmarks"}</definedName>
    <definedName name="KK" localSheetId="1" hidden="1">{#N/A,#N/A,FALSE,"Aging Summary";#N/A,#N/A,FALSE,"Ratio Analysis";#N/A,#N/A,FALSE,"Test 120 Day Accts";#N/A,#N/A,FALSE,"Tickmarks"}</definedName>
    <definedName name="KK" hidden="1">{#N/A,#N/A,FALSE,"Aging Summary";#N/A,#N/A,FALSE,"Ratio Analysis";#N/A,#N/A,FALSE,"Test 120 Day Accts";#N/A,#N/A,FALSE,"Tickmarks"}</definedName>
    <definedName name="kkk" hidden="1">#REF!</definedName>
    <definedName name="kkkkkkkkkkkkkkkkkkkk" localSheetId="1" hidden="1">{#N/A,#N/A,FALSE,"VALSUM";#N/A,#N/A,FALSE,"MKT.COMPS";#N/A,#N/A,FALSE,"ACQ.MULT.";#N/A,#N/A,FALSE,"DCF - LBO"}</definedName>
    <definedName name="kkkkkkkkkkkkkkkkkkkk" hidden="1">{#N/A,#N/A,FALSE,"VALSUM";#N/A,#N/A,FALSE,"MKT.COMPS";#N/A,#N/A,FALSE,"ACQ.MULT.";#N/A,#N/A,FALSE,"DCF - LBO"}</definedName>
    <definedName name="Kraft" localSheetId="11" hidden="1">{#N/A,#N/A,FALSE,"changes";#N/A,#N/A,FALSE,"Assumptions";"view1",#N/A,FALSE,"BE Analysis";"view2",#N/A,FALSE,"BE Analysis";#N/A,#N/A,FALSE,"DCF Calculation - Scenario 1";"Dollar",#N/A,FALSE,"Consolidated - Scenario 1";"CS",#N/A,FALSE,"Consolidated - Scenario 1"}</definedName>
    <definedName name="Kraft" localSheetId="9" hidden="1">{#N/A,#N/A,FALSE,"changes";#N/A,#N/A,FALSE,"Assumptions";"view1",#N/A,FALSE,"BE Analysis";"view2",#N/A,FALSE,"BE Analysis";#N/A,#N/A,FALSE,"DCF Calculation - Scenario 1";"Dollar",#N/A,FALSE,"Consolidated - Scenario 1";"CS",#N/A,FALSE,"Consolidated - Scenario 1"}</definedName>
    <definedName name="Kraft" localSheetId="4" hidden="1">{#N/A,#N/A,FALSE,"changes";#N/A,#N/A,FALSE,"Assumptions";"view1",#N/A,FALSE,"BE Analysis";"view2",#N/A,FALSE,"BE Analysis";#N/A,#N/A,FALSE,"DCF Calculation - Scenario 1";"Dollar",#N/A,FALSE,"Consolidated - Scenario 1";"CS",#N/A,FALSE,"Consolidated - Scenario 1"}</definedName>
    <definedName name="Kraft" localSheetId="1" hidden="1">{#N/A,#N/A,FALSE,"changes";#N/A,#N/A,FALSE,"Assumptions";"view1",#N/A,FALSE,"BE Analysis";"view2",#N/A,FALSE,"BE Analysis";#N/A,#N/A,FALSE,"DCF Calculation - Scenario 1";"Dollar",#N/A,FALSE,"Consolidated - Scenario 1";"CS",#N/A,FALSE,"Consolidated - Scenario 1"}</definedName>
    <definedName name="Kraft" hidden="1">{#N/A,#N/A,FALSE,"changes";#N/A,#N/A,FALSE,"Assumptions";"view1",#N/A,FALSE,"BE Analysis";"view2",#N/A,FALSE,"BE Analysis";#N/A,#N/A,FALSE,"DCF Calculation - Scenario 1";"Dollar",#N/A,FALSE,"Consolidated - Scenario 1";"CS",#N/A,FALSE,"Consolidated - Scenario 1"}</definedName>
    <definedName name="l" localSheetId="1" hidden="1">{"IS",#N/A,FALSE,"IS";"RPTIS",#N/A,FALSE,"RPTIS";"STATS",#N/A,FALSE,"STATS";"CELL",#N/A,FALSE,"CELL";"BS",#N/A,FALSE,"BS"}</definedName>
    <definedName name="l" hidden="1">{"IS",#N/A,FALSE,"IS";"RPTIS",#N/A,FALSE,"RPTIS";"STATS",#N/A,FALSE,"STATS";"CELL",#N/A,FALSE,"CELL";"BS",#N/A,FALSE,"BS"}</definedName>
    <definedName name="labourlist" localSheetId="11">#REF!</definedName>
    <definedName name="labourlist">#REF!</definedName>
    <definedName name="Language" localSheetId="11">#REF!</definedName>
    <definedName name="Language">#REF!</definedName>
    <definedName name="LARGEUSER" localSheetId="11">#REF!</definedName>
    <definedName name="LARGEUSER">#REF!</definedName>
    <definedName name="LARGEUSER_1" localSheetId="11">#REF!</definedName>
    <definedName name="LARGEUSER_1">#REF!</definedName>
    <definedName name="LastSheet" hidden="1">"Total Bill Impacts_All Customer"</definedName>
    <definedName name="LASTYR" localSheetId="11">#REF!</definedName>
    <definedName name="LASTYR">#REF!</definedName>
    <definedName name="lastyrcap" localSheetId="11">#REF!</definedName>
    <definedName name="lastyrcap">#REF!</definedName>
    <definedName name="lastyrop" localSheetId="11">#REF!</definedName>
    <definedName name="lastyrop">#REF!</definedName>
    <definedName name="Law_Account" localSheetId="11" hidden="1">#REF!</definedName>
    <definedName name="Law_Account" hidden="1">#REF!</definedName>
    <definedName name="Law_Accounting_Unit" localSheetId="11" hidden="1">#REF!</definedName>
    <definedName name="Law_Accounting_Unit" hidden="1">#REF!</definedName>
    <definedName name="Law_Company" localSheetId="11" hidden="1">#REF!</definedName>
    <definedName name="Law_Company" hidden="1">#REF!</definedName>
    <definedName name="LBRYTD" localSheetId="11">OFFSET(#REF!,0,0,#REF!)</definedName>
    <definedName name="LBRYTD" localSheetId="9">OFFSET(#REF!,0,0,#REF!)</definedName>
    <definedName name="LBRYTD" localSheetId="4">OFFSET(#REF!,0,0,#REF!)</definedName>
    <definedName name="LBRYTD">OFFSET(#REF!,0,0,#REF!)</definedName>
    <definedName name="LC" localSheetId="11" hidden="1">#REF!</definedName>
    <definedName name="LC" hidden="1">#REF!</definedName>
    <definedName name="LDC" localSheetId="11">#REF!</definedName>
    <definedName name="LDC">#REF!</definedName>
    <definedName name="LDCkWh" localSheetId="11">#REF!</definedName>
    <definedName name="LDCkWh">#REF!</definedName>
    <definedName name="LDCkWh2" localSheetId="11">#REF!</definedName>
    <definedName name="LDCkWh2">#REF!</definedName>
    <definedName name="LDCkWh3" localSheetId="11">#REF!</definedName>
    <definedName name="LDCkWh3">#REF!</definedName>
    <definedName name="LDCLoads" localSheetId="11">#REF!</definedName>
    <definedName name="LDCLoads">#REF!</definedName>
    <definedName name="LDCRates" localSheetId="11">#REF!</definedName>
    <definedName name="LDCRates">#REF!</definedName>
    <definedName name="LDCRates2" localSheetId="11">#REF!</definedName>
    <definedName name="LDCRates2">#REF!</definedName>
    <definedName name="LEAD" localSheetId="11">#REF!</definedName>
    <definedName name="LEAD">#REF!</definedName>
    <definedName name="LEASHOLDIMPROV" localSheetId="11">#REF!</definedName>
    <definedName name="LEASHOLDIMPROV">#REF!</definedName>
    <definedName name="LHI_UL" localSheetId="11">#REF!</definedName>
    <definedName name="LHI_UL">#REF!</definedName>
    <definedName name="limcount" hidden="1">1</definedName>
    <definedName name="LIMIT" localSheetId="11">#REF!</definedName>
    <definedName name="LIMIT">#REF!</definedName>
    <definedName name="list" localSheetId="11">#REF!,#REF!,#REF!,#REF!,#REF!,#REF!,#REF!,#REF!,#REF!,#REF!</definedName>
    <definedName name="list" localSheetId="9">#REF!,#REF!,#REF!,#REF!,#REF!,#REF!,#REF!,#REF!,#REF!,#REF!</definedName>
    <definedName name="list" localSheetId="4">#REF!,#REF!,#REF!,#REF!,#REF!,#REF!,#REF!,#REF!,#REF!,#REF!</definedName>
    <definedName name="list">#REF!,#REF!,#REF!,#REF!,#REF!,#REF!,#REF!,#REF!,#REF!,#REF!</definedName>
    <definedName name="List2001" localSheetId="11">#REF!,#REF!,#REF!,#REF!,#REF!,#REF!,#REF!,#REF!,#REF!,#REF!</definedName>
    <definedName name="List2001">#REF!,#REF!,#REF!,#REF!,#REF!,#REF!,#REF!,#REF!,#REF!,#REF!</definedName>
    <definedName name="listlist" localSheetId="11" hidden="1">#REF!</definedName>
    <definedName name="listlist" localSheetId="9" hidden="1">#REF!</definedName>
    <definedName name="listlist" localSheetId="4" hidden="1">#REF!</definedName>
    <definedName name="listlist" hidden="1">#REF!</definedName>
    <definedName name="ListOffset" hidden="1">1</definedName>
    <definedName name="LKASFDH" hidden="1">#REF!</definedName>
    <definedName name="lkk" localSheetId="1" hidden="1">{#N/A,#N/A,FALSE,"Push down"}</definedName>
    <definedName name="lkk" hidden="1">{#N/A,#N/A,FALSE,"Push down"}</definedName>
    <definedName name="ll" hidden="1">#REF!</definedName>
    <definedName name="lll" localSheetId="1" hidden="1">{#N/A,#N/A,FALSE,"Inc Stmt "}</definedName>
    <definedName name="lll" hidden="1">{#N/A,#N/A,FALSE,"Inc Stmt "}</definedName>
    <definedName name="lllllllllll" localSheetId="1" hidden="1">{#N/A,#N/A,FALSE,"MKT.COMPS";#N/A,#N/A,FALSE,"DCF - LBO"}</definedName>
    <definedName name="lllllllllll" hidden="1">{#N/A,#N/A,FALSE,"MKT.COMPS";#N/A,#N/A,FALSE,"DCF - LBO"}</definedName>
    <definedName name="llllllllllllllllll" localSheetId="1" hidden="1">{#N/A,#N/A,FALSE,"VALSUM";#N/A,#N/A,FALSE,"MKT.COMPS";#N/A,#N/A,FALSE,"ACQ.MULT.";#N/A,#N/A,FALSE,"DCF - LBO"}</definedName>
    <definedName name="llllllllllllllllll" hidden="1">{#N/A,#N/A,FALSE,"VALSUM";#N/A,#N/A,FALSE,"MKT.COMPS";#N/A,#N/A,FALSE,"ACQ.MULT.";#N/A,#N/A,FALSE,"DCF - LBO"}</definedName>
    <definedName name="lllllllllllllllllll" localSheetId="1" hidden="1">{#N/A,#N/A,FALSE,"MKT.COMPS";#N/A,#N/A,FALSE,"DCF - LBO"}</definedName>
    <definedName name="lllllllllllllllllll" hidden="1">{#N/A,#N/A,FALSE,"MKT.COMPS";#N/A,#N/A,FALSE,"DCF - LBO"}</definedName>
    <definedName name="lo" localSheetId="1" hidden="1">{"valuation",#N/A,FALSE,"TXTCOMPS"}</definedName>
    <definedName name="lo" hidden="1">{"valuation",#N/A,FALSE,"TXTCOMPS"}</definedName>
    <definedName name="LoadForecast" localSheetId="11">#REF!</definedName>
    <definedName name="LoadForecast">#REF!</definedName>
    <definedName name="Loads" localSheetId="11">#REF!</definedName>
    <definedName name="Loads">#REF!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 localSheetId="11">#REF!</definedName>
    <definedName name="Location">#REF!</definedName>
    <definedName name="loik" localSheetId="1" hidden="1">{"segment_EPS",#N/A,FALSE,"TXTCOMPS"}</definedName>
    <definedName name="loik" hidden="1">{"segment_EPS",#N/A,FALSE,"TXTCOMPS"}</definedName>
    <definedName name="loiku" localSheetId="1" hidden="1">{"valuation",#N/A,FALSE,"TXTCOMPS"}</definedName>
    <definedName name="loiku" hidden="1">{"valuation",#N/A,FALSE,"TXTCOMPS"}</definedName>
    <definedName name="loiuy" localSheetId="1" hidden="1">{"comps",#N/A,FALSE,"TXTCOMPS"}</definedName>
    <definedName name="loiuy" hidden="1">{"comps",#N/A,FALSE,"TXTCOMPS"}</definedName>
    <definedName name="lola" localSheetId="1" hidden="1">{#N/A,#N/A,FALSE,"PERSONAL";#N/A,#N/A,FALSE,"explotación";#N/A,#N/A,FALSE,"generales"}</definedName>
    <definedName name="lola" hidden="1">{#N/A,#N/A,FALSE,"PERSONAL";#N/A,#N/A,FALSE,"explotación";#N/A,#N/A,FALSE,"generales"}</definedName>
    <definedName name="lolal" localSheetId="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localSheetId="1" hidden="1">{#N/A,#N/A,FALSE,"voz corporativa";#N/A,#N/A,FALSE,"Transmisión de datos";#N/A,#N/A,FALSE,"Videoconferencia";#N/A,#N/A,FALSE,"Correo electrónico";#N/A,#N/A,FALSE,"Correo de voz";#N/A,#N/A,FALSE,"Megafax";#N/A,#N/A,FALSE,"Edi";#N/A,#N/A,FALSE,"Internet";#N/A,#N/A,FALSE,"VSAT";#N/A,#N/A,FALSE,"ing ult. milla"}</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localSheetId="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localSheetId="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pi" localSheetId="1" hidden="1">{"comps",#N/A,FALSE,"TXTCOMPS"}</definedName>
    <definedName name="lopi" hidden="1">{"comps",#N/A,FALSE,"TXTCOMPS"}</definedName>
    <definedName name="LU" localSheetId="11">#REF!</definedName>
    <definedName name="LU">#REF!</definedName>
    <definedName name="lund"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lun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lundd"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lund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Lws_FormVersion_7.0" localSheetId="11" hidden="1">#REF!</definedName>
    <definedName name="Lws_FormVersion_7.0" hidden="1">#REF!</definedName>
    <definedName name="Lws_SSType_Columns" localSheetId="11" hidden="1">#REF!</definedName>
    <definedName name="Lws_SSType_Columns" hidden="1">#REF!</definedName>
    <definedName name="LYN" localSheetId="11">#REF!</definedName>
    <definedName name="LYN">#REF!</definedName>
    <definedName name="m" localSheetId="11" hidden="1">{#N/A,#N/A,FALSE,"Aging Summary";#N/A,#N/A,FALSE,"Ratio Analysis";#N/A,#N/A,FALSE,"Test 120 Day Accts";#N/A,#N/A,FALSE,"Tickmarks"}</definedName>
    <definedName name="m" localSheetId="9" hidden="1">{#N/A,#N/A,FALSE,"Aging Summary";#N/A,#N/A,FALSE,"Ratio Analysis";#N/A,#N/A,FALSE,"Test 120 Day Accts";#N/A,#N/A,FALSE,"Tickmarks"}</definedName>
    <definedName name="m" localSheetId="4" hidden="1">{#N/A,#N/A,FALSE,"Aging Summary";#N/A,#N/A,FALSE,"Ratio Analysis";#N/A,#N/A,FALSE,"Test 120 Day Accts";#N/A,#N/A,FALSE,"Tickmarks"}</definedName>
    <definedName name="m" localSheetId="1" hidden="1">{#N/A,#N/A,FALSE,"Aging Summary";#N/A,#N/A,FALSE,"Ratio Analysis";#N/A,#N/A,FALSE,"Test 120 Day Accts";#N/A,#N/A,FALSE,"Tickmarks"}</definedName>
    <definedName name="m" hidden="1">{#N/A,#N/A,FALSE,"Aging Summary";#N/A,#N/A,FALSE,"Ratio Analysis";#N/A,#N/A,FALSE,"Test 120 Day Accts";#N/A,#N/A,FALSE,"Tickmarks"}</definedName>
    <definedName name="MACRO" localSheetId="11">#REF!</definedName>
    <definedName name="MACRO">#REF!</definedName>
    <definedName name="MAIN" localSheetId="11">#REF!</definedName>
    <definedName name="MAIN">#REF!</definedName>
    <definedName name="MAJTOOLCAPBUD" localSheetId="11">#REF!</definedName>
    <definedName name="MAJTOOLCAPBUD">#REF!</definedName>
    <definedName name="man_beg_bud" localSheetId="11">#REF!</definedName>
    <definedName name="man_beg_bud">#REF!</definedName>
    <definedName name="man_end_bud" localSheetId="11">#REF!</definedName>
    <definedName name="man_end_bud">#REF!</definedName>
    <definedName name="man12ACT" localSheetId="11">#REF!</definedName>
    <definedName name="man12ACT">#REF!</definedName>
    <definedName name="MANBUD" localSheetId="11">#REF!</definedName>
    <definedName name="MANBUD">#REF!</definedName>
    <definedName name="manCYACT" localSheetId="11">#REF!</definedName>
    <definedName name="manCYACT">#REF!</definedName>
    <definedName name="manCYBUD" localSheetId="11">#REF!</definedName>
    <definedName name="manCYBUD">#REF!</definedName>
    <definedName name="manCYF" localSheetId="11">#REF!</definedName>
    <definedName name="manCYF">#REF!</definedName>
    <definedName name="MandatoryTF" localSheetId="11">#REF!</definedName>
    <definedName name="MandatoryTF">#REF!</definedName>
    <definedName name="MANEND" localSheetId="11">#REF!</definedName>
    <definedName name="MANEND">#REF!</definedName>
    <definedName name="Mann_kWAC" localSheetId="11">#REF!</definedName>
    <definedName name="Mann_kWAC" localSheetId="9">#REF!</definedName>
    <definedName name="Mann_kWAC" localSheetId="4">#REF!</definedName>
    <definedName name="Mann_kWAC">#REF!</definedName>
    <definedName name="Mann_kWDC" localSheetId="11">#REF!</definedName>
    <definedName name="Mann_kWDC" localSheetId="9">#REF!</definedName>
    <definedName name="Mann_kWDC" localSheetId="4">#REF!</definedName>
    <definedName name="Mann_kWDC">#REF!</definedName>
    <definedName name="Mann_OH" localSheetId="11">#REF!</definedName>
    <definedName name="Mann_OH" localSheetId="9">#REF!</definedName>
    <definedName name="Mann_OH" localSheetId="4">#REF!</definedName>
    <definedName name="Mann_OH">#REF!</definedName>
    <definedName name="Mann_Potential_Inv" localSheetId="11">#REF!</definedName>
    <definedName name="Mann_Potential_Inv" localSheetId="9">#REF!</definedName>
    <definedName name="Mann_Potential_Inv" localSheetId="4">#REF!</definedName>
    <definedName name="Mann_Potential_Inv">#REF!</definedName>
    <definedName name="Mann_Total_Inv" localSheetId="11">#REF!</definedName>
    <definedName name="Mann_Total_Inv" localSheetId="9">#REF!</definedName>
    <definedName name="Mann_Total_Inv" localSheetId="4">#REF!</definedName>
    <definedName name="Mann_Total_Inv">#REF!</definedName>
    <definedName name="manNYbud" localSheetId="11">#REF!</definedName>
    <definedName name="manNYbud">#REF!</definedName>
    <definedName name="manpower_costs" localSheetId="11">#REF!</definedName>
    <definedName name="manpower_costs">#REF!</definedName>
    <definedName name="manPYACT" localSheetId="11">#REF!</definedName>
    <definedName name="manPYACT">#REF!</definedName>
    <definedName name="MANSTART" localSheetId="11">#REF!</definedName>
    <definedName name="MANSTART">#REF!</definedName>
    <definedName name="Maple_kWAC" localSheetId="11">#REF!</definedName>
    <definedName name="Maple_kWAC" localSheetId="9">#REF!</definedName>
    <definedName name="Maple_kWAC" localSheetId="4">#REF!</definedName>
    <definedName name="Maple_kWAC">#REF!</definedName>
    <definedName name="Maple_kWDC" localSheetId="11">#REF!</definedName>
    <definedName name="Maple_kWDC" localSheetId="9">#REF!</definedName>
    <definedName name="Maple_kWDC" localSheetId="4">#REF!</definedName>
    <definedName name="Maple_kWDC">#REF!</definedName>
    <definedName name="Maple_OH" localSheetId="11">#REF!</definedName>
    <definedName name="Maple_OH" localSheetId="9">#REF!</definedName>
    <definedName name="Maple_OH" localSheetId="4">#REF!</definedName>
    <definedName name="Maple_OH">#REF!</definedName>
    <definedName name="Maple_Potential_Inv" localSheetId="11">#REF!</definedName>
    <definedName name="Maple_Potential_Inv" localSheetId="9">#REF!</definedName>
    <definedName name="Maple_Potential_Inv" localSheetId="4">#REF!</definedName>
    <definedName name="Maple_Potential_Inv">#REF!</definedName>
    <definedName name="Maple_Total_Inv" localSheetId="11">#REF!</definedName>
    <definedName name="Maple_Total_Inv" localSheetId="9">#REF!</definedName>
    <definedName name="Maple_Total_Inv" localSheetId="4">#REF!</definedName>
    <definedName name="Maple_Total_Inv">#REF!</definedName>
    <definedName name="Market_Curve_Depreciation" localSheetId="11">#REF!</definedName>
    <definedName name="Market_Curve_Depreciation">#REF!</definedName>
    <definedName name="mat_beg_bud" localSheetId="11">#REF!</definedName>
    <definedName name="mat_beg_bud">#REF!</definedName>
    <definedName name="mat_end_bud" localSheetId="11">#REF!</definedName>
    <definedName name="mat_end_bud">#REF!</definedName>
    <definedName name="mat12ACT" localSheetId="11">#REF!</definedName>
    <definedName name="mat12ACT">#REF!</definedName>
    <definedName name="MATBUD" localSheetId="11">#REF!</definedName>
    <definedName name="MATBUD">#REF!</definedName>
    <definedName name="matCYACT" localSheetId="11">#REF!</definedName>
    <definedName name="matCYACT">#REF!</definedName>
    <definedName name="matCYBUD" localSheetId="11">#REF!</definedName>
    <definedName name="matCYBUD">#REF!</definedName>
    <definedName name="matCYF" localSheetId="11">#REF!</definedName>
    <definedName name="matCYF">#REF!</definedName>
    <definedName name="MATEND" localSheetId="11">#REF!</definedName>
    <definedName name="MATEND">#REF!</definedName>
    <definedName name="material_costs" localSheetId="11">#REF!</definedName>
    <definedName name="material_costs">#REF!</definedName>
    <definedName name="matNYbud" localSheetId="11">#REF!</definedName>
    <definedName name="matNYbud">#REF!</definedName>
    <definedName name="matPYACT" localSheetId="11">#REF!</definedName>
    <definedName name="matPYACT">#REF!</definedName>
    <definedName name="MATSTART" localSheetId="11">#REF!</definedName>
    <definedName name="MATSTART">#REF!</definedName>
    <definedName name="Max_Mat" localSheetId="11">#REF!</definedName>
    <definedName name="Max_Mat">#REF!</definedName>
    <definedName name="May1Forecast" localSheetId="1" hidden="1">{"Page 1",#N/A,FALSE,"Sheet1";"Page 2",#N/A,FALSE,"Sheet1"}</definedName>
    <definedName name="May1Forecast" hidden="1">{"Page 1",#N/A,FALSE,"Sheet1";"Page 2",#N/A,FALSE,"Sheet1"}</definedName>
    <definedName name="MayForecast" localSheetId="1" hidden="1">{"Page 1",#N/A,FALSE,"Sheet1";"Page 2",#N/A,FALSE,"Sheet1"}</definedName>
    <definedName name="MayForecast" hidden="1">{"Page 1",#N/A,FALSE,"Sheet1";"Page 2",#N/A,FALSE,"Sheet1"}</definedName>
    <definedName name="MBUD" localSheetId="11">#REF!</definedName>
    <definedName name="MBUD">#REF!</definedName>
    <definedName name="MCYR" localSheetId="11">#REF!</definedName>
    <definedName name="MCYR">#REF!</definedName>
    <definedName name="MEAStats" localSheetId="11">#REF!</definedName>
    <definedName name="MEAStats">#REF!</definedName>
    <definedName name="METERCAPBUD" localSheetId="11">#REF!</definedName>
    <definedName name="METERCAPBUD">#REF!</definedName>
    <definedName name="metricbridge"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ULoads" localSheetId="11">#REF!</definedName>
    <definedName name="MEULoads">#REF!</definedName>
    <definedName name="MEUR" localSheetId="11">#REF!</definedName>
    <definedName name="MEUR">#REF!</definedName>
    <definedName name="MEURates" localSheetId="11">#REF!</definedName>
    <definedName name="MEURates">#REF!</definedName>
    <definedName name="MEURTXLoad" localSheetId="11">#REF!</definedName>
    <definedName name="MEURTXLoad">#REF!</definedName>
    <definedName name="MEURTXRate" localSheetId="11">#REF!</definedName>
    <definedName name="MEURTXRate">#REF!</definedName>
    <definedName name="MEWarning" hidden="1">0</definedName>
    <definedName name="mike" hidden="1">#REF!</definedName>
    <definedName name="mil" localSheetId="11">#REF!</definedName>
    <definedName name="mil">#REF!</definedName>
    <definedName name="million" localSheetId="11">#REF!</definedName>
    <definedName name="million">#REF!</definedName>
    <definedName name="MIN">"28"</definedName>
    <definedName name="MINI" localSheetId="11">#REF!</definedName>
    <definedName name="MINI" localSheetId="9">#REF!</definedName>
    <definedName name="MINI" localSheetId="4">#REF!</definedName>
    <definedName name="MINI">#REF!</definedName>
    <definedName name="Minimum_Percent_Good" localSheetId="11">#REF!</definedName>
    <definedName name="Minimum_Percent_Good">#REF!</definedName>
    <definedName name="misc1" localSheetId="11">#REF!</definedName>
    <definedName name="misc1">#REF!</definedName>
    <definedName name="misc2" localSheetId="11">#REF!</definedName>
    <definedName name="misc2">#REF!</definedName>
    <definedName name="misc3" localSheetId="11">#REF!</definedName>
    <definedName name="misc3">#REF!</definedName>
    <definedName name="misc4" localSheetId="11">#REF!</definedName>
    <definedName name="misc4">#REF!</definedName>
    <definedName name="misc5" localSheetId="11">#REF!</definedName>
    <definedName name="misc5">#REF!</definedName>
    <definedName name="misc6" localSheetId="11">#REF!</definedName>
    <definedName name="misc6">#REF!</definedName>
    <definedName name="MM" hidden="1">#N/A</definedName>
    <definedName name="MMM">"MAR"</definedName>
    <definedName name="mmmmmmmmmmmmm" localSheetId="1" hidden="1">{#N/A,#N/A,FALSE,"CASHFLOW BS";#N/A,#N/A,FALSE,"CASHFLOW DETAIL"}</definedName>
    <definedName name="mmmmmmmmmmmmm" hidden="1">{#N/A,#N/A,FALSE,"CASHFLOW BS";#N/A,#N/A,FALSE,"CASHFLOW DETAIL"}</definedName>
    <definedName name="mmmmmmmmmmmmmm" localSheetId="1" hidden="1">{#N/A,#N/A,FALSE,"Sheet1"}</definedName>
    <definedName name="mmmmmmmmmmmmmm" hidden="1">{#N/A,#N/A,FALSE,"Sheet1"}</definedName>
    <definedName name="Model_Organization" localSheetId="11">#REF!</definedName>
    <definedName name="Model_Organization">#REF!</definedName>
    <definedName name="MofF" localSheetId="11">#REF!</definedName>
    <definedName name="MofF">#REF!</definedName>
    <definedName name="Month" localSheetId="11">#REF!</definedName>
    <definedName name="Month">#REF!</definedName>
    <definedName name="MONTH_A" localSheetId="11">#REF!</definedName>
    <definedName name="MONTH_A">#REF!</definedName>
    <definedName name="MONTH_LONG" localSheetId="11">#REF!</definedName>
    <definedName name="MONTH_LONG">#REF!</definedName>
    <definedName name="Month2" localSheetId="11">OFFSET(#REF!,0,0,2,#REF!)</definedName>
    <definedName name="Month2" localSheetId="9">OFFSET(#REF!,0,0,2,#REF!)</definedName>
    <definedName name="Month2" localSheetId="4">OFFSET(#REF!,0,0,2,#REF!)</definedName>
    <definedName name="Month2">OFFSET(#REF!,0,0,2,#REF!)</definedName>
    <definedName name="MONTHS" localSheetId="11">#REF!</definedName>
    <definedName name="MONTHS">#REF!</definedName>
    <definedName name="MonthVAR" localSheetId="11">OFFSET(INDEX(#REF!,#REF!),0,0,#REF!)</definedName>
    <definedName name="MonthVAR" localSheetId="9">OFFSET(INDEX(#REF!,#REF!),0,0,#REF!)</definedName>
    <definedName name="MonthVAR" localSheetId="4">OFFSET(INDEX(#REF!,#REF!),0,0,#REF!)</definedName>
    <definedName name="MonthVAR">OFFSET(INDEX(#REF!,#REF!),0,0,#REF!)</definedName>
    <definedName name="MonthVAR2" localSheetId="11">OFFSET(INDEX(#REF!,#REF!),0,0,1,5)</definedName>
    <definedName name="MonthVAR2" localSheetId="9">OFFSET(INDEX(#REF!,#REF!),0,0,1,5)</definedName>
    <definedName name="MonthVAR2" localSheetId="4">OFFSET(INDEX(#REF!,#REF!),0,0,1,5)</definedName>
    <definedName name="MonthVAR2">OFFSET(INDEX(#REF!,#REF!),0,0,1,5)</definedName>
    <definedName name="MonthVARYTD" localSheetId="11">OFFSET(INDEX(#REF!,#REF!),0,0,1,5)</definedName>
    <definedName name="MonthVARYTD" localSheetId="9">OFFSET(INDEX(#REF!,#REF!),0,0,1,5)</definedName>
    <definedName name="MonthVARYTD" localSheetId="4">OFFSET(INDEX(#REF!,#REF!),0,0,1,5)</definedName>
    <definedName name="MonthVARYTD">OFFSET(INDEX(#REF!,#REF!),0,0,1,5)</definedName>
    <definedName name="MonthYTD" localSheetId="11">OFFSET(#REF!,0,0,#REF!)</definedName>
    <definedName name="MonthYTD" localSheetId="9">OFFSET(#REF!,0,0,#REF!)</definedName>
    <definedName name="MonthYTD" localSheetId="4">OFFSET(#REF!,0,0,#REF!)</definedName>
    <definedName name="MonthYTD">OFFSET(#REF!,0,0,#REF!)</definedName>
    <definedName name="move" localSheetId="1"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move"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MPYR" localSheetId="11">#REF!</definedName>
    <definedName name="MPYR">#REF!</definedName>
    <definedName name="MSColorIndexBegin" localSheetId="11">#REF!</definedName>
    <definedName name="MSColorIndexBegin">#REF!</definedName>
    <definedName name="MULT" localSheetId="11">#REF!</definedName>
    <definedName name="MULT">#REF!</definedName>
    <definedName name="MUNICPCAPBUD" localSheetId="11">#REF!</definedName>
    <definedName name="MUNICPCAPBUD">#REF!</definedName>
    <definedName name="n" localSheetId="11">#REF!</definedName>
    <definedName name="n">#REF!</definedName>
    <definedName name="NBV" localSheetId="11">#REF!</definedName>
    <definedName name="NBV">#REF!</definedName>
    <definedName name="NBV_DISPOSALS" localSheetId="11">#REF!</definedName>
    <definedName name="NBV_DISPOSALS">#REF!</definedName>
    <definedName name="NE" localSheetId="11">OFFSET(#REF!,0,0,1,#REF!)</definedName>
    <definedName name="NE" localSheetId="9">OFFSET(#REF!,0,0,1,#REF!)</definedName>
    <definedName name="NE" localSheetId="4">OFFSET(#REF!,0,0,1,#REF!)</definedName>
    <definedName name="NE">OFFSET(#REF!,0,0,1,#REF!)</definedName>
    <definedName name="NEB" localSheetId="11">OFFSET(#REF!,0,0,1,#REF!)</definedName>
    <definedName name="NEB" localSheetId="9">OFFSET(#REF!,0,0,1,#REF!)</definedName>
    <definedName name="NEB" localSheetId="4">OFFSET(#REF!,0,0,1,#REF!)</definedName>
    <definedName name="NEB">OFFSET(#REF!,0,0,1,#REF!)</definedName>
    <definedName name="NegTaxesOK" localSheetId="11">#REF!</definedName>
    <definedName name="NegTaxesOK">#REF!</definedName>
    <definedName name="NELDC_kWhs" localSheetId="11">#REF!</definedName>
    <definedName name="NELDC_kWhs">#REF!</definedName>
    <definedName name="NELY" localSheetId="11">OFFSET(#REF!,0,0,1,#REF!)</definedName>
    <definedName name="NELY" localSheetId="9">OFFSET(#REF!,0,0,1,#REF!)</definedName>
    <definedName name="NELY" localSheetId="4">OFFSET(#REF!,0,0,1,#REF!)</definedName>
    <definedName name="NELY">OFFSET(#REF!,0,0,1,#REF!)</definedName>
    <definedName name="new"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new"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newbel" localSheetId="1" hidden="1">{"IS",#N/A,FALSE,"IS";"RPTIS",#N/A,FALSE,"RPTIS";"STATS",#N/A,FALSE,"STATS";"CELL",#N/A,FALSE,"CELL";"BS",#N/A,FALSE,"BS"}</definedName>
    <definedName name="newbel" hidden="1">{"IS",#N/A,FALSE,"IS";"RPTIS",#N/A,FALSE,"RPTIS";"STATS",#N/A,FALSE,"STATS";"CELL",#N/A,FALSE,"CELL";"BS",#N/A,FALSE,"BS"}</definedName>
    <definedName name="newrates" localSheetId="11">#REF!</definedName>
    <definedName name="newrates">#REF!</definedName>
    <definedName name="newrates2" localSheetId="11">#REF!</definedName>
    <definedName name="newrates2">#REF!</definedName>
    <definedName name="nil" localSheetId="1" hidden="1">{#N/A,#N/A,FALSE,"BALANCE SHEET";#N/A,#N/A,FALSE,"PL ACCOUNT";#N/A,#N/A,FALSE,"FIXED ASSETS";#N/A,#N/A,FALSE,"HP (V)";#N/A,#N/A,FALSE,"TAX COMP";#N/A,#N/A,FALSE,"W&amp;T";#N/A,#N/A,FALSE,"RECONCILE"}</definedName>
    <definedName name="nil" hidden="1">{#N/A,#N/A,FALSE,"BALANCE SHEET";#N/A,#N/A,FALSE,"PL ACCOUNT";#N/A,#N/A,FALSE,"FIXED ASSETS";#N/A,#N/A,FALSE,"HP (V)";#N/A,#N/A,FALSE,"TAX COMP";#N/A,#N/A,FALSE,"W&amp;T";#N/A,#N/A,FALSE,"RECONCILE"}</definedName>
    <definedName name="NJ" localSheetId="1" hidden="1">{"valuation",#N/A,FALSE,"TXTCOMPS"}</definedName>
    <definedName name="NJ" hidden="1">{"valuation",#N/A,FALSE,"TXTCOMPS"}</definedName>
    <definedName name="nl" localSheetId="1" hidden="1">{#N/A,#N/A,FALSE,"Aging Summary";#N/A,#N/A,FALSE,"Ratio Analysis";#N/A,#N/A,FALSE,"Test 120 Day Accts";#N/A,#N/A,FALSE,"Tickmarks"}</definedName>
    <definedName name="nl" hidden="1">{#N/A,#N/A,FALSE,"Aging Summary";#N/A,#N/A,FALSE,"Ratio Analysis";#N/A,#N/A,FALSE,"Test 120 Day Accts";#N/A,#N/A,FALSE,"Tickmarks"}</definedName>
    <definedName name="NNELDCkWhs" localSheetId="11">#REF!</definedName>
    <definedName name="NNELDCkWhs">#REF!</definedName>
    <definedName name="nnn" localSheetId="11">#REF!</definedName>
    <definedName name="nnn">#REF!</definedName>
    <definedName name="NONBENF" localSheetId="11">#REF!</definedName>
    <definedName name="NONBENF">#REF!</definedName>
    <definedName name="nonreg" localSheetId="11">#REF!</definedName>
    <definedName name="nonreg">#REF!</definedName>
    <definedName name="nonregf" localSheetId="11">#REF!</definedName>
    <definedName name="nonregf">#REF!</definedName>
    <definedName name="NorB" localSheetId="11">#REF!</definedName>
    <definedName name="NorB">#REF!</definedName>
    <definedName name="NOTE" localSheetId="11">#REF!</definedName>
    <definedName name="NOTE">#REF!</definedName>
    <definedName name="note5d" localSheetId="11">#REF!</definedName>
    <definedName name="note5d">#REF!</definedName>
    <definedName name="NOTETOP" localSheetId="11">#REF!</definedName>
    <definedName name="NOTETOP">#REF!</definedName>
    <definedName name="NovFcstMktGuidance" localSheetId="1" hidden="1">{#N/A,#N/A,FALSE,"98-profile"}</definedName>
    <definedName name="NovFcstMktGuidance" hidden="1">{#N/A,#N/A,FALSE,"98-profile"}</definedName>
    <definedName name="NumOfPCs" localSheetId="11">#REF!</definedName>
    <definedName name="NumOfPCs">#REF!</definedName>
    <definedName name="NvsAnswerCol">"[B0096.xls]Sheet1!$A$8:$A$426"</definedName>
    <definedName name="NvsASD">"V2001-12-31"</definedName>
    <definedName name="NvsAutoDrillOk">"VN"</definedName>
    <definedName name="NvsElapsedTime">0.000189120364666451</definedName>
    <definedName name="NvsEndTime">37266.6058056713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BusUnit">"V"</definedName>
    <definedName name="NvsPanelEffdt">"V1901-01-01"</definedName>
    <definedName name="NvsPanelSetid">"V900"</definedName>
    <definedName name="NvsParentRef" localSheetId="11">#REF!</definedName>
    <definedName name="NvsParentRef">#REF!</definedName>
    <definedName name="NvsReqBU">"V900"</definedName>
    <definedName name="NvsReqBUOnly">"VN"</definedName>
    <definedName name="NvsTransLed">"VN"</definedName>
    <definedName name="NvsTreeASD">"V2001-12-31"</definedName>
    <definedName name="NvsValTbl.ACCOUNT">"GL_ACCOUNT_TBL"</definedName>
    <definedName name="NvsValTbl.BUSINESS_UNIT">"BUS_UNIT_TBL_GL"</definedName>
    <definedName name="NvsValTbl.CURRENCY_CD">"CURRENCY_CD_TBL"</definedName>
    <definedName name="NvsValTbl.PROJECT_ID">"OH_P300_TREE_VW"</definedName>
    <definedName name="NvsValTbl.RESOURCE_TYPE">"PROJ_RES_TYPE"</definedName>
    <definedName name="o" localSheetId="11" hidden="1">{#N/A,#N/A,FALSE,"New Depr Sch-150% DB";#N/A,#N/A,FALSE,"Cash Flows RLP";#N/A,#N/A,FALSE,"IRR";#N/A,#N/A,FALSE,"Proforma IS";#N/A,#N/A,FALSE,"Assumptions"}</definedName>
    <definedName name="o" localSheetId="9" hidden="1">{#N/A,#N/A,FALSE,"New Depr Sch-150% DB";#N/A,#N/A,FALSE,"Cash Flows RLP";#N/A,#N/A,FALSE,"IRR";#N/A,#N/A,FALSE,"Proforma IS";#N/A,#N/A,FALSE,"Assumptions"}</definedName>
    <definedName name="o" localSheetId="4"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EB_LIST" localSheetId="11">#REF!</definedName>
    <definedName name="OEB_LIST">#REF!</definedName>
    <definedName name="OEB_Lookup" localSheetId="11">#REF!</definedName>
    <definedName name="OEB_Lookup">#REF!</definedName>
    <definedName name="OEBcodes" localSheetId="11">#REF!</definedName>
    <definedName name="OEBcodes">#REF!</definedName>
    <definedName name="OEBName" localSheetId="11">#REF!</definedName>
    <definedName name="OEBName">#REF!</definedName>
    <definedName name="OEConstraint10Yr1" localSheetId="11">#REF!</definedName>
    <definedName name="OEConstraint10Yr1">#REF!</definedName>
    <definedName name="OEConstraint10Yr10" localSheetId="11">#REF!</definedName>
    <definedName name="OEConstraint10Yr10">#REF!</definedName>
    <definedName name="OEConstraint10Yr2" localSheetId="11">#REF!</definedName>
    <definedName name="OEConstraint10Yr2">#REF!</definedName>
    <definedName name="OEConstraint10Yr3" localSheetId="11">#REF!</definedName>
    <definedName name="OEConstraint10Yr3">#REF!</definedName>
    <definedName name="OEConstraint10Yr4" localSheetId="11">#REF!</definedName>
    <definedName name="OEConstraint10Yr4">#REF!</definedName>
    <definedName name="OEConstraint10Yr5" localSheetId="11">#REF!</definedName>
    <definedName name="OEConstraint10Yr5">#REF!</definedName>
    <definedName name="OEConstraint10Yr6" localSheetId="11">#REF!</definedName>
    <definedName name="OEConstraint10Yr6">#REF!</definedName>
    <definedName name="OEConstraint10Yr7" localSheetId="11">#REF!</definedName>
    <definedName name="OEConstraint10Yr7">#REF!</definedName>
    <definedName name="OEConstraint10Yr8" localSheetId="11">#REF!</definedName>
    <definedName name="OEConstraint10Yr8">#REF!</definedName>
    <definedName name="OEConstraint10Yr9" localSheetId="11">#REF!</definedName>
    <definedName name="OEConstraint10Yr9">#REF!</definedName>
    <definedName name="OEConstraint11Yr1" localSheetId="11">#REF!</definedName>
    <definedName name="OEConstraint11Yr1">#REF!</definedName>
    <definedName name="OEConstraint11Yr10" localSheetId="11">#REF!</definedName>
    <definedName name="OEConstraint11Yr10">#REF!</definedName>
    <definedName name="OEConstraint11Yr2" localSheetId="11">#REF!</definedName>
    <definedName name="OEConstraint11Yr2">#REF!</definedName>
    <definedName name="OEConstraint11Yr3" localSheetId="11">#REF!</definedName>
    <definedName name="OEConstraint11Yr3">#REF!</definedName>
    <definedName name="OEConstraint11Yr4" localSheetId="11">#REF!</definedName>
    <definedName name="OEConstraint11Yr4">#REF!</definedName>
    <definedName name="OEConstraint11Yr5" localSheetId="11">#REF!</definedName>
    <definedName name="OEConstraint11Yr5">#REF!</definedName>
    <definedName name="OEConstraint11Yr6" localSheetId="11">#REF!</definedName>
    <definedName name="OEConstraint11Yr6">#REF!</definedName>
    <definedName name="OEConstraint11Yr7" localSheetId="11">#REF!</definedName>
    <definedName name="OEConstraint11Yr7">#REF!</definedName>
    <definedName name="OEConstraint11Yr8" localSheetId="11">#REF!</definedName>
    <definedName name="OEConstraint11Yr8">#REF!</definedName>
    <definedName name="OEConstraint11Yr9" localSheetId="11">#REF!</definedName>
    <definedName name="OEConstraint11Yr9">#REF!</definedName>
    <definedName name="OEConstraint12Yr1" localSheetId="11">#REF!</definedName>
    <definedName name="OEConstraint12Yr1">#REF!</definedName>
    <definedName name="OEConstraint12Yr10" localSheetId="11">#REF!</definedName>
    <definedName name="OEConstraint12Yr10">#REF!</definedName>
    <definedName name="OEConstraint12Yr2" localSheetId="11">#REF!</definedName>
    <definedName name="OEConstraint12Yr2">#REF!</definedName>
    <definedName name="OEConstraint12Yr3" localSheetId="11">#REF!</definedName>
    <definedName name="OEConstraint12Yr3">#REF!</definedName>
    <definedName name="OEConstraint12Yr4" localSheetId="11">#REF!</definedName>
    <definedName name="OEConstraint12Yr4">#REF!</definedName>
    <definedName name="OEConstraint12Yr5" localSheetId="11">#REF!</definedName>
    <definedName name="OEConstraint12Yr5">#REF!</definedName>
    <definedName name="OEConstraint12Yr6" localSheetId="11">#REF!</definedName>
    <definedName name="OEConstraint12Yr6">#REF!</definedName>
    <definedName name="OEConstraint12Yr7" localSheetId="11">#REF!</definedName>
    <definedName name="OEConstraint12Yr7">#REF!</definedName>
    <definedName name="OEConstraint12Yr8" localSheetId="11">#REF!</definedName>
    <definedName name="OEConstraint12Yr8">#REF!</definedName>
    <definedName name="OEConstraint12Yr9" localSheetId="11">#REF!</definedName>
    <definedName name="OEConstraint12Yr9">#REF!</definedName>
    <definedName name="OEConstraint13Yr1" localSheetId="11">#REF!</definedName>
    <definedName name="OEConstraint13Yr1">#REF!</definedName>
    <definedName name="OEConstraint13Yr10" localSheetId="11">#REF!</definedName>
    <definedName name="OEConstraint13Yr10">#REF!</definedName>
    <definedName name="OEConstraint13Yr2" localSheetId="11">#REF!</definedName>
    <definedName name="OEConstraint13Yr2">#REF!</definedName>
    <definedName name="OEConstraint13Yr3" localSheetId="11">#REF!</definedName>
    <definedName name="OEConstraint13Yr3">#REF!</definedName>
    <definedName name="OEConstraint13Yr4" localSheetId="11">#REF!</definedName>
    <definedName name="OEConstraint13Yr4">#REF!</definedName>
    <definedName name="OEConstraint13Yr5" localSheetId="11">#REF!</definedName>
    <definedName name="OEConstraint13Yr5">#REF!</definedName>
    <definedName name="OEConstraint13Yr6" localSheetId="11">#REF!</definedName>
    <definedName name="OEConstraint13Yr6">#REF!</definedName>
    <definedName name="OEConstraint13Yr7" localSheetId="11">#REF!</definedName>
    <definedName name="OEConstraint13Yr7">#REF!</definedName>
    <definedName name="OEConstraint13Yr8" localSheetId="11">#REF!</definedName>
    <definedName name="OEConstraint13Yr8">#REF!</definedName>
    <definedName name="OEConstraint13Yr9" localSheetId="11">#REF!</definedName>
    <definedName name="OEConstraint13Yr9">#REF!</definedName>
    <definedName name="OEConstraint1Yr1" localSheetId="11">#REF!</definedName>
    <definedName name="OEConstraint1Yr1">#REF!</definedName>
    <definedName name="OEConstraint1Yr10" localSheetId="11">#REF!</definedName>
    <definedName name="OEConstraint1Yr10">#REF!</definedName>
    <definedName name="OEConstraint1Yr2" localSheetId="11">#REF!</definedName>
    <definedName name="OEConstraint1Yr2">#REF!</definedName>
    <definedName name="OEConstraint1Yr3" localSheetId="11">#REF!</definedName>
    <definedName name="OEConstraint1Yr3">#REF!</definedName>
    <definedName name="OEConstraint1Yr4" localSheetId="11">#REF!</definedName>
    <definedName name="OEConstraint1Yr4">#REF!</definedName>
    <definedName name="OEConstraint1Yr5" localSheetId="11">#REF!</definedName>
    <definedName name="OEConstraint1Yr5">#REF!</definedName>
    <definedName name="OEConstraint1Yr6" localSheetId="11">#REF!</definedName>
    <definedName name="OEConstraint1Yr6">#REF!</definedName>
    <definedName name="OEConstraint1Yr7" localSheetId="11">#REF!</definedName>
    <definedName name="OEConstraint1Yr7">#REF!</definedName>
    <definedName name="OEConstraint1Yr8" localSheetId="11">#REF!</definedName>
    <definedName name="OEConstraint1Yr8">#REF!</definedName>
    <definedName name="OEConstraint1Yr9" localSheetId="11">#REF!</definedName>
    <definedName name="OEConstraint1Yr9">#REF!</definedName>
    <definedName name="OEConstraint2Yr1" localSheetId="11">#REF!</definedName>
    <definedName name="OEConstraint2Yr1">#REF!</definedName>
    <definedName name="OEConstraint2Yr10" localSheetId="11">#REF!</definedName>
    <definedName name="OEConstraint2Yr10">#REF!</definedName>
    <definedName name="OEConstraint2Yr2" localSheetId="11">#REF!</definedName>
    <definedName name="OEConstraint2Yr2">#REF!</definedName>
    <definedName name="OEConstraint2Yr3" localSheetId="11">#REF!</definedName>
    <definedName name="OEConstraint2Yr3">#REF!</definedName>
    <definedName name="OEConstraint2Yr4" localSheetId="11">#REF!</definedName>
    <definedName name="OEConstraint2Yr4">#REF!</definedName>
    <definedName name="OEConstraint2Yr5" localSheetId="11">#REF!</definedName>
    <definedName name="OEConstraint2Yr5">#REF!</definedName>
    <definedName name="OEConstraint2Yr6" localSheetId="11">#REF!</definedName>
    <definedName name="OEConstraint2Yr6">#REF!</definedName>
    <definedName name="OEConstraint2Yr7" localSheetId="11">#REF!</definedName>
    <definedName name="OEConstraint2Yr7">#REF!</definedName>
    <definedName name="OEConstraint2Yr8" localSheetId="11">#REF!</definedName>
    <definedName name="OEConstraint2Yr8">#REF!</definedName>
    <definedName name="OEConstraint2Yr9" localSheetId="11">#REF!</definedName>
    <definedName name="OEConstraint2Yr9">#REF!</definedName>
    <definedName name="OEConstraint3Yr1" localSheetId="11">#REF!</definedName>
    <definedName name="OEConstraint3Yr1">#REF!</definedName>
    <definedName name="OEConstraint3Yr10" localSheetId="11">#REF!</definedName>
    <definedName name="OEConstraint3Yr10">#REF!</definedName>
    <definedName name="OEConstraint3Yr2" localSheetId="11">#REF!</definedName>
    <definedName name="OEConstraint3Yr2">#REF!</definedName>
    <definedName name="OEConstraint3Yr3" localSheetId="11">#REF!</definedName>
    <definedName name="OEConstraint3Yr3">#REF!</definedName>
    <definedName name="OEConstraint3Yr4" localSheetId="11">#REF!</definedName>
    <definedName name="OEConstraint3Yr4">#REF!</definedName>
    <definedName name="OEConstraint3Yr5" localSheetId="11">#REF!</definedName>
    <definedName name="OEConstraint3Yr5">#REF!</definedName>
    <definedName name="OEConstraint3Yr6" localSheetId="11">#REF!</definedName>
    <definedName name="OEConstraint3Yr6">#REF!</definedName>
    <definedName name="OEConstraint3Yr7" localSheetId="11">#REF!</definedName>
    <definedName name="OEConstraint3Yr7">#REF!</definedName>
    <definedName name="OEConstraint3Yr8" localSheetId="11">#REF!</definedName>
    <definedName name="OEConstraint3Yr8">#REF!</definedName>
    <definedName name="OEConstraint3Yr9" localSheetId="11">#REF!</definedName>
    <definedName name="OEConstraint3Yr9">#REF!</definedName>
    <definedName name="OEConstraint4Yr1" localSheetId="11">#REF!</definedName>
    <definedName name="OEConstraint4Yr1">#REF!</definedName>
    <definedName name="OEConstraint4Yr10" localSheetId="11">#REF!</definedName>
    <definedName name="OEConstraint4Yr10">#REF!</definedName>
    <definedName name="OEConstraint4Yr2" localSheetId="11">#REF!</definedName>
    <definedName name="OEConstraint4Yr2">#REF!</definedName>
    <definedName name="OEConstraint4Yr3" localSheetId="11">#REF!</definedName>
    <definedName name="OEConstraint4Yr3">#REF!</definedName>
    <definedName name="OEConstraint4Yr4" localSheetId="11">#REF!</definedName>
    <definedName name="OEConstraint4Yr4">#REF!</definedName>
    <definedName name="OEConstraint4Yr5" localSheetId="11">#REF!</definedName>
    <definedName name="OEConstraint4Yr5">#REF!</definedName>
    <definedName name="OEConstraint4Yr6" localSheetId="11">#REF!</definedName>
    <definedName name="OEConstraint4Yr6">#REF!</definedName>
    <definedName name="OEConstraint4Yr7" localSheetId="11">#REF!</definedName>
    <definedName name="OEConstraint4Yr7">#REF!</definedName>
    <definedName name="OEConstraint4Yr8" localSheetId="11">#REF!</definedName>
    <definedName name="OEConstraint4Yr8">#REF!</definedName>
    <definedName name="OEConstraint4Yr9" localSheetId="11">#REF!</definedName>
    <definedName name="OEConstraint4Yr9">#REF!</definedName>
    <definedName name="OEConstraint5Yr1" localSheetId="11">#REF!</definedName>
    <definedName name="OEConstraint5Yr1">#REF!</definedName>
    <definedName name="OEConstraint5Yr10" localSheetId="11">#REF!</definedName>
    <definedName name="OEConstraint5Yr10">#REF!</definedName>
    <definedName name="OEConstraint5Yr2" localSheetId="11">#REF!</definedName>
    <definedName name="OEConstraint5Yr2">#REF!</definedName>
    <definedName name="OEConstraint5Yr3" localSheetId="11">#REF!</definedName>
    <definedName name="OEConstraint5Yr3">#REF!</definedName>
    <definedName name="OEConstraint5Yr4" localSheetId="11">#REF!</definedName>
    <definedName name="OEConstraint5Yr4">#REF!</definedName>
    <definedName name="OEConstraint5Yr5" localSheetId="11">#REF!</definedName>
    <definedName name="OEConstraint5Yr5">#REF!</definedName>
    <definedName name="OEConstraint5Yr6" localSheetId="11">#REF!</definedName>
    <definedName name="OEConstraint5Yr6">#REF!</definedName>
    <definedName name="OEConstraint5Yr7" localSheetId="11">#REF!</definedName>
    <definedName name="OEConstraint5Yr7">#REF!</definedName>
    <definedName name="OEConstraint5Yr8" localSheetId="11">#REF!</definedName>
    <definedName name="OEConstraint5Yr8">#REF!</definedName>
    <definedName name="OEConstraint5Yr9" localSheetId="11">#REF!</definedName>
    <definedName name="OEConstraint5Yr9">#REF!</definedName>
    <definedName name="OEConstraint6Yr1" localSheetId="11">#REF!</definedName>
    <definedName name="OEConstraint6Yr1">#REF!</definedName>
    <definedName name="OEConstraint6Yr10" localSheetId="11">#REF!</definedName>
    <definedName name="OEConstraint6Yr10">#REF!</definedName>
    <definedName name="OEConstraint6Yr2" localSheetId="11">#REF!</definedName>
    <definedName name="OEConstraint6Yr2">#REF!</definedName>
    <definedName name="OEConstraint6Yr3" localSheetId="11">#REF!</definedName>
    <definedName name="OEConstraint6Yr3">#REF!</definedName>
    <definedName name="OEConstraint6Yr4" localSheetId="11">#REF!</definedName>
    <definedName name="OEConstraint6Yr4">#REF!</definedName>
    <definedName name="OEConstraint6Yr5" localSheetId="11">#REF!</definedName>
    <definedName name="OEConstraint6Yr5">#REF!</definedName>
    <definedName name="OEConstraint6Yr6" localSheetId="11">#REF!</definedName>
    <definedName name="OEConstraint6Yr6">#REF!</definedName>
    <definedName name="OEConstraint6Yr7" localSheetId="11">#REF!</definedName>
    <definedName name="OEConstraint6Yr7">#REF!</definedName>
    <definedName name="OEConstraint6Yr8" localSheetId="11">#REF!</definedName>
    <definedName name="OEConstraint6Yr8">#REF!</definedName>
    <definedName name="OEConstraint6Yr9" localSheetId="11">#REF!</definedName>
    <definedName name="OEConstraint6Yr9">#REF!</definedName>
    <definedName name="OEConstraint7Yr1" localSheetId="11">#REF!</definedName>
    <definedName name="OEConstraint7Yr1">#REF!</definedName>
    <definedName name="OEConstraint7Yr10" localSheetId="11">#REF!</definedName>
    <definedName name="OEConstraint7Yr10">#REF!</definedName>
    <definedName name="OEConstraint7Yr2" localSheetId="11">#REF!</definedName>
    <definedName name="OEConstraint7Yr2">#REF!</definedName>
    <definedName name="OEConstraint7Yr3" localSheetId="11">#REF!</definedName>
    <definedName name="OEConstraint7Yr3">#REF!</definedName>
    <definedName name="OEConstraint7Yr4" localSheetId="11">#REF!</definedName>
    <definedName name="OEConstraint7Yr4">#REF!</definedName>
    <definedName name="OEConstraint7Yr5" localSheetId="11">#REF!</definedName>
    <definedName name="OEConstraint7Yr5">#REF!</definedName>
    <definedName name="OEConstraint7Yr6" localSheetId="11">#REF!</definedName>
    <definedName name="OEConstraint7Yr6">#REF!</definedName>
    <definedName name="OEConstraint7Yr7" localSheetId="11">#REF!</definedName>
    <definedName name="OEConstraint7Yr7">#REF!</definedName>
    <definedName name="OEConstraint7Yr8" localSheetId="11">#REF!</definedName>
    <definedName name="OEConstraint7Yr8">#REF!</definedName>
    <definedName name="OEConstraint7Yr9" localSheetId="11">#REF!</definedName>
    <definedName name="OEConstraint7Yr9">#REF!</definedName>
    <definedName name="OEConstraint8Yr1" localSheetId="11">#REF!</definedName>
    <definedName name="OEConstraint8Yr1">#REF!</definedName>
    <definedName name="OEConstraint8Yr10" localSheetId="11">#REF!</definedName>
    <definedName name="OEConstraint8Yr10">#REF!</definedName>
    <definedName name="OEConstraint8Yr2" localSheetId="11">#REF!</definedName>
    <definedName name="OEConstraint8Yr2">#REF!</definedName>
    <definedName name="OEConstraint8Yr3" localSheetId="11">#REF!</definedName>
    <definedName name="OEConstraint8Yr3">#REF!</definedName>
    <definedName name="OEConstraint8Yr4" localSheetId="11">#REF!</definedName>
    <definedName name="OEConstraint8Yr4">#REF!</definedName>
    <definedName name="OEConstraint8Yr5" localSheetId="11">#REF!</definedName>
    <definedName name="OEConstraint8Yr5">#REF!</definedName>
    <definedName name="OEConstraint8Yr6" localSheetId="11">#REF!</definedName>
    <definedName name="OEConstraint8Yr6">#REF!</definedName>
    <definedName name="OEConstraint8Yr7" localSheetId="11">#REF!</definedName>
    <definedName name="OEConstraint8Yr7">#REF!</definedName>
    <definedName name="OEConstraint8Yr8" localSheetId="11">#REF!</definedName>
    <definedName name="OEConstraint8Yr8">#REF!</definedName>
    <definedName name="OEConstraint8Yr9" localSheetId="11">#REF!</definedName>
    <definedName name="OEConstraint8Yr9">#REF!</definedName>
    <definedName name="OEConstraint9Yr1" localSheetId="11">#REF!</definedName>
    <definedName name="OEConstraint9Yr1">#REF!</definedName>
    <definedName name="OEConstraint9Yr10" localSheetId="11">#REF!</definedName>
    <definedName name="OEConstraint9Yr10">#REF!</definedName>
    <definedName name="OEConstraint9Yr2" localSheetId="11">#REF!</definedName>
    <definedName name="OEConstraint9Yr2">#REF!</definedName>
    <definedName name="OEConstraint9Yr3" localSheetId="11">#REF!</definedName>
    <definedName name="OEConstraint9Yr3">#REF!</definedName>
    <definedName name="OEConstraint9Yr4" localSheetId="11">#REF!</definedName>
    <definedName name="OEConstraint9Yr4">#REF!</definedName>
    <definedName name="OEConstraint9Yr5" localSheetId="11">#REF!</definedName>
    <definedName name="OEConstraint9Yr5">#REF!</definedName>
    <definedName name="OEConstraint9Yr6" localSheetId="11">#REF!</definedName>
    <definedName name="OEConstraint9Yr6">#REF!</definedName>
    <definedName name="OEConstraint9Yr7" localSheetId="11">#REF!</definedName>
    <definedName name="OEConstraint9Yr7">#REF!</definedName>
    <definedName name="OEConstraint9Yr8" localSheetId="11">#REF!</definedName>
    <definedName name="OEConstraint9Yr8">#REF!</definedName>
    <definedName name="OEConstraint9Yr9" localSheetId="11">#REF!</definedName>
    <definedName name="OEConstraint9Yr9">#REF!</definedName>
    <definedName name="OEOptimized1" localSheetId="11">#REF!</definedName>
    <definedName name="OEOptimized1">#REF!</definedName>
    <definedName name="OEOptimized10" localSheetId="11">#REF!</definedName>
    <definedName name="OEOptimized10">#REF!</definedName>
    <definedName name="OEOptimized11" localSheetId="11">#REF!</definedName>
    <definedName name="OEOptimized11">#REF!</definedName>
    <definedName name="OEOptimized12" localSheetId="11">#REF!</definedName>
    <definedName name="OEOptimized12">#REF!</definedName>
    <definedName name="OEOptimized13" localSheetId="11">#REF!</definedName>
    <definedName name="OEOptimized13">#REF!</definedName>
    <definedName name="OEOptimized2" localSheetId="11">#REF!</definedName>
    <definedName name="OEOptimized2">#REF!</definedName>
    <definedName name="OEOptimized3" localSheetId="11">#REF!</definedName>
    <definedName name="OEOptimized3">#REF!</definedName>
    <definedName name="OEOptimized4" localSheetId="11">#REF!</definedName>
    <definedName name="OEOptimized4">#REF!</definedName>
    <definedName name="OEOptimized5" localSheetId="11">#REF!</definedName>
    <definedName name="OEOptimized5">#REF!</definedName>
    <definedName name="OEOptimized6" localSheetId="11">#REF!</definedName>
    <definedName name="OEOptimized6">#REF!</definedName>
    <definedName name="OEOptimized7" localSheetId="11">#REF!</definedName>
    <definedName name="OEOptimized7">#REF!</definedName>
    <definedName name="OEOptimized8" localSheetId="11">#REF!</definedName>
    <definedName name="OEOptimized8">#REF!</definedName>
    <definedName name="OEOptimized9" localSheetId="11">#REF!</definedName>
    <definedName name="OEOptimized9">#REF!</definedName>
    <definedName name="OESolverUnitsSelected" localSheetId="11">#REF!</definedName>
    <definedName name="OESolverUnitsSelected">#REF!</definedName>
    <definedName name="OFFEQPCAPBUD" localSheetId="11">#REF!</definedName>
    <definedName name="OFFEQPCAPBUD">#REF!</definedName>
    <definedName name="OFFLEASCAPBUD" localSheetId="11">#REF!</definedName>
    <definedName name="OFFLEASCAPBUD">#REF!</definedName>
    <definedName name="OHLINCAPBUD" localSheetId="11">#REF!</definedName>
    <definedName name="OHLINCAPBUD">#REF!</definedName>
    <definedName name="oi"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k" localSheetId="11" hidden="1">{"ReportTop",#N/A,FALSE,"report top"}</definedName>
    <definedName name="ok">#REF!</definedName>
    <definedName name="old" localSheetId="1" hidden="1">{"Con. New Accts",#N/A,FALSE,"NEW ACCOUNTS BUDGET";"Zel. New Accts",#N/A,FALSE,"NEW ACCOUNTS BUDGET";"Bay New Accts",#N/A,FALSE,"NEW ACCOUNTS BUDGET"}</definedName>
    <definedName name="old" hidden="1">{"Con. New Accts",#N/A,FALSE,"NEW ACCOUNTS BUDGET";"Zel. New Accts",#N/A,FALSE,"NEW ACCOUNTS BUDGET";"Bay New Accts",#N/A,FALSE,"NEW ACCOUNTS BUDGET"}</definedName>
    <definedName name="Old_Print_Area_A" localSheetId="11">#REF!</definedName>
    <definedName name="Old_Print_Area_A">#REF!</definedName>
    <definedName name="OMACAP" localSheetId="11">#REF!</definedName>
    <definedName name="OMACAP" localSheetId="9">#REF!</definedName>
    <definedName name="OMACAP" localSheetId="4">#REF!</definedName>
    <definedName name="OMACAP">#REF!</definedName>
    <definedName name="one.total" localSheetId="1" hidden="1">{#N/A,#N/A,FALSE,"Coverage";#N/A,#N/A,FALSE,"Leverage";#N/A,#N/A,FALSE,"Projections"}</definedName>
    <definedName name="one.total" hidden="1">{#N/A,#N/A,FALSE,"Coverage";#N/A,#N/A,FALSE,"Leverage";#N/A,#N/A,FALSE,"Projections"}</definedName>
    <definedName name="ONT_STATS" localSheetId="11">#REF!</definedName>
    <definedName name="ONT_STATS">#REF!</definedName>
    <definedName name="oo" localSheetId="1" hidden="1">{#N/A,#N/A,FALSE,"Aging Summary";#N/A,#N/A,FALSE,"Ratio Analysis";#N/A,#N/A,FALSE,"Test 120 Day Accts";#N/A,#N/A,FALSE,"Tickmarks"}</definedName>
    <definedName name="oo" hidden="1">{#N/A,#N/A,FALSE,"Aging Summary";#N/A,#N/A,FALSE,"Ratio Analysis";#N/A,#N/A,FALSE,"Test 120 Day Accts";#N/A,#N/A,FALSE,"Tickmarks"}</definedName>
    <definedName name="OPACR" localSheetId="11">OFFSET(#REF!,0,0,1,#REF!)</definedName>
    <definedName name="OPACR" localSheetId="9">OFFSET(#REF!,0,0,1,#REF!)</definedName>
    <definedName name="OPACR" localSheetId="4">OFFSET(#REF!,0,0,1,#REF!)</definedName>
    <definedName name="OPACR">OFFSET(#REF!,0,0,1,#REF!)</definedName>
    <definedName name="OPACRBGT" localSheetId="11">OFFSET(#REF!,0,0,1,#REF!)</definedName>
    <definedName name="OPACRBGT" localSheetId="9">OFFSET(#REF!,0,0,1,#REF!)</definedName>
    <definedName name="OPACRBGT" localSheetId="4">OFFSET(#REF!,0,0,1,#REF!)</definedName>
    <definedName name="OPACRBGT">OFFSET(#REF!,0,0,1,#REF!)</definedName>
    <definedName name="OPERATING" localSheetId="11">#REF!</definedName>
    <definedName name="operating">#REF!</definedName>
    <definedName name="OPERATING_TOWN" localSheetId="11">#REF!</definedName>
    <definedName name="OPERATING_TOWN">#REF!</definedName>
    <definedName name="OPERATINGDIRECT" localSheetId="11">#REF!</definedName>
    <definedName name="OPERATINGDIRECT">#REF!</definedName>
    <definedName name="OPERST_VARIANCE" localSheetId="11">#REF!</definedName>
    <definedName name="OPERST_VARIANCE">#REF!</definedName>
    <definedName name="OpsTrialBalance" localSheetId="11">#REF!</definedName>
    <definedName name="OpsTrialBalance">#REF!</definedName>
    <definedName name="opsupplier" localSheetId="11">#REF!</definedName>
    <definedName name="opsupplier">#REF!</definedName>
    <definedName name="OPtimizationAnalysisStart" localSheetId="11">#REF!</definedName>
    <definedName name="OPtimizationAnalysisStart">#REF!</definedName>
    <definedName name="OptimizedValue" localSheetId="11">#REF!</definedName>
    <definedName name="OptimizedValue">#REF!</definedName>
    <definedName name="OQLIB">"QUSRSYS"</definedName>
    <definedName name="OQNAM">"COMPLEO"</definedName>
    <definedName name="OR" localSheetId="11">OFFSET(#REF!,0,0,1,#REF!)</definedName>
    <definedName name="OR" localSheetId="9">OFFSET(#REF!,0,0,1,#REF!)</definedName>
    <definedName name="OR" localSheetId="4">OFFSET(#REF!,0,0,1,#REF!)</definedName>
    <definedName name="OR">OFFSET(#REF!,0,0,1,#REF!)</definedName>
    <definedName name="Order" hidden="1">255</definedName>
    <definedName name="Order__1" hidden="1">0</definedName>
    <definedName name="OrderCount" localSheetId="11">#REF!</definedName>
    <definedName name="OrderCount">#REF!</definedName>
    <definedName name="OrderTable" hidden="1">#REF!</definedName>
    <definedName name="ORLY" localSheetId="11">OFFSET(#REF!,0,0,1,#REF!)</definedName>
    <definedName name="ORLY" localSheetId="9">OFFSET(#REF!,0,0,1,#REF!)</definedName>
    <definedName name="ORLY" localSheetId="4">OFFSET(#REF!,0,0,1,#REF!)</definedName>
    <definedName name="ORLY">OFFSET(#REF!,0,0,1,#REF!)</definedName>
    <definedName name="oth_beg_bud" localSheetId="11">#REF!</definedName>
    <definedName name="oth_beg_bud">#REF!</definedName>
    <definedName name="oth_end_bud" localSheetId="11">#REF!</definedName>
    <definedName name="oth_end_bud">#REF!</definedName>
    <definedName name="oth12ACT" localSheetId="11">#REF!</definedName>
    <definedName name="oth12ACT">#REF!</definedName>
    <definedName name="othCYACT" localSheetId="11">#REF!</definedName>
    <definedName name="othCYACT">#REF!</definedName>
    <definedName name="othCYBUD" localSheetId="11">#REF!</definedName>
    <definedName name="othCYBUD">#REF!</definedName>
    <definedName name="othCYF" localSheetId="11">#REF!</definedName>
    <definedName name="othCYF">#REF!</definedName>
    <definedName name="OTHEND" localSheetId="11">#REF!</definedName>
    <definedName name="OTHEND">#REF!</definedName>
    <definedName name="other_costs" localSheetId="11">#REF!</definedName>
    <definedName name="other_costs">#REF!</definedName>
    <definedName name="OTHERBUD" localSheetId="11">#REF!</definedName>
    <definedName name="OTHERBUD">#REF!</definedName>
    <definedName name="OtherRateCharges" localSheetId="11">#REF!</definedName>
    <definedName name="OtherRateCharges">#REF!</definedName>
    <definedName name="OTHERYTD" localSheetId="11">OFFSET(#REF!,0,0,#REF!)</definedName>
    <definedName name="OTHERYTD" localSheetId="9">OFFSET(#REF!,0,0,#REF!)</definedName>
    <definedName name="OTHERYTD" localSheetId="4">OFFSET(#REF!,0,0,#REF!)</definedName>
    <definedName name="OTHERYTD">OFFSET(#REF!,0,0,#REF!)</definedName>
    <definedName name="othNYbud" localSheetId="11">#REF!</definedName>
    <definedName name="othNYbud">#REF!</definedName>
    <definedName name="othPYACT" localSheetId="11">#REF!</definedName>
    <definedName name="othPYACT">#REF!</definedName>
    <definedName name="OTHSTART" localSheetId="11">#REF!</definedName>
    <definedName name="OTHSTART">#REF!</definedName>
    <definedName name="overhead" localSheetId="11">#REF!</definedName>
    <definedName name="overhead">#REF!</definedName>
    <definedName name="OZZ_kWAC" localSheetId="11">#REF!</definedName>
    <definedName name="OZZ_kWAC" localSheetId="9">#REF!</definedName>
    <definedName name="OZZ_kWAC" localSheetId="4">#REF!</definedName>
    <definedName name="OZZ_kWAC">#REF!</definedName>
    <definedName name="OZZ_kWDC" localSheetId="11">#REF!</definedName>
    <definedName name="OZZ_kWDC" localSheetId="9">#REF!</definedName>
    <definedName name="OZZ_kWDC" localSheetId="4">#REF!</definedName>
    <definedName name="OZZ_kWDC">#REF!</definedName>
    <definedName name="OZZ_OH" localSheetId="11">#REF!</definedName>
    <definedName name="OZZ_OH" localSheetId="9">#REF!</definedName>
    <definedName name="OZZ_OH" localSheetId="4">#REF!</definedName>
    <definedName name="OZZ_OH">#REF!</definedName>
    <definedName name="OZZ_Potential_Inv" localSheetId="11">#REF!</definedName>
    <definedName name="OZZ_Potential_Inv" localSheetId="9">#REF!</definedName>
    <definedName name="OZZ_Potential_Inv" localSheetId="4">#REF!</definedName>
    <definedName name="OZZ_Potential_Inv">#REF!</definedName>
    <definedName name="OZZ_Total_Inv" localSheetId="11">#REF!</definedName>
    <definedName name="OZZ_Total_Inv" localSheetId="9">#REF!</definedName>
    <definedName name="OZZ_Total_Inv" localSheetId="4">#REF!</definedName>
    <definedName name="OZZ_Total_Inv">#REF!</definedName>
    <definedName name="p" localSheetId="1" hidden="1">{"comps",#N/A,FALSE,"TXTCOMPS";"segment_EPS",#N/A,FALSE,"TXTCOMPS";"valuation",#N/A,FALSE,"TXTCOMPS"}</definedName>
    <definedName name="p" hidden="1">{"comps",#N/A,FALSE,"TXTCOMPS";"segment_EPS",#N/A,FALSE,"TXTCOMPS";"valuation",#N/A,FALSE,"TXTCOMPS"}</definedName>
    <definedName name="Page_Count" localSheetId="11">#REF!</definedName>
    <definedName name="Page_Count">#REF!</definedName>
    <definedName name="page3" localSheetId="11">#REF!</definedName>
    <definedName name="page3">#REF!</definedName>
    <definedName name="page7a" localSheetId="11">#REF!</definedName>
    <definedName name="page7a">#REF!</definedName>
    <definedName name="PageAll" localSheetId="11">#REF!,#REF!,#REF!,#REF!,#REF!,#REF!,#REF!,#REF!,#REF!</definedName>
    <definedName name="PageAll">#REF!,#REF!,#REF!,#REF!,#REF!,#REF!,#REF!,#REF!,#REF!</definedName>
    <definedName name="PagePart" localSheetId="11">#REF!,#REF!,#REF!,#REF!</definedName>
    <definedName name="PagePart">#REF!,#REF!,#REF!,#REF!</definedName>
    <definedName name="Pages2000a" localSheetId="11">#REF!,#REF!,#REF!,#REF!,#REF!,#REF!</definedName>
    <definedName name="Pages2000a">#REF!,#REF!,#REF!,#REF!,#REF!,#REF!</definedName>
    <definedName name="Pages2000b" localSheetId="11">#REF!,#REF!,#REF!,#REF!,#REF!,#REF!,#REF!</definedName>
    <definedName name="Pages2000b">#REF!,#REF!,#REF!,#REF!,#REF!,#REF!,#REF!</definedName>
    <definedName name="PagesAll" localSheetId="11">#REF!,#REF!,#REF!,#REF!,#REF!,#REF!,#REF!,#REF!,#REF!,#REF!,#REF!,#REF!</definedName>
    <definedName name="PagesAll">#REF!,#REF!,#REF!,#REF!,#REF!,#REF!,#REF!,#REF!,#REF!,#REF!,#REF!,#REF!</definedName>
    <definedName name="PAGEW">"132"</definedName>
    <definedName name="Pal_Workbook_GUID" hidden="1">"CJIDBG9LAGS8VPF2DQK4XUW3"</definedName>
    <definedName name="parkside" localSheetId="11">#REF!</definedName>
    <definedName name="parkside">#REF!</definedName>
    <definedName name="PC" localSheetId="11">#REF!</definedName>
    <definedName name="PC">#REF!</definedName>
    <definedName name="PCDAT">"3/7/2012"</definedName>
    <definedName name="PCDAY">"07"</definedName>
    <definedName name="PCDT2">"20120307"</definedName>
    <definedName name="PCMON">"03"</definedName>
    <definedName name="PCTIM">"12:28:39 PM"</definedName>
    <definedName name="PCYEA">"2012"</definedName>
    <definedName name="PDate">#REF!</definedName>
    <definedName name="pemployee" localSheetId="11">#REF!</definedName>
    <definedName name="pemployee">#REF!</definedName>
    <definedName name="per" localSheetId="1" hidden="1">{"WACC_clientcopy",#N/A,FALSE,"Inputs";"Beta_clientcopy",#N/A,FALSE,"Inputs";"SCF_clientcopy",#N/A,FALSE,"Inputs";"ProBS_clientcopy",#N/A,FALSE,"Inputs";"BS_clientcopy",#N/A,FALSE,"Inputs";"ProIS_clientcopy",#N/A,FALSE,"Inputs";"IS_clientcopy",#N/A,FALSE,"Inputs";"Ratios_clientcopy",#N/A,FALSE,"Ratios"}</definedName>
    <definedName name="per" hidden="1">{"WACC_clientcopy",#N/A,FALSE,"Inputs";"Beta_clientcopy",#N/A,FALSE,"Inputs";"SCF_clientcopy",#N/A,FALSE,"Inputs";"ProBS_clientcopy",#N/A,FALSE,"Inputs";"BS_clientcopy",#N/A,FALSE,"Inputs";"ProIS_clientcopy",#N/A,FALSE,"Inputs";"IS_clientcopy",#N/A,FALSE,"Inputs";"Ratios_clientcopy",#N/A,FALSE,"Ratios"}</definedName>
    <definedName name="Percent_Area" localSheetId="11">#REF!,#REF!,#REF!,#REF!</definedName>
    <definedName name="Percent_Area">#REF!,#REF!,#REF!,#REF!</definedName>
    <definedName name="Percent_Surviving" localSheetId="11">INDEX(#REF!,MATCH(ROUND(#REF!/#REF!*100,0),#REF!,0))</definedName>
    <definedName name="Percent_Surviving">INDEX(#REF!,MATCH(ROUND(#REF!/#REF!*100,0),#REF!,0))</definedName>
    <definedName name="PERFORM" localSheetId="11">#REF!</definedName>
    <definedName name="PERFORM">#REF!</definedName>
    <definedName name="PERIOD">"PERIOD  JAN 2015"</definedName>
    <definedName name="PERIOD_CUTOFF" localSheetId="11">#REF!</definedName>
    <definedName name="PERIOD_CUTOFF">#REF!</definedName>
    <definedName name="PG" localSheetId="11">(1+'Cl.14 - Forecast'!Real_Return)^Probable_Life-1</definedName>
    <definedName name="PG" localSheetId="6">(1+#REF!)^Probable_Life-1</definedName>
    <definedName name="PG" localSheetId="9">(1+Real_Return)^Probable_Life-1</definedName>
    <definedName name="PG" localSheetId="4">(1+Real_Return)^Probable_Life-1</definedName>
    <definedName name="PG" localSheetId="1">(1+[0]!Real_Return)^Probable_Life-1</definedName>
    <definedName name="PG" localSheetId="2">(1+[0]!Real_Return)^Probable_Life-1</definedName>
    <definedName name="PG">(1+Real_Return)^Probable_Life-1</definedName>
    <definedName name="PGM">"APP014B"</definedName>
    <definedName name="pissoff" localSheetId="1" hidden="1">{#N/A,#N/A,FALSE,"Inc Stmt "}</definedName>
    <definedName name="pissoff" hidden="1">{#N/A,#N/A,FALSE,"Inc Stmt "}</definedName>
    <definedName name="PMonth">#REF!</definedName>
    <definedName name="PorW" localSheetId="11">#REF!</definedName>
    <definedName name="PorW">#REF!</definedName>
    <definedName name="pouy" localSheetId="1" hidden="1">{"segment_EPS",#N/A,FALSE,"TXTCOMPS"}</definedName>
    <definedName name="pouy" hidden="1">{"segment_EPS",#N/A,FALSE,"TXTCOMPS"}</definedName>
    <definedName name="pp" hidden="1">#REF!</definedName>
    <definedName name="ppp" localSheetId="1" hidden="1">{"FCB_ALL",#N/A,FALSE,"FCB"}</definedName>
    <definedName name="ppp" hidden="1">{"FCB_ALL",#N/A,FALSE,"FCB"}</definedName>
    <definedName name="PREPAIDS" localSheetId="11">#REF!</definedName>
    <definedName name="PREPAIDS">#REF!</definedName>
    <definedName name="PriceCapParams" localSheetId="11">#REF!</definedName>
    <definedName name="PriceCapParams">#REF!</definedName>
    <definedName name="primary" localSheetId="11">#REF!,#REF!,#REF!</definedName>
    <definedName name="primary" localSheetId="9">#REF!,#REF!,#REF!</definedName>
    <definedName name="primary" localSheetId="4">#REF!,#REF!,#REF!</definedName>
    <definedName name="primary">#REF!,#REF!,#REF!</definedName>
    <definedName name="prin" localSheetId="11">#REF!</definedName>
    <definedName name="prin">#REF!</definedName>
    <definedName name="Print" localSheetId="11">#REF!</definedName>
    <definedName name="Print">#REF!</definedName>
    <definedName name="Print_1" localSheetId="11">#REF!</definedName>
    <definedName name="Print_1">#REF!</definedName>
    <definedName name="Print_2" localSheetId="11">#REF!</definedName>
    <definedName name="Print_2">#REF!</definedName>
    <definedName name="_xlnm.Print_Area" localSheetId="11">#REF!</definedName>
    <definedName name="_xlnm.Print_Area">#REF!</definedName>
    <definedName name="print_end" localSheetId="11">#REF!</definedName>
    <definedName name="print_end">#REF!</definedName>
    <definedName name="Print_List" localSheetId="11">#REF!</definedName>
    <definedName name="Print_List">#REF!</definedName>
    <definedName name="PRINT_OPTIONS" localSheetId="11">#REF!</definedName>
    <definedName name="PRINT_OPTIONS">#REF!</definedName>
    <definedName name="Print_Preview" localSheetId="11">#REF!</definedName>
    <definedName name="Print_Preview">#REF!</definedName>
    <definedName name="_xlnm.Print_Titles">#N/A</definedName>
    <definedName name="Print1" localSheetId="11">#REF!</definedName>
    <definedName name="Print1" localSheetId="9">#REF!</definedName>
    <definedName name="Print1" localSheetId="4">#REF!</definedName>
    <definedName name="Print1">#REF!</definedName>
    <definedName name="Print2" localSheetId="11">#REF!</definedName>
    <definedName name="Print2" localSheetId="9">#REF!</definedName>
    <definedName name="Print2" localSheetId="4">#REF!</definedName>
    <definedName name="Print2">#REF!</definedName>
    <definedName name="PRINT2000" localSheetId="11">#REF!</definedName>
    <definedName name="PRINT2000">#REF!</definedName>
    <definedName name="Print3" localSheetId="11">#REF!</definedName>
    <definedName name="Print3" localSheetId="9">#REF!</definedName>
    <definedName name="Print3" localSheetId="4">#REF!</definedName>
    <definedName name="Print3">#REF!</definedName>
    <definedName name="Print4" localSheetId="11">#REF!</definedName>
    <definedName name="Print4" localSheetId="9">#REF!</definedName>
    <definedName name="Print4" localSheetId="4">#REF!</definedName>
    <definedName name="Print4">#REF!</definedName>
    <definedName name="Print5" localSheetId="11">#REF!</definedName>
    <definedName name="Print5" localSheetId="9">#REF!</definedName>
    <definedName name="Print5" localSheetId="4">#REF!</definedName>
    <definedName name="Print5">#REF!</definedName>
    <definedName name="Print6" localSheetId="11">#REF!</definedName>
    <definedName name="Print6" localSheetId="9">#REF!</definedName>
    <definedName name="Print6" localSheetId="4">#REF!</definedName>
    <definedName name="Print6">#REF!</definedName>
    <definedName name="PRINT93" localSheetId="11">#REF!</definedName>
    <definedName name="PRINT93">#REF!</definedName>
    <definedName name="PRINT94" localSheetId="11">#REF!</definedName>
    <definedName name="PRINT94">#REF!</definedName>
    <definedName name="PRINT95" localSheetId="11">#REF!</definedName>
    <definedName name="PRINT95">#REF!</definedName>
    <definedName name="PRINT96" localSheetId="11">#REF!</definedName>
    <definedName name="PRINT96">#REF!</definedName>
    <definedName name="PRINT97" localSheetId="11">#REF!</definedName>
    <definedName name="PRINT97">#REF!</definedName>
    <definedName name="PRINT98" localSheetId="11">#REF!</definedName>
    <definedName name="PRINT98">#REF!</definedName>
    <definedName name="PRINT99" localSheetId="11">#REF!</definedName>
    <definedName name="PRINT99">#REF!</definedName>
    <definedName name="PrintAP" localSheetId="11">#REF!</definedName>
    <definedName name="PrintAP" localSheetId="9">#REF!</definedName>
    <definedName name="PrintAP" localSheetId="4">#REF!</definedName>
    <definedName name="PrintAP">#REF!</definedName>
    <definedName name="PrintAR" localSheetId="11">#REF!</definedName>
    <definedName name="PrintAR" localSheetId="9">#REF!</definedName>
    <definedName name="PrintAR" localSheetId="4">#REF!</definedName>
    <definedName name="PrintAR">#REF!</definedName>
    <definedName name="PRINTCCAMORTIZN" localSheetId="11">#REF!</definedName>
    <definedName name="PRINTCCAMORTIZN">#REF!</definedName>
    <definedName name="Printpref" localSheetId="11">#REF!</definedName>
    <definedName name="Printpref" localSheetId="9">#REF!</definedName>
    <definedName name="Printpref" localSheetId="4">#REF!</definedName>
    <definedName name="Printpref">#REF!</definedName>
    <definedName name="PRINTPROJN" localSheetId="11">#REF!</definedName>
    <definedName name="PRINTPROJN">#REF!</definedName>
    <definedName name="PRINTSCH" localSheetId="11">#REF!</definedName>
    <definedName name="PRINTSCH">#REF!</definedName>
    <definedName name="PRIOR">" 5"</definedName>
    <definedName name="PRNTAREA" localSheetId="11">#REF!</definedName>
    <definedName name="PRNTAREA">#REF!</definedName>
    <definedName name="ProdForm" hidden="1">#REF!</definedName>
    <definedName name="PROGRAM">"GRWO144"</definedName>
    <definedName name="PROJECT" localSheetId="11">#REF!</definedName>
    <definedName name="PROJECT">#REF!</definedName>
    <definedName name="ProjectCount" localSheetId="11">#REF!</definedName>
    <definedName name="ProjectCount">#REF!</definedName>
    <definedName name="projectemployee" localSheetId="11">#REF!</definedName>
    <definedName name="projectemployee">#REF!</definedName>
    <definedName name="projectname" localSheetId="11">#REF!</definedName>
    <definedName name="projectname">#REF!</definedName>
    <definedName name="PROPERTYTAX" localSheetId="11">#REF!</definedName>
    <definedName name="PROPERTYTAX">#REF!</definedName>
    <definedName name="PROPTAX" localSheetId="11">#REF!</definedName>
    <definedName name="PROPTAX">#REF!</definedName>
    <definedName name="PROTAX" localSheetId="11">#REF!</definedName>
    <definedName name="PROTAX">#REF!</definedName>
    <definedName name="Prudential_2002" localSheetId="11">#REF!</definedName>
    <definedName name="Prudential_2002">#REF!</definedName>
    <definedName name="Prudential_2003" localSheetId="11">#REF!</definedName>
    <definedName name="Prudential_2003">#REF!</definedName>
    <definedName name="PS_kWAC" localSheetId="11">#REF!</definedName>
    <definedName name="PS_kWAC" localSheetId="9">#REF!</definedName>
    <definedName name="PS_kWAC" localSheetId="4">#REF!</definedName>
    <definedName name="PS_kWAC">#REF!</definedName>
    <definedName name="PS_kWDC" localSheetId="11">#REF!</definedName>
    <definedName name="PS_kWDC" localSheetId="9">#REF!</definedName>
    <definedName name="PS_kWDC" localSheetId="4">#REF!</definedName>
    <definedName name="PS_kWDC">#REF!</definedName>
    <definedName name="PS_OH" localSheetId="11">#REF!</definedName>
    <definedName name="PS_OH" localSheetId="9">#REF!</definedName>
    <definedName name="PS_OH" localSheetId="4">#REF!</definedName>
    <definedName name="PS_OH">#REF!</definedName>
    <definedName name="PS_Total_Inv" localSheetId="11">#REF!</definedName>
    <definedName name="PS_Total_Inv" localSheetId="9">#REF!</definedName>
    <definedName name="PS_Total_Inv" localSheetId="4">#REF!</definedName>
    <definedName name="PS_Total_Inv">#REF!</definedName>
    <definedName name="PT">#N/A</definedName>
    <definedName name="pulp" hidden="1">#REF!</definedName>
    <definedName name="PV_Rate" localSheetId="11">#REF!</definedName>
    <definedName name="PV_Rate">#REF!</definedName>
    <definedName name="PVFloorCost" localSheetId="11">#REF!</definedName>
    <definedName name="PVFloorCost">#REF!</definedName>
    <definedName name="PVStartCost" localSheetId="11">#REF!</definedName>
    <definedName name="PVStartCost">#REF!</definedName>
    <definedName name="q" localSheetId="1" hidden="1">{"comps",#N/A,FALSE,"TXTCOMPS";"segment_EPS",#N/A,FALSE,"TXTCOMPS";"valuation",#N/A,FALSE,"TXTCOMPS"}</definedName>
    <definedName name="q" hidden="1">{"comps",#N/A,FALSE,"TXTCOMPS";"segment_EPS",#N/A,FALSE,"TXTCOMPS";"valuation",#N/A,FALSE,"TXTCOMPS"}</definedName>
    <definedName name="q1bpe" localSheetId="11">#REF!</definedName>
    <definedName name="q1bpe">#REF!</definedName>
    <definedName name="qa" localSheetId="1" hidden="1">{"comps",#N/A,FALSE,"TXTCOMPS";"segment_EPS",#N/A,FALSE,"TXTCOMPS";"valuation",#N/A,FALSE,"TXTCOMPS"}</definedName>
    <definedName name="qa" hidden="1">{"comps",#N/A,FALSE,"TXTCOMPS";"segment_EPS",#N/A,FALSE,"TXTCOMPS";"valuation",#N/A,FALSE,"TXTCOMPS"}</definedName>
    <definedName name="qbs_table" localSheetId="11">#REF!</definedName>
    <definedName name="qbs_table">#REF!</definedName>
    <definedName name="qd" localSheetId="1" hidden="1">{"comps",#N/A,FALSE,"TXTCOMPS"}</definedName>
    <definedName name="qd" hidden="1">{"comps",#N/A,FALSE,"TXTCOMPS"}</definedName>
    <definedName name="Qend" localSheetId="11">#REF!</definedName>
    <definedName name="Qend">#REF!</definedName>
    <definedName name="QEWR" localSheetId="11" hidden="1">{"Network Summary",#N/A,TRUE,"Summary";"Piping Summary",#N/A,TRUE," Piping";"Meters Summary",#N/A,TRUE,"Meters &amp; Connections";"Connections Summary",#N/A,TRUE,"Meters &amp; Connections";"Stations Summary",#N/A,TRUE,"Stations Pivot"}</definedName>
    <definedName name="QEWR" localSheetId="9" hidden="1">{"Network Summary",#N/A,TRUE,"Summary";"Piping Summary",#N/A,TRUE," Piping";"Meters Summary",#N/A,TRUE,"Meters &amp; Connections";"Connections Summary",#N/A,TRUE,"Meters &amp; Connections";"Stations Summary",#N/A,TRUE,"Stations Pivot"}</definedName>
    <definedName name="QEWR" localSheetId="4" hidden="1">{"Network Summary",#N/A,TRUE,"Summary";"Piping Summary",#N/A,TRUE," Piping";"Meters Summary",#N/A,TRUE,"Meters &amp; Connections";"Connections Summary",#N/A,TRUE,"Meters &amp; Connections";"Stations Summary",#N/A,TRUE,"Stations Pivot"}</definedName>
    <definedName name="QEWR" localSheetId="1"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f" localSheetId="1" hidden="1">{"segment_EPS",#N/A,FALSE,"TXTCOMPS"}</definedName>
    <definedName name="qf" hidden="1">{"segment_EPS",#N/A,FALSE,"TXTCOMPS"}</definedName>
    <definedName name="qg" localSheetId="1" hidden="1">{"valuation",#N/A,FALSE,"TXTCOMPS"}</definedName>
    <definedName name="qg" hidden="1">{"valuation",#N/A,FALSE,"TXTCOMPS"}</definedName>
    <definedName name="qqqqqqq" hidden="1">#REF!</definedName>
    <definedName name="qqqqqqqqqqqq" localSheetId="1" hidden="1">{#N/A,#N/A,FALSE,"BS";#N/A,#N/A,FALSE,"IS";#N/A,#N/A,FALSE,"PI";#N/A,#N/A,FALSE,"CF"}</definedName>
    <definedName name="qqqqqqqqqqqq" hidden="1">{#N/A,#N/A,FALSE,"BS";#N/A,#N/A,FALSE,"IS";#N/A,#N/A,FALSE,"PI";#N/A,#N/A,FALSE,"CF"}</definedName>
    <definedName name="qqqqqqqqqqqqq" localSheetId="1"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qqqqqqqqqqqqq"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qqqqqqqqqqqqqq" localSheetId="1" hidden="1">{#N/A,#N/A,FALSE,"YE INT COV";#N/A,#N/A,FALSE,"YE INT COV B"}</definedName>
    <definedName name="qqqqqqqqqqqqqq" hidden="1">{#N/A,#N/A,FALSE,"YE INT COV";#N/A,#N/A,FALSE,"YE INT COV B"}</definedName>
    <definedName name="qqqqqqqqqqqqqqqqq" localSheetId="1" hidden="1">{#N/A,#N/A,FALSE,"MKT.COMPS";#N/A,#N/A,FALSE,"DCF - LBO"}</definedName>
    <definedName name="qqqqqqqqqqqqqqqqq" hidden="1">{#N/A,#N/A,FALSE,"MKT.COMPS";#N/A,#N/A,FALSE,"DCF - LBO"}</definedName>
    <definedName name="qqqqqqqqqqqqqqqqqq" localSheetId="1" hidden="1">{#N/A,#N/A,FALSE,"FBS-ASSETS";#N/A,#N/A,FALSE,"FBS-LIAB&amp;SE";#N/A,#N/A,FALSE,"FIS-QTR";#N/A,#N/A,FALSE,"FIS-YTD";#N/A,#N/A,FALSE,"FCF-QTR";#N/A,#N/A,FALSE,"FCF-YTD";#N/A,#N/A,FALSE,"FSE-QTR";#N/A,#N/A,FALSE,"FSE-YTD";#N/A,#N/A,FALSE,"CONSOLIDATING PGS 1";#N/A,#N/A,FALSE,"CONSOLIDATING PGS 2";#N/A,#N/A,FALSE,"ELIMINATIONS"}</definedName>
    <definedName name="qqqqqqqqqqqqqqqqqq" hidden="1">{#N/A,#N/A,FALSE,"FBS-ASSETS";#N/A,#N/A,FALSE,"FBS-LIAB&amp;SE";#N/A,#N/A,FALSE,"FIS-QTR";#N/A,#N/A,FALSE,"FIS-YTD";#N/A,#N/A,FALSE,"FCF-QTR";#N/A,#N/A,FALSE,"FCF-YTD";#N/A,#N/A,FALSE,"FSE-QTR";#N/A,#N/A,FALSE,"FSE-YTD";#N/A,#N/A,FALSE,"CONSOLIDATING PGS 1";#N/A,#N/A,FALSE,"CONSOLIDATING PGS 2";#N/A,#N/A,FALSE,"ELIMINATIONS"}</definedName>
    <definedName name="qs" localSheetId="1" hidden="1">{"valuation",#N/A,FALSE,"TXTCOMPS"}</definedName>
    <definedName name="qs" hidden="1">{"valuation",#N/A,FALSE,"TXTCOMPS"}</definedName>
    <definedName name="QUARTER" localSheetId="11">#REF!</definedName>
    <definedName name="QUARTER">#REF!</definedName>
    <definedName name="R_" localSheetId="11">#REF!</definedName>
    <definedName name="R_">#REF!</definedName>
    <definedName name="RADIO_PHONE" localSheetId="11">#REF!</definedName>
    <definedName name="RADIO_PHONE">#REF!</definedName>
    <definedName name="RADIOCAPBUD" localSheetId="11">#REF!</definedName>
    <definedName name="RADIOCAPBUD">#REF!</definedName>
    <definedName name="range1" localSheetId="11">#REF!</definedName>
    <definedName name="range1">#REF!</definedName>
    <definedName name="rap" localSheetId="1" hidden="1">{"Page 1",#N/A,FALSE,"Sheet1";"Page 2",#N/A,FALSE,"Sheet1"}</definedName>
    <definedName name="rap" hidden="1">{"Page 1",#N/A,FALSE,"Sheet1";"Page 2",#N/A,FALSE,"Sheet1"}</definedName>
    <definedName name="Rate_Class" localSheetId="11">#REF!</definedName>
    <definedName name="Rate_Class">#REF!</definedName>
    <definedName name="Rate_Riders" localSheetId="11">#REF!</definedName>
    <definedName name="Rate_Riders">#REF!</definedName>
    <definedName name="Ratebase" localSheetId="11">#REF!</definedName>
    <definedName name="Ratebase">#REF!</definedName>
    <definedName name="ratedescription" localSheetId="11">#REF!</definedName>
    <definedName name="ratedescription">#REF!</definedName>
    <definedName name="RateLookup" localSheetId="11">#REF!</definedName>
    <definedName name="RateLookup">#REF!</definedName>
    <definedName name="RatesScenarios" localSheetId="11">#REF!</definedName>
    <definedName name="RatesScenarios">#REF!</definedName>
    <definedName name="RBU" localSheetId="11">#REF!</definedName>
    <definedName name="RBU">#REF!</definedName>
    <definedName name="RCArea" hidden="1">#REF!</definedName>
    <definedName name="RCN" localSheetId="11">#REF!</definedName>
    <definedName name="RCN">#REF!</definedName>
    <definedName name="RCN_Weighted_Age" localSheetId="11">#REF!</definedName>
    <definedName name="RCN_Weighted_Age">#REF!</definedName>
    <definedName name="RCN_Weighted_Book_Life" localSheetId="11">#REF!</definedName>
    <definedName name="RCN_Weighted_Book_Life">#REF!</definedName>
    <definedName name="RCN_Weighted_NUL" localSheetId="11">#REF!</definedName>
    <definedName name="RCN_Weighted_NUL">#REF!</definedName>
    <definedName name="RCN_Weighted_RUL" localSheetId="11">#REF!</definedName>
    <definedName name="RCN_Weighted_RUL">#REF!</definedName>
    <definedName name="rDeptCode">#REF!</definedName>
    <definedName name="rDeptYrly">#REF!</definedName>
    <definedName name="Real_Return" localSheetId="11">#REF!</definedName>
    <definedName name="Real_Return">#REF!</definedName>
    <definedName name="rearrange95" localSheetId="11">#REF!,#REF!,#REF!</definedName>
    <definedName name="rearrange95">#REF!,#REF!,#REF!</definedName>
    <definedName name="REASON_CODES" localSheetId="11">#REF!</definedName>
    <definedName name="REASON_CODES">#REF!</definedName>
    <definedName name="RebaseYear">#REF!</definedName>
    <definedName name="Recalculation_Flag" localSheetId="11">#REF!</definedName>
    <definedName name="Recalculation_Flag">#REF!</definedName>
    <definedName name="RecMNTH" localSheetId="11">#REF!</definedName>
    <definedName name="RecMNTH">#REF!</definedName>
    <definedName name="RecMNTH_F">#N/A</definedName>
    <definedName name="REIMBURSE" localSheetId="11">#REF!</definedName>
    <definedName name="REIMBURSE">#REF!</definedName>
    <definedName name="REIMBURSET" localSheetId="11">#REF!</definedName>
    <definedName name="REIMBURSET">#REF!</definedName>
    <definedName name="REP" localSheetId="11" hidden="1">{#N/A,#N/A,FALSE,"Sheet1"}</definedName>
    <definedName name="REP" localSheetId="9" hidden="1">{#N/A,#N/A,FALSE,"Sheet1"}</definedName>
    <definedName name="REP" localSheetId="4" hidden="1">{#N/A,#N/A,FALSE,"Sheet1"}</definedName>
    <definedName name="REP" localSheetId="1" hidden="1">{#N/A,#N/A,FALSE,"Sheet1"}</definedName>
    <definedName name="REP" hidden="1">{#N/A,#N/A,FALSE,"Sheet1"}</definedName>
    <definedName name="Report_Date" localSheetId="11">#REF!</definedName>
    <definedName name="Report_Date">#REF!</definedName>
    <definedName name="Report_Month" localSheetId="11">#REF!</definedName>
    <definedName name="Report_Month">#REF!</definedName>
    <definedName name="res" localSheetId="11">#REF!</definedName>
    <definedName name="res">#REF!</definedName>
    <definedName name="RESIDENT_1" localSheetId="11">#REF!</definedName>
    <definedName name="RESIDENT_1">#REF!</definedName>
    <definedName name="RESIDENTIAL" localSheetId="11">#REF!</definedName>
    <definedName name="RESIDENTIAL">#REF!</definedName>
    <definedName name="RESIDENTIAL_1" localSheetId="11">#REF!</definedName>
    <definedName name="RESIDENTIAL_1">#REF!</definedName>
    <definedName name="resss" localSheetId="1" hidden="1">{"comps",#N/A,FALSE,"TXTCOMPS";"segment_EPS",#N/A,FALSE,"TXTCOMPS";"valuation",#N/A,FALSE,"TXTCOMPS"}</definedName>
    <definedName name="resss" hidden="1">{"comps",#N/A,FALSE,"TXTCOMPS";"segment_EPS",#N/A,FALSE,"TXTCOMPS";"valuation",#N/A,FALSE,"TXTCOMPS"}</definedName>
    <definedName name="ret" localSheetId="11">#REF!</definedName>
    <definedName name="ret">#REF!</definedName>
    <definedName name="Retailers_1505" localSheetId="11">#REF!</definedName>
    <definedName name="Retailers_1505">#REF!</definedName>
    <definedName name="RetailRates" localSheetId="11">#REF!</definedName>
    <definedName name="RetailRates">#REF!</definedName>
    <definedName name="RETAIN" localSheetId="11">#REF!</definedName>
    <definedName name="RETAIN">#REF!</definedName>
    <definedName name="Retearn" localSheetId="11">#REF!</definedName>
    <definedName name="Retearn">#REF!</definedName>
    <definedName name="REV" localSheetId="11">#REF!</definedName>
    <definedName name="REV">#REF!</definedName>
    <definedName name="REVERSAL_VAL" localSheetId="11">#REF!</definedName>
    <definedName name="REVERSAL_VAL">#REF!</definedName>
    <definedName name="Reversing" localSheetId="11">#REF!</definedName>
    <definedName name="Reversing">#REF!</definedName>
    <definedName name="Revised_PV_Rates" localSheetId="11">#REF!</definedName>
    <definedName name="Revised_PV_Rates">#REF!</definedName>
    <definedName name="rFunc">#REF!</definedName>
    <definedName name="rGroup">#REF!</definedName>
    <definedName name="rGroupCode">#REF!</definedName>
    <definedName name="RIA_ADJ" localSheetId="11">#REF!</definedName>
    <definedName name="RIA_ADJ">#REF!</definedName>
    <definedName name="RID" localSheetId="11">#REF!</definedName>
    <definedName name="RID">#REF!</definedName>
    <definedName name="rIndex">#REF!</definedName>
    <definedName name="ris" localSheetId="1" hidden="1">{"BALANCE SHEET",#N/A,FALSE,"FINANCIALS";"INCOME",#N/A,FALSE,"FINANCIALS";"RETAINED EARNINGS",#N/A,FALSE,"FINANCIALS";"SOCFP",#N/A,FALSE,"FINANCIALS";"TRIAL BALANCE",#N/A,FALSE,"FINANCIALS"}</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hartEquations" localSheetId="11">#REF!</definedName>
    <definedName name="RiskChartEquations">#REF!</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MDepr" localSheetId="11">#REF!</definedName>
    <definedName name="RMDepr">#REF!</definedName>
    <definedName name="rngCopyFormulasSource" hidden="1">#REF!</definedName>
    <definedName name="ROH"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und" localSheetId="11">#REF!</definedName>
    <definedName name="Round">#REF!</definedName>
    <definedName name="rOUTGroup">#REF!</definedName>
    <definedName name="RPP_Data" localSheetId="11">#REF!</definedName>
    <definedName name="RPP_Data">#REF!</definedName>
    <definedName name="rr" localSheetId="11" hidden="1">{#N/A,#N/A,FALSE,"Aging Summary";#N/A,#N/A,FALSE,"Ratio Analysis";#N/A,#N/A,FALSE,"Test 120 Day Accts";#N/A,#N/A,FALSE,"Tickmarks"}</definedName>
    <definedName name="rr" localSheetId="9" hidden="1">{#N/A,#N/A,FALSE,"Aging Summary";#N/A,#N/A,FALSE,"Ratio Analysis";#N/A,#N/A,FALSE,"Test 120 Day Accts";#N/A,#N/A,FALSE,"Tickmarks"}</definedName>
    <definedName name="rr" localSheetId="4" hidden="1">{#N/A,#N/A,FALSE,"Aging Summary";#N/A,#N/A,FALSE,"Ratio Analysis";#N/A,#N/A,FALSE,"Test 120 Day Accts";#N/A,#N/A,FALSE,"Tickmarks"}</definedName>
    <definedName name="rr" localSheetId="1" hidden="1">{#N/A,#N/A,FALSE,"Aging Summary";#N/A,#N/A,FALSE,"Ratio Analysis";#N/A,#N/A,FALSE,"Test 120 Day Accts";#N/A,#N/A,FALSE,"Tickmarks"}</definedName>
    <definedName name="rr" hidden="1">{#N/A,#N/A,FALSE,"Aging Summary";#N/A,#N/A,FALSE,"Ratio Analysis";#N/A,#N/A,FALSE,"Test 120 Day Accts";#N/A,#N/A,FALSE,"Tickmarks"}</definedName>
    <definedName name="rrr" localSheetId="11">#REF!</definedName>
    <definedName name="rrr">#REF!</definedName>
    <definedName name="rSCS">#REF!</definedName>
    <definedName name="rSMS">#REF!</definedName>
    <definedName name="RT" localSheetId="1" hidden="1">{"segment_EPS",#N/A,FALSE,"TXTCOMPS"}</definedName>
    <definedName name="RT" hidden="1">{"segment_EPS",#N/A,FALSE,"TXTCOMPS"}</definedName>
    <definedName name="rtyr" localSheetId="1" hidden="1">{#N/A,#N/A,FALSE,"Aging Summary";#N/A,#N/A,FALSE,"Ratio Analysis";#N/A,#N/A,FALSE,"Test 120 Day Accts";#N/A,#N/A,FALSE,"Tickmarks"}</definedName>
    <definedName name="rtyr" hidden="1">{#N/A,#N/A,FALSE,"Aging Summary";#N/A,#N/A,FALSE,"Ratio Analysis";#N/A,#N/A,FALSE,"Test 120 Day Accts";#N/A,#N/A,FALSE,"Tickmarks"}</definedName>
    <definedName name="RUL_RANGE" localSheetId="11">#REF!</definedName>
    <definedName name="RUL_RANGE">#REF!</definedName>
    <definedName name="rw" localSheetId="1" hidden="1">{"'Standalone List Price Trends'!$A$1:$X$56"}</definedName>
    <definedName name="rw" hidden="1">{"'Standalone List Price Trends'!$A$1:$X$56"}</definedName>
    <definedName name="rwrwr" localSheetId="1" hidden="1">{"'Standalone List Price Trends'!$A$1:$X$56"}</definedName>
    <definedName name="rwrwr" hidden="1">{"'Standalone List Price Trends'!$A$1:$X$56"}</definedName>
    <definedName name="rwrwrwrwr" localSheetId="1" hidden="1">{"'Standalone List Price Trends'!$A$1:$X$56"}</definedName>
    <definedName name="rwrwrwrwr" hidden="1">{"'Standalone List Price Trends'!$A$1:$X$56"}</definedName>
    <definedName name="rwwr" localSheetId="1" hidden="1">{"'Standalone List Price Trends'!$A$1:$X$56"}</definedName>
    <definedName name="rwwr" hidden="1">{"'Standalone List Price Trends'!$A$1:$X$56"}</definedName>
    <definedName name="rYrlyGroup">#REF!</definedName>
    <definedName name="s" localSheetId="1" hidden="1">{"WACC_clientcopy",#N/A,FALSE,"Inputs";"Beta_clientcopy",#N/A,FALSE,"Inputs";"SCF_clientcopy",#N/A,FALSE,"Inputs";"ProBS_clientcopy",#N/A,FALSE,"Inputs";"BS_clientcopy",#N/A,FALSE,"Inputs";"ProIS_clientcopy",#N/A,FALSE,"Inputs";"IS_clientcopy",#N/A,FALSE,"Inputs";"Ratios_clientcopy",#N/A,FALSE,"Ratios"}</definedName>
    <definedName name="s" hidden="1">{"WACC_clientcopy",#N/A,FALSE,"Inputs";"Beta_clientcopy",#N/A,FALSE,"Inputs";"SCF_clientcopy",#N/A,FALSE,"Inputs";"ProBS_clientcopy",#N/A,FALSE,"Inputs";"BS_clientcopy",#N/A,FALSE,"Inputs";"ProIS_clientcopy",#N/A,FALSE,"Inputs";"IS_clientcopy",#N/A,FALSE,"Inputs";"Ratios_clientcopy",#N/A,FALSE,"Ratios"}</definedName>
    <definedName name="sa" localSheetId="1" hidden="1">{#N/A,#N/A,FALSE,"Renewals In Process";#N/A,#N/A,FALSE,"New Clients In Process";#N/A,#N/A,FALSE,"Completed New Clients";#N/A,#N/A,FALSE,"Completed Renewals"}</definedName>
    <definedName name="sa" hidden="1">{#N/A,#N/A,FALSE,"Renewals In Process";#N/A,#N/A,FALSE,"New Clients In Process";#N/A,#N/A,FALSE,"Completed New Clients";#N/A,#N/A,FALSE,"Completed Renewals"}</definedName>
    <definedName name="sadf" localSheetId="1" hidden="1">{"ReportTop",#N/A,FALSE,"report top"}</definedName>
    <definedName name="sadf" hidden="1">{"ReportTop",#N/A,FALSE,"report top"}</definedName>
    <definedName name="salary" localSheetId="11">#REF!</definedName>
    <definedName name="salary">#REF!</definedName>
    <definedName name="SALBENF" localSheetId="11">#REF!</definedName>
    <definedName name="SALBENF">#REF!</definedName>
    <definedName name="salreg" localSheetId="11">#REF!</definedName>
    <definedName name="salreg">#REF!</definedName>
    <definedName name="SALREGF" localSheetId="11">#REF!</definedName>
    <definedName name="SALREGF">#REF!</definedName>
    <definedName name="same" localSheetId="1" hidden="1">{#N/A,#N/A,FALSE,"Push down";#N/A,#N/A,FALSE,"Eliminations";#N/A,#N/A,FALSE,"Inc Stmt "}</definedName>
    <definedName name="same" hidden="1">{#N/A,#N/A,FALSE,"Push down";#N/A,#N/A,FALSE,"Eliminations";#N/A,#N/A,FALSE,"Inc Stmt "}</definedName>
    <definedName name="SAPBEXhrIndnt" hidden="1">"Wide"</definedName>
    <definedName name="SAPBEXrevision" hidden="1">9</definedName>
    <definedName name="SAPBEXsysID" hidden="1">"BWP"</definedName>
    <definedName name="SAPBEXwbID" hidden="1">"451N6G6HNH5M7RVWKXOTIVLAA"</definedName>
    <definedName name="SAPsysID" hidden="1">"708C5W7SBKP804JT78WJ0JNKI"</definedName>
    <definedName name="SAPwbID" hidden="1">"ARS"</definedName>
    <definedName name="sc" localSheetId="1" hidden="1">{"Page 1",#N/A,FALSE,"Sheet1";"Page 2",#N/A,FALSE,"Sheet1"}</definedName>
    <definedName name="sc" hidden="1">{"Page 1",#N/A,FALSE,"Sheet1";"Page 2",#N/A,FALSE,"Sheet1"}</definedName>
    <definedName name="SCADACAPBUD" localSheetId="11">#REF!</definedName>
    <definedName name="SCADACAPBUD">#REF!</definedName>
    <definedName name="sch" localSheetId="1" hidden="1">{"WACC_filecopy",#N/A,FALSE,"Inputs";"Beta_filecopy",#N/A,FALSE,"Inputs";"SCF_filecopy",#N/A,FALSE,"Inputs";"ProBS_filecopy",#N/A,FALSE,"Inputs";"BS_filecopy",#N/A,FALSE,"Inputs";"ProIS_filecopy",#N/A,FALSE,"Inputs";"IS_filecopy",#N/A,FALSE,"Inputs"}</definedName>
    <definedName name="sch" hidden="1">{"WACC_filecopy",#N/A,FALSE,"Inputs";"Beta_filecopy",#N/A,FALSE,"Inputs";"SCF_filecopy",#N/A,FALSE,"Inputs";"ProBS_filecopy",#N/A,FALSE,"Inputs";"BS_filecopy",#N/A,FALSE,"Inputs";"ProIS_filecopy",#N/A,FALSE,"Inputs";"IS_filecopy",#N/A,FALSE,"Inputs"}</definedName>
    <definedName name="SCHANGES" localSheetId="11">#REF!</definedName>
    <definedName name="SCHANGES">#REF!</definedName>
    <definedName name="sched" localSheetId="1" hidden="1">{#N/A,"Mgmt Plan",TRUE,"Assumptions";#N/A,#N/A,TRUE,"Summary";#N/A,#N/A,TRUE,"DCF (Company)";#N/A,"Conservative",TRUE,"Assumptions";#N/A,#N/A,TRUE,"Summary";#N/A,#N/A,TRUE,"DCF (Company)";#N/A,"Synergies",TRUE,"Assumptions";#N/A,#N/A,TRUE,"Summary";#N/A,#N/A,TRUE,"DCF (Company)"}</definedName>
    <definedName name="sched" hidden="1">{#N/A,"Mgmt Plan",TRUE,"Assumptions";#N/A,#N/A,TRUE,"Summary";#N/A,#N/A,TRUE,"DCF (Company)";#N/A,"Conservative",TRUE,"Assumptions";#N/A,#N/A,TRUE,"Summary";#N/A,#N/A,TRUE,"DCF (Company)";#N/A,"Synergies",TRUE,"Assumptions";#N/A,#N/A,TRUE,"Summary";#N/A,#N/A,TRUE,"DCF (Company)"}</definedName>
    <definedName name="SCN" localSheetId="11">#REF!</definedName>
    <definedName name="SCN">#REF!</definedName>
    <definedName name="sd" localSheetId="1" hidden="1">{#N/A,#N/A,FALSE,"IPO";#N/A,#N/A,FALSE,"DCF";#N/A,#N/A,FALSE,"LBO";#N/A,#N/A,FALSE,"MULT_VAL";#N/A,#N/A,FALSE,"Status Quo";#N/A,#N/A,FALSE,"Recap"}</definedName>
    <definedName name="sd" hidden="1">{#N/A,#N/A,FALSE,"IPO";#N/A,#N/A,FALSE,"DCF";#N/A,#N/A,FALSE,"LBO";#N/A,#N/A,FALSE,"MULT_VAL";#N/A,#N/A,FALSE,"Status Quo";#N/A,#N/A,FALSE,"Recap"}</definedName>
    <definedName name="sdad" hidden="1">#REF!</definedName>
    <definedName name="sdasdasd" hidden="1">#REF!</definedName>
    <definedName name="SDF" localSheetId="11" hidden="1">{#N/A,#N/A,FALSE,"Aging Summary";#N/A,#N/A,FALSE,"Ratio Analysis";#N/A,#N/A,FALSE,"Test 120 Day Accts";#N/A,#N/A,FALSE,"Tickmarks"}</definedName>
    <definedName name="SDF" localSheetId="9" hidden="1">{#N/A,#N/A,FALSE,"Aging Summary";#N/A,#N/A,FALSE,"Ratio Analysis";#N/A,#N/A,FALSE,"Test 120 Day Accts";#N/A,#N/A,FALSE,"Tickmarks"}</definedName>
    <definedName name="SDF" localSheetId="4" hidden="1">{#N/A,#N/A,FALSE,"Aging Summary";#N/A,#N/A,FALSE,"Ratio Analysis";#N/A,#N/A,FALSE,"Test 120 Day Accts";#N/A,#N/A,FALSE,"Tickmarks"}</definedName>
    <definedName name="SDF" localSheetId="1" hidden="1">{#N/A,#N/A,FALSE,"Aging Summary";#N/A,#N/A,FALSE,"Ratio Analysis";#N/A,#N/A,FALSE,"Test 120 Day Accts";#N/A,#N/A,FALSE,"Tickmarks"}</definedName>
    <definedName name="SDF" hidden="1">{#N/A,#N/A,FALSE,"Aging Summary";#N/A,#N/A,FALSE,"Ratio Analysis";#N/A,#N/A,FALSE,"Test 120 Day Accts";#N/A,#N/A,FALSE,"Tickmarks"}</definedName>
    <definedName name="sdfasd" localSheetId="11" hidden="1">{"consolidated_costs",#N/A,FALSE,"Cost_Data_Table";"regulatory_adjustments",#N/A,FALSE,"Cost_Data_Table";"adjustment_explanations",#N/A,FALSE,"Cost_Data_Table";"utility_costs",#N/A,FALSE,"Cost_Data_Table";"utility_costs_inflated",#N/A,FALSE,"Cost_Data_Table"}</definedName>
    <definedName name="sdfasd" localSheetId="9" hidden="1">{"consolidated_costs",#N/A,FALSE,"Cost_Data_Table";"regulatory_adjustments",#N/A,FALSE,"Cost_Data_Table";"adjustment_explanations",#N/A,FALSE,"Cost_Data_Table";"utility_costs",#N/A,FALSE,"Cost_Data_Table";"utility_costs_inflated",#N/A,FALSE,"Cost_Data_Table"}</definedName>
    <definedName name="sdfasd" localSheetId="4" hidden="1">{"consolidated_costs",#N/A,FALSE,"Cost_Data_Table";"regulatory_adjustments",#N/A,FALSE,"Cost_Data_Table";"adjustment_explanations",#N/A,FALSE,"Cost_Data_Table";"utility_costs",#N/A,FALSE,"Cost_Data_Table";"utility_costs_inflated",#N/A,FALSE,"Cost_Data_Table"}</definedName>
    <definedName name="sdfasd" localSheetId="1"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asdfsd"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ds" localSheetId="1" hidden="1">{"'Standalone List Price Trends'!$A$1:$X$56"}</definedName>
    <definedName name="sdfds" hidden="1">{"'Standalone List Price Trends'!$A$1:$X$56"}</definedName>
    <definedName name="sdfg" localSheetId="11" hidden="1">{#N/A,#N/A,FALSE,"Aging Summary";#N/A,#N/A,FALSE,"Ratio Analysis";#N/A,#N/A,FALSE,"Test 120 Day Accts";#N/A,#N/A,FALSE,"Tickmarks"}</definedName>
    <definedName name="sdfg" localSheetId="9" hidden="1">{#N/A,#N/A,FALSE,"Aging Summary";#N/A,#N/A,FALSE,"Ratio Analysis";#N/A,#N/A,FALSE,"Test 120 Day Accts";#N/A,#N/A,FALSE,"Tickmarks"}</definedName>
    <definedName name="sdfg" localSheetId="4" hidden="1">{#N/A,#N/A,FALSE,"Aging Summary";#N/A,#N/A,FALSE,"Ratio Analysis";#N/A,#N/A,FALSE,"Test 120 Day Accts";#N/A,#N/A,FALSE,"Tickmarks"}</definedName>
    <definedName name="sdfg" localSheetId="1" hidden="1">{#N/A,#N/A,FALSE,"Aging Summary";#N/A,#N/A,FALSE,"Ratio Analysis";#N/A,#N/A,FALSE,"Test 120 Day Accts";#N/A,#N/A,FALSE,"Tickmarks"}</definedName>
    <definedName name="sdfg" hidden="1">{#N/A,#N/A,FALSE,"Aging Summary";#N/A,#N/A,FALSE,"Ratio Analysis";#N/A,#N/A,FALSE,"Test 120 Day Accts";#N/A,#N/A,FALSE,"Tickmarks"}</definedName>
    <definedName name="sdfs" localSheetId="1" hidden="1">{#N/A,#N/A,FALSE,"Renewals In Process";#N/A,#N/A,FALSE,"New Clients In Process";#N/A,#N/A,FALSE,"Completed New Clients";#N/A,#N/A,FALSE,"Completed Renewals"}</definedName>
    <definedName name="sdfs" hidden="1">{#N/A,#N/A,FALSE,"Renewals In Process";#N/A,#N/A,FALSE,"New Clients In Process";#N/A,#N/A,FALSE,"Completed New Clients";#N/A,#N/A,FALSE,"Completed Renewals"}</definedName>
    <definedName name="sdfsf"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sd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sdfvsdfv" localSheetId="11" hidden="1">{#N/A,#N/A,FALSE,"Aging Summary";#N/A,#N/A,FALSE,"Ratio Analysis";#N/A,#N/A,FALSE,"Test 120 Day Accts";#N/A,#N/A,FALSE,"Tickmarks"}</definedName>
    <definedName name="sdfvsdfv" localSheetId="9" hidden="1">{#N/A,#N/A,FALSE,"Aging Summary";#N/A,#N/A,FALSE,"Ratio Analysis";#N/A,#N/A,FALSE,"Test 120 Day Accts";#N/A,#N/A,FALSE,"Tickmarks"}</definedName>
    <definedName name="sdfvsdfv" localSheetId="4" hidden="1">{#N/A,#N/A,FALSE,"Aging Summary";#N/A,#N/A,FALSE,"Ratio Analysis";#N/A,#N/A,FALSE,"Test 120 Day Accts";#N/A,#N/A,FALSE,"Tickmarks"}</definedName>
    <definedName name="sdfvsdfv" localSheetId="1" hidden="1">{#N/A,#N/A,FALSE,"Aging Summary";#N/A,#N/A,FALSE,"Ratio Analysis";#N/A,#N/A,FALSE,"Test 120 Day Accts";#N/A,#N/A,FALSE,"Tickmarks"}</definedName>
    <definedName name="sdfvsdfv" hidden="1">{#N/A,#N/A,FALSE,"Aging Summary";#N/A,#N/A,FALSE,"Ratio Analysis";#N/A,#N/A,FALSE,"Test 120 Day Accts";#N/A,#N/A,FALSE,"Tickmarks"}</definedName>
    <definedName name="Se"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cndquart" localSheetId="11">#REF!</definedName>
    <definedName name="secndquart">#REF!</definedName>
    <definedName name="Secured" localSheetId="11" hidden="1">#REF!</definedName>
    <definedName name="Secured" hidden="1">#REF!</definedName>
    <definedName name="seg" localSheetId="1" hidden="1">{"segment_EPS",#N/A,FALSE,"TXTCOMPS"}</definedName>
    <definedName name="seg" hidden="1">{"segment_EPS",#N/A,FALSE,"TXTCOMPS"}</definedName>
    <definedName name="sen"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count" hidden="1">1</definedName>
    <definedName name="SENDTO">"JBENITEZ"</definedName>
    <definedName name="SENTINEL" localSheetId="11">#REF!</definedName>
    <definedName name="SENTINEL">#REF!</definedName>
    <definedName name="SENTINEL_1" localSheetId="11">#REF!</definedName>
    <definedName name="SENTINEL_1">#REF!</definedName>
    <definedName name="servco_switch" localSheetId="11">#REF!</definedName>
    <definedName name="servco_switch">#REF!</definedName>
    <definedName name="Service_Factor" localSheetId="11">(1-'Cl.14 - Forecast'!Service_Life)*(Probable_Life-#REF!)/Probable_Life+'Cl.14 - Forecast'!Service_Life</definedName>
    <definedName name="Service_Factor" localSheetId="6">(1-#REF!)*(Probable_Life-#REF!)/Probable_Life+#REF!</definedName>
    <definedName name="Service_Factor" localSheetId="9">(1-Service_Life)*(Probable_Life-#REF!)/Probable_Life+Service_Life</definedName>
    <definedName name="Service_Factor" localSheetId="4">(1-Service_Life)*(Probable_Life-#REF!)/Probable_Life+Service_Life</definedName>
    <definedName name="Service_Factor" localSheetId="1">(1-[0]!Service_Life)*(Probable_Life-#REF!)/Probable_Life+[0]!Service_Life</definedName>
    <definedName name="Service_Factor" localSheetId="2">(1-[0]!Service_Life)*(Probable_Life-#REF!)/Probable_Life+[0]!Service_Life</definedName>
    <definedName name="Service_Factor">(1-Service_Life)*(Probable_Life-#REF!)/Probable_Life+Service_Life</definedName>
    <definedName name="Service_Life" localSheetId="11">#REF!</definedName>
    <definedName name="Service_Life">#REF!</definedName>
    <definedName name="SFV" localSheetId="11">#REF!</definedName>
    <definedName name="SFV">#REF!</definedName>
    <definedName name="SheetLockPW" localSheetId="11">#REF!</definedName>
    <definedName name="SheetLockPW">#REF!</definedName>
    <definedName name="shtr" localSheetId="1" hidden="1">{"(MEASDATA) BY QUARTER",#N/A,FALSE,"measdata";"(PROGDETAIL) BY MONTH",#N/A,FALSE,"progdetail";"(PROGDETAIL) BY QTR",#N/A,FALSE,"progdetail";"(ORDERS) GOR ORDERS",#N/A,FALSE,"Orders";"(DELIVERIES) UNIT SALES",#N/A,FALSE,"Deliveries";"(SEGMENTDETAILS) DATA",#N/A,FALSE,"QTRComments"}</definedName>
    <definedName name="shtr" hidden="1">{"(MEASDATA) BY QUARTER",#N/A,FALSE,"measdata";"(PROGDETAIL) BY MONTH",#N/A,FALSE,"progdetail";"(PROGDETAIL) BY QTR",#N/A,FALSE,"progdetail";"(ORDERS) GOR ORDERS",#N/A,FALSE,"Orders";"(DELIVERIES) UNIT SALES",#N/A,FALSE,"Deliveries";"(SEGMENTDETAILS) DATA",#N/A,FALSE,"QTRComments"}</definedName>
    <definedName name="skycity" localSheetId="11">#REF!</definedName>
    <definedName name="skycity">#REF!</definedName>
    <definedName name="SL"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SL"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OPieColorsList" localSheetId="11">#REF!</definedName>
    <definedName name="SOPieColorsList">#REF!</definedName>
    <definedName name="SOPW" localSheetId="11">#REF!</definedName>
    <definedName name="SOPW">#REF!</definedName>
    <definedName name="sor" hidden="1">#REF!</definedName>
    <definedName name="Sort"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SO10Weight" localSheetId="11">#REF!</definedName>
    <definedName name="SOSO10Weight">#REF!</definedName>
    <definedName name="SOSO1Weight" localSheetId="11">#REF!</definedName>
    <definedName name="SOSO1Weight">#REF!</definedName>
    <definedName name="SOSO2Weight" localSheetId="11">#REF!</definedName>
    <definedName name="SOSO2Weight">#REF!</definedName>
    <definedName name="SOSO3Weight" localSheetId="11">#REF!</definedName>
    <definedName name="SOSO3Weight">#REF!</definedName>
    <definedName name="SOSO4Weight" localSheetId="11">#REF!</definedName>
    <definedName name="SOSO4Weight">#REF!</definedName>
    <definedName name="SOSO5Weight" localSheetId="11">#REF!</definedName>
    <definedName name="SOSO5Weight">#REF!</definedName>
    <definedName name="SOSO6Weight" localSheetId="11">#REF!</definedName>
    <definedName name="SOSO6Weight">#REF!</definedName>
    <definedName name="SOSO7Weight" localSheetId="11">#REF!</definedName>
    <definedName name="SOSO7Weight">#REF!</definedName>
    <definedName name="SOSO8Weight" localSheetId="11">#REF!</definedName>
    <definedName name="SOSO8Weight">#REF!</definedName>
    <definedName name="SOSO9Weight" localSheetId="11">#REF!</definedName>
    <definedName name="SOSO9Weight">#REF!</definedName>
    <definedName name="SPATH">"S1042357:\QUSRSYS\COMPLEO"</definedName>
    <definedName name="SPATH0">"S1042357:"</definedName>
    <definedName name="SPATH1">"QUSRSYS"</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"ISPRT1"</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"3/7/2012"</definedName>
    <definedName name="SPDAY">"07"</definedName>
    <definedName name="SPDT2">"20120307"</definedName>
    <definedName name="SpecialPrice" hidden="1">#REF!</definedName>
    <definedName name="Split_kWh_First___Balance_040212b_Summary_Query" localSheetId="11">#REF!</definedName>
    <definedName name="Split_kWh_First___Balance_040212b_Summary_Query">#REF!</definedName>
    <definedName name="SPMON">"03"</definedName>
    <definedName name="SPN_kWAC" localSheetId="11">#REF!</definedName>
    <definedName name="SPN_kWAC" localSheetId="9">#REF!</definedName>
    <definedName name="SPN_kWAC" localSheetId="4">#REF!</definedName>
    <definedName name="SPN_kWAC">#REF!</definedName>
    <definedName name="SPN_kWDC" localSheetId="11">#REF!</definedName>
    <definedName name="SPN_kWDC" localSheetId="9">#REF!</definedName>
    <definedName name="SPN_kWDC" localSheetId="4">#REF!</definedName>
    <definedName name="SPN_kWDC">#REF!</definedName>
    <definedName name="SPN_OH" localSheetId="11">#REF!</definedName>
    <definedName name="SPN_OH" localSheetId="9">#REF!</definedName>
    <definedName name="SPN_OH" localSheetId="4">#REF!</definedName>
    <definedName name="SPN_OH">#REF!</definedName>
    <definedName name="SPN_Potential_Inv" localSheetId="11">#REF!</definedName>
    <definedName name="SPN_Potential_Inv" localSheetId="9">#REF!</definedName>
    <definedName name="SPN_Potential_Inv" localSheetId="4">#REF!</definedName>
    <definedName name="SPN_Potential_Inv">#REF!</definedName>
    <definedName name="SPN_Total_Inv" localSheetId="11">#REF!</definedName>
    <definedName name="SPN_Total_Inv" localSheetId="9">#REF!</definedName>
    <definedName name="SPN_Total_Inv" localSheetId="4">#REF!</definedName>
    <definedName name="SPN_Total_Inv">#REF!</definedName>
    <definedName name="SPNAM">"QSYSPRT"</definedName>
    <definedName name="SPNMB">"1"</definedName>
    <definedName name="spoc" localSheetId="1" hidden="1">{"Page 1",#N/A,FALSE,"Sheet1";"Page 2",#N/A,FALSE,"Sheet1"}</definedName>
    <definedName name="spoc" hidden="1">{"Page 1",#N/A,FALSE,"Sheet1";"Page 2",#N/A,FALSE,"Sheet1"}</definedName>
    <definedName name="SPTIM">"12:28:01"</definedName>
    <definedName name="SPTM2">"122839"</definedName>
    <definedName name="SPYEA">"2012"</definedName>
    <definedName name="SR" localSheetId="11">OFFSET(#REF!,0,0,1,#REF!)</definedName>
    <definedName name="SR" localSheetId="9">OFFSET(#REF!,0,0,1,#REF!)</definedName>
    <definedName name="SR" localSheetId="4">OFFSET(#REF!,0,0,1,#REF!)</definedName>
    <definedName name="SR">OFFSET(#REF!,0,0,1,#REF!)</definedName>
    <definedName name="SRBGT" localSheetId="11">OFFSET(#REF!,0,0,1,#REF!)</definedName>
    <definedName name="SRBGT" localSheetId="9">OFFSET(#REF!,0,0,1,#REF!)</definedName>
    <definedName name="SRBGT" localSheetId="4">OFFSET(#REF!,0,0,1,#REF!)</definedName>
    <definedName name="SRBGT">OFFSET(#REF!,0,0,1,#REF!)</definedName>
    <definedName name="srdfg" localSheetId="11" hidden="1">{#N/A,#N/A,FALSE,"Aging Summary";#N/A,#N/A,FALSE,"Ratio Analysis";#N/A,#N/A,FALSE,"Test 120 Day Accts";#N/A,#N/A,FALSE,"Tickmarks"}</definedName>
    <definedName name="srdfg" localSheetId="9" hidden="1">{#N/A,#N/A,FALSE,"Aging Summary";#N/A,#N/A,FALSE,"Ratio Analysis";#N/A,#N/A,FALSE,"Test 120 Day Accts";#N/A,#N/A,FALSE,"Tickmarks"}</definedName>
    <definedName name="srdfg" localSheetId="4" hidden="1">{#N/A,#N/A,FALSE,"Aging Summary";#N/A,#N/A,FALSE,"Ratio Analysis";#N/A,#N/A,FALSE,"Test 120 Day Accts";#N/A,#N/A,FALSE,"Tickmarks"}</definedName>
    <definedName name="srdfg" localSheetId="1" hidden="1">{#N/A,#N/A,FALSE,"Aging Summary";#N/A,#N/A,FALSE,"Ratio Analysis";#N/A,#N/A,FALSE,"Test 120 Day Accts";#N/A,#N/A,FALSE,"Tickmarks"}</definedName>
    <definedName name="srdfg" hidden="1">{#N/A,#N/A,FALSE,"Aging Summary";#N/A,#N/A,FALSE,"Ratio Analysis";#N/A,#N/A,FALSE,"Test 120 Day Accts";#N/A,#N/A,FALSE,"Tickmarks"}</definedName>
    <definedName name="SS">"01"</definedName>
    <definedName name="sss" localSheetId="11">#REF!</definedName>
    <definedName name="sss">#REF!</definedName>
    <definedName name="ssss" localSheetId="1" hidden="1">{#N/A,#N/A,FALSE,"98-profile"}</definedName>
    <definedName name="ssss" hidden="1">{#N/A,#N/A,FALSE,"98-profile"}</definedName>
    <definedName name="sssssss" localSheetId="1" hidden="1">{#N/A,#N/A,FALSE,"TAX COMPUTATION";#N/A,#N/A,FALSE,"TAX SCHEDULE";#N/A,#N/A,FALSE,"ADDITIONS";#N/A,#N/A,FALSE,"W &amp; T"}</definedName>
    <definedName name="sssssss" hidden="1">{#N/A,#N/A,FALSE,"TAX COMPUTATION";#N/A,#N/A,FALSE,"TAX SCHEDULE";#N/A,#N/A,FALSE,"ADDITIONS";#N/A,#N/A,FALSE,"W &amp; T"}</definedName>
    <definedName name="sssssssssss" localSheetId="1" hidden="1">{#N/A,#N/A,FALSE,"Sheet1"}</definedName>
    <definedName name="sssssssssss" hidden="1">{#N/A,#N/A,FALSE,"Sheet1"}</definedName>
    <definedName name="ssssssssssssssssss" localSheetId="1" hidden="1">{#N/A,#N/A,FALSE,"MKT.COMPS";#N/A,#N/A,FALSE,"DCF - LBO"}</definedName>
    <definedName name="ssssssssssssssssss" hidden="1">{#N/A,#N/A,FALSE,"MKT.COMPS";#N/A,#N/A,FALSE,"DCF - LBO"}</definedName>
    <definedName name="star" hidden="1">#REF!</definedName>
    <definedName name="START_YR" localSheetId="11">#REF!</definedName>
    <definedName name="START_YR">#REF!</definedName>
    <definedName name="STATE">"*READY"</definedName>
    <definedName name="stdhg" localSheetId="11" hidden="1">{#N/A,#N/A,FALSE,"Aging Summary";#N/A,#N/A,FALSE,"Ratio Analysis";#N/A,#N/A,FALSE,"Test 120 Day Accts";#N/A,#N/A,FALSE,"Tickmarks"}</definedName>
    <definedName name="stdhg" localSheetId="9" hidden="1">{#N/A,#N/A,FALSE,"Aging Summary";#N/A,#N/A,FALSE,"Ratio Analysis";#N/A,#N/A,FALSE,"Test 120 Day Accts";#N/A,#N/A,FALSE,"Tickmarks"}</definedName>
    <definedName name="stdhg" localSheetId="4" hidden="1">{#N/A,#N/A,FALSE,"Aging Summary";#N/A,#N/A,FALSE,"Ratio Analysis";#N/A,#N/A,FALSE,"Test 120 Day Accts";#N/A,#N/A,FALSE,"Tickmarks"}</definedName>
    <definedName name="stdhg" localSheetId="1" hidden="1">{#N/A,#N/A,FALSE,"Aging Summary";#N/A,#N/A,FALSE,"Ratio Analysis";#N/A,#N/A,FALSE,"Test 120 Day Accts";#N/A,#N/A,FALSE,"Tickmarks"}</definedName>
    <definedName name="stdhg" hidden="1">{#N/A,#N/A,FALSE,"Aging Summary";#N/A,#N/A,FALSE,"Ratio Analysis";#N/A,#N/A,FALSE,"Test 120 Day Accts";#N/A,#N/A,FALSE,"Tickmarks"}</definedName>
    <definedName name="Steel" localSheetId="1" hidden="1">{#N/A,#N/A,FALSE,"Aging Summary";#N/A,#N/A,FALSE,"Ratio Analysis";#N/A,#N/A,FALSE,"Test 120 Day Accts";#N/A,#N/A,FALSE,"Tickmarks"}</definedName>
    <definedName name="Steel" hidden="1">{#N/A,#N/A,FALSE,"Aging Summary";#N/A,#N/A,FALSE,"Ratio Analysis";#N/A,#N/A,FALSE,"Test 120 Day Accts";#N/A,#N/A,FALSE,"Tickmarks"}</definedName>
    <definedName name="STORESCAPBUD" localSheetId="11">#REF!</definedName>
    <definedName name="STORESCAPBUD">#REF!</definedName>
    <definedName name="STREETLITE" localSheetId="11">#REF!</definedName>
    <definedName name="STREETLITE">#REF!</definedName>
    <definedName name="STREETLITE_1" localSheetId="11">#REF!</definedName>
    <definedName name="STREETLITE_1">#REF!</definedName>
    <definedName name="StrObj10MainOE" localSheetId="11">#REF!</definedName>
    <definedName name="StrObj10MainOE">#REF!</definedName>
    <definedName name="StrObj10SubList" localSheetId="11">#REF!</definedName>
    <definedName name="StrObj10SubList">#REF!</definedName>
    <definedName name="StrObj10SubOE" localSheetId="11">#REF!</definedName>
    <definedName name="StrObj10SubOE">#REF!</definedName>
    <definedName name="StrObj1MainOE" localSheetId="11">#REF!</definedName>
    <definedName name="StrObj1MainOE">#REF!</definedName>
    <definedName name="StrObj1SubList" localSheetId="11">#REF!</definedName>
    <definedName name="StrObj1SubList">#REF!</definedName>
    <definedName name="StrObj1SubOE" localSheetId="11">#REF!</definedName>
    <definedName name="StrObj1SubOE">#REF!</definedName>
    <definedName name="StrObj2MainOE" localSheetId="11">#REF!</definedName>
    <definedName name="StrObj2MainOE">#REF!</definedName>
    <definedName name="StrObj2SubList" localSheetId="11">#REF!</definedName>
    <definedName name="StrObj2SubList">#REF!</definedName>
    <definedName name="StrObj2SubOE" localSheetId="11">#REF!</definedName>
    <definedName name="StrObj2SubOE">#REF!</definedName>
    <definedName name="StrObj3MainOE" localSheetId="11">#REF!</definedName>
    <definedName name="StrObj3MainOE">#REF!</definedName>
    <definedName name="StrObj3SubList" localSheetId="11">#REF!</definedName>
    <definedName name="StrObj3SubList">#REF!</definedName>
    <definedName name="StrObj3SubOE" localSheetId="11">#REF!</definedName>
    <definedName name="StrObj3SubOE">#REF!</definedName>
    <definedName name="StrObj4MainOE" localSheetId="11">#REF!</definedName>
    <definedName name="StrObj4MainOE">#REF!</definedName>
    <definedName name="StrObj4SubList" localSheetId="11">#REF!</definedName>
    <definedName name="StrObj4SubList">#REF!</definedName>
    <definedName name="StrObj4SubOE" localSheetId="11">#REF!</definedName>
    <definedName name="StrObj4SubOE">#REF!</definedName>
    <definedName name="StrObj5MainOE" localSheetId="11">#REF!</definedName>
    <definedName name="StrObj5MainOE">#REF!</definedName>
    <definedName name="StrObj5SubList" localSheetId="11">#REF!</definedName>
    <definedName name="StrObj5SubList">#REF!</definedName>
    <definedName name="StrObj5SubOE" localSheetId="11">#REF!</definedName>
    <definedName name="StrObj5SubOE">#REF!</definedName>
    <definedName name="StrObj6MainOE" localSheetId="11">#REF!</definedName>
    <definedName name="StrObj6MainOE">#REF!</definedName>
    <definedName name="StrObj6SubList" localSheetId="11">#REF!</definedName>
    <definedName name="StrObj6SubList">#REF!</definedName>
    <definedName name="StrObj6SubOE" localSheetId="11">#REF!</definedName>
    <definedName name="StrObj6SubOE">#REF!</definedName>
    <definedName name="StrObj7MainOE" localSheetId="11">#REF!</definedName>
    <definedName name="StrObj7MainOE">#REF!</definedName>
    <definedName name="StrObj7SubList" localSheetId="11">#REF!</definedName>
    <definedName name="StrObj7SubList">#REF!</definedName>
    <definedName name="StrObj7SubOE" localSheetId="11">#REF!</definedName>
    <definedName name="StrObj7SubOE">#REF!</definedName>
    <definedName name="StrObj8MainOE" localSheetId="11">#REF!</definedName>
    <definedName name="StrObj8MainOE">#REF!</definedName>
    <definedName name="StrObj8SubList" localSheetId="11">#REF!</definedName>
    <definedName name="StrObj8SubList">#REF!</definedName>
    <definedName name="StrObj8SubOE" localSheetId="11">#REF!</definedName>
    <definedName name="StrObj8SubOE">#REF!</definedName>
    <definedName name="StrObj9MainOE" localSheetId="11">#REF!</definedName>
    <definedName name="StrObj9MainOE">#REF!</definedName>
    <definedName name="StrObj9SubList" localSheetId="11">#REF!</definedName>
    <definedName name="StrObj9SubList">#REF!</definedName>
    <definedName name="StrObj9SubOE" localSheetId="11">#REF!</definedName>
    <definedName name="StrObj9SubOE">#REF!</definedName>
    <definedName name="StrObjMaster" localSheetId="11">#REF!</definedName>
    <definedName name="StrObjMaster">#REF!</definedName>
    <definedName name="stsg" localSheetId="11" hidden="1">{"Network Summary",#N/A,TRUE,"Summary";"Piping Summary",#N/A,TRUE," Piping";"Meters Summary",#N/A,TRUE,"Meters &amp; Connections";"Connections Summary",#N/A,TRUE,"Meters &amp; Connections";"Stations Summary",#N/A,TRUE,"Stations Pivot"}</definedName>
    <definedName name="stsg" localSheetId="9" hidden="1">{"Network Summary",#N/A,TRUE,"Summary";"Piping Summary",#N/A,TRUE," Piping";"Meters Summary",#N/A,TRUE,"Meters &amp; Connections";"Connections Summary",#N/A,TRUE,"Meters &amp; Connections";"Stations Summary",#N/A,TRUE,"Stations Pivot"}</definedName>
    <definedName name="stsg" localSheetId="4" hidden="1">{"Network Summary",#N/A,TRUE,"Summary";"Piping Summary",#N/A,TRUE," Piping";"Meters Summary",#N/A,TRUE,"Meters &amp; Connections";"Connections Summary",#N/A,TRUE,"Meters &amp; Connections";"Stations Summary",#N/A,TRUE,"Stations Pivot"}</definedName>
    <definedName name="stsg" localSheetId="1"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b_table" localSheetId="11">#REF!</definedName>
    <definedName name="sub_table">#REF!</definedName>
    <definedName name="SubacctGrp" localSheetId="11">#REF!</definedName>
    <definedName name="SubacctGrp">#REF!</definedName>
    <definedName name="subtrans" localSheetId="11">#REF!,#REF!,#REF!,#REF!,#REF!</definedName>
    <definedName name="subtrans" localSheetId="9">#REF!,#REF!,#REF!,#REF!,#REF!</definedName>
    <definedName name="subtrans" localSheetId="4">#REF!,#REF!,#REF!,#REF!,#REF!</definedName>
    <definedName name="subtrans">#REF!,#REF!,#REF!,#REF!,#REF!</definedName>
    <definedName name="Summ" localSheetId="1" hidden="1">{#N/A,#N/A,FALSE,"Aging Summary";#N/A,#N/A,FALSE,"Ratio Analysis";#N/A,#N/A,FALSE,"Test 120 Day Accts";#N/A,#N/A,FALSE,"Tickmarks"}</definedName>
    <definedName name="Summ" hidden="1">{#N/A,#N/A,FALSE,"Aging Summary";#N/A,#N/A,FALSE,"Ratio Analysis";#N/A,#N/A,FALSE,"Test 120 Day Accts";#N/A,#N/A,FALSE,"Tickmarks"}</definedName>
    <definedName name="SUMMARY" localSheetId="11">#REF!</definedName>
    <definedName name="SUMMARY">#REF!</definedName>
    <definedName name="SUMMARY_IS" localSheetId="11">#REF!</definedName>
    <definedName name="SUMMARY_IS">#REF!</definedName>
    <definedName name="Summary2" localSheetId="1" hidden="1">{#N/A,#N/A,FALSE,"FACTSHEETS";#N/A,#N/A,FALSE,"pump";#N/A,#N/A,FALSE,"filter"}</definedName>
    <definedName name="Summary2" hidden="1">{#N/A,#N/A,FALSE,"FACTSHEETS";#N/A,#N/A,FALSE,"pump";#N/A,#N/A,FALSE,"filter"}</definedName>
    <definedName name="sunirse" hidden="1">#REF!</definedName>
    <definedName name="SUPPLMT" localSheetId="11">#REF!</definedName>
    <definedName name="SUPPLMT">#REF!</definedName>
    <definedName name="Surtax" localSheetId="11">#REF!</definedName>
    <definedName name="Surtax">#REF!</definedName>
    <definedName name="swq" localSheetId="1" hidden="1">{#N/A,#N/A,FALSE,"TAX COMPUTATION";#N/A,#N/A,FALSE,"TAX SCHEDULE";#N/A,#N/A,FALSE,"ADDITIONS";#N/A,#N/A,FALSE,"W &amp; T"}</definedName>
    <definedName name="swq" hidden="1">{#N/A,#N/A,FALSE,"TAX COMPUTATION";#N/A,#N/A,FALSE,"TAX SCHEDULE";#N/A,#N/A,FALSE,"ADDITIONS";#N/A,#N/A,FALSE,"W &amp; T"}</definedName>
    <definedName name="sxh" localSheetId="1" hidden="1">{"WACC_clientcopy",#N/A,FALSE,"Inputs";"Beta_clientcopy",#N/A,FALSE,"Inputs";"SCF_clientcopy",#N/A,FALSE,"Inputs";"ProBS_clientcopy",#N/A,FALSE,"Inputs";"BS_clientcopy",#N/A,FALSE,"Inputs";"ProIS_clientcopy",#N/A,FALSE,"Inputs";"IS_clientcopy",#N/A,FALSE,"Inputs";"Ratios_clientcopy",#N/A,FALSE,"Ratios"}</definedName>
    <definedName name="sxh" hidden="1">{"WACC_clientcopy",#N/A,FALSE,"Inputs";"Beta_clientcopy",#N/A,FALSE,"Inputs";"SCF_clientcopy",#N/A,FALSE,"Inputs";"ProBS_clientcopy",#N/A,FALSE,"Inputs";"BS_clientcopy",#N/A,FALSE,"Inputs";"ProIS_clientcopy",#N/A,FALSE,"Inputs";"IS_clientcopy",#N/A,FALSE,"Inputs";"Ratios_clientcopy",#N/A,FALSE,"Ratios"}</definedName>
    <definedName name="SysPageAll" localSheetId="11">#REF!,#REF!,#REF!,#REF!,#REF!,#REF!</definedName>
    <definedName name="SysPageAll">#REF!,#REF!,#REF!,#REF!,#REF!,#REF!</definedName>
    <definedName name="SYSTEM" localSheetId="11">#REF!,#REF!,#REF!,#REF!,#REF!,#REF!,#REF!,#REF!</definedName>
    <definedName name="SYSTEM">#REF!,#REF!,#REF!,#REF!,#REF!,#REF!,#REF!,#REF!</definedName>
    <definedName name="T" localSheetId="11">#REF!</definedName>
    <definedName name="T">#REF!</definedName>
    <definedName name="ta" localSheetId="1" hidden="1">{"WACC_clientcopy",#N/A,FALSE,"Inputs";"Beta_clientcopy",#N/A,FALSE,"Inputs";"SCF_clientcopy",#N/A,FALSE,"Inputs";"ProBS_clientcopy",#N/A,FALSE,"Inputs";"BS_clientcopy",#N/A,FALSE,"Inputs";"ProIS_clientcopy",#N/A,FALSE,"Inputs";"IS_clientcopy",#N/A,FALSE,"Inputs";"Ratios_clientcopy",#N/A,FALSE,"Ratios"}</definedName>
    <definedName name="ta" hidden="1">{"WACC_clientcopy",#N/A,FALSE,"Inputs";"Beta_clientcopy",#N/A,FALSE,"Inputs";"SCF_clientcopy",#N/A,FALSE,"Inputs";"ProBS_clientcopy",#N/A,FALSE,"Inputs";"BS_clientcopy",#N/A,FALSE,"Inputs";"ProIS_clientcopy",#N/A,FALSE,"Inputs";"IS_clientcopy",#N/A,FALSE,"Inputs";"Ratios_clientcopy",#N/A,FALSE,"Ratios"}</definedName>
    <definedName name="TableLarge" localSheetId="11">#REF!,#REF!,#REF!,#REF!</definedName>
    <definedName name="TableLarge">#REF!,#REF!,#REF!,#REF!</definedName>
    <definedName name="TableReportAll" localSheetId="11">#REF!,#REF!,#REF!</definedName>
    <definedName name="TableReportAll">#REF!,#REF!,#REF!</definedName>
    <definedName name="taft" localSheetId="1" hidden="1">{#N/A,#N/A,FALSE,"Op Exp By Cost Ctr";#N/A,#N/A,FALSE,"ASSUMPTIONS";#N/A,#N/A,FALSE,"P&amp;L";#N/A,#N/A,FALSE,"Graph";#N/A,#N/A,FALSE,"Op Exp Chart";#N/A,#N/A,FALSE,"Op Exp By Cost Ctr";#N/A,#N/A,FALSE,"FTE Graph"}</definedName>
    <definedName name="taft" hidden="1">{#N/A,#N/A,FALSE,"Op Exp By Cost Ctr";#N/A,#N/A,FALSE,"ASSUMPTIONS";#N/A,#N/A,FALSE,"P&amp;L";#N/A,#N/A,FALSE,"Graph";#N/A,#N/A,FALSE,"Op Exp Chart";#N/A,#N/A,FALSE,"Op Exp By Cost Ctr";#N/A,#N/A,FALSE,"FTE Graph"}</definedName>
    <definedName name="Tangible" localSheetId="1" hidden="1">{"WACC_filecopy",#N/A,FALSE,"Inputs";"Beta_filecopy",#N/A,FALSE,"Inputs";"SCF_filecopy",#N/A,FALSE,"Inputs";"ProBS_filecopy",#N/A,FALSE,"Inputs";"BS_filecopy",#N/A,FALSE,"Inputs";"ProIS_filecopy",#N/A,FALSE,"Inputs";"IS_filecopy",#N/A,FALSE,"Inputs"}</definedName>
    <definedName name="Tangible" hidden="1">{"WACC_filecopy",#N/A,FALSE,"Inputs";"Beta_filecopy",#N/A,FALSE,"Inputs";"SCF_filecopy",#N/A,FALSE,"Inputs";"ProBS_filecopy",#N/A,FALSE,"Inputs";"BS_filecopy",#N/A,FALSE,"Inputs";"ProIS_filecopy",#N/A,FALSE,"Inputs";"IS_filecopy",#N/A,FALSE,"Inputs"}</definedName>
    <definedName name="TaxPeriod" localSheetId="11">#REF!</definedName>
    <definedName name="TaxPeriod" localSheetId="9">#REF!</definedName>
    <definedName name="TaxPeriod" localSheetId="4">#REF!</definedName>
    <definedName name="TaxPeriod">#REF!</definedName>
    <definedName name="taxrate06" localSheetId="11">#REF!</definedName>
    <definedName name="taxrate06">#REF!</definedName>
    <definedName name="taxrate08" localSheetId="11">#REF!</definedName>
    <definedName name="taxrate08">#REF!</definedName>
    <definedName name="taxrate09" localSheetId="11">#REF!</definedName>
    <definedName name="taxrate09">#REF!</definedName>
    <definedName name="taxrate10" localSheetId="11">#REF!</definedName>
    <definedName name="taxrate10">#REF!</definedName>
    <definedName name="TaxYear" localSheetId="11">#REF!</definedName>
    <definedName name="TaxYear">#REF!</definedName>
    <definedName name="tbl_ProdInfo" hidden="1">#REF!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utYrly">#REF!</definedName>
    <definedName name="TD_BRI"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TD_BRI"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tele" localSheetId="11">#REF!</definedName>
    <definedName name="tele">#REF!</definedName>
    <definedName name="TELECAPBUD" localSheetId="11">#REF!</definedName>
    <definedName name="TELECAPBUD">#REF!</definedName>
    <definedName name="temp" localSheetId="11">#REF!</definedName>
    <definedName name="temp">#REF!</definedName>
    <definedName name="TEMPA" localSheetId="11">#REF!</definedName>
    <definedName name="TEMPA">#REF!</definedName>
    <definedName name="terr_name" localSheetId="11">#REF!</definedName>
    <definedName name="terr_name">#REF!</definedName>
    <definedName name="Test" localSheetId="11">OFFSET(INDEX(#REF!,#REF!),0,0,#REF!)</definedName>
    <definedName name="Test" localSheetId="9">OFFSET(INDEX(#REF!,#REF!),0,0,#REF!)</definedName>
    <definedName name="Test" localSheetId="4">OFFSET(INDEX(#REF!,#REF!),0,0,#REF!)</definedName>
    <definedName name="Test">OFFSET(INDEX(#REF!,#REF!),0,0,#REF!)</definedName>
    <definedName name="test1" localSheetId="1" hidden="1">{"Page 1",#N/A,FALSE,"Sheet1";"Page 2",#N/A,FALSE,"Sheet1"}</definedName>
    <definedName name="test1" hidden="1">{"Page 1",#N/A,FALSE,"Sheet1";"Page 2",#N/A,FALSE,"Sheet1"}</definedName>
    <definedName name="test2" localSheetId="1" hidden="1">{"Page 1",#N/A,FALSE,"Sheet1";"Page 2",#N/A,FALSE,"Sheet1"}</definedName>
    <definedName name="test2" hidden="1">{"Page 1",#N/A,FALSE,"Sheet1";"Page 2",#N/A,FALSE,"Sheet1"}</definedName>
    <definedName name="test3" localSheetId="1" hidden="1">{#N/A,#N/A,FALSE,"Part B - Five Year Projections";#N/A,#N/A,FALSE,"B.1 Financial Summary";#N/A,#N/A,FALSE,"B.1a Financial Sum wks";#N/A,#N/A,FALSE,"B.2 Five Year Assumptions";#N/A,#N/A,FALSE,"B.3 Five Year Income";#N/A,#N/A,FALSE,"B.4 Five Year Balance Sheets";#N/A,#N/A,FALSE,"B.5 Five Year Cash Flows"}</definedName>
    <definedName name="test3" hidden="1">{#N/A,#N/A,FALSE,"Part B - Five Year Projections";#N/A,#N/A,FALSE,"B.1 Financial Summary";#N/A,#N/A,FALSE,"B.1a Financial Sum wks";#N/A,#N/A,FALSE,"B.2 Five Year Assumptions";#N/A,#N/A,FALSE,"B.3 Five Year Income";#N/A,#N/A,FALSE,"B.4 Five Year Balance Sheets";#N/A,#N/A,FALSE,"B.5 Five Year Cash Flows"}</definedName>
    <definedName name="testpage" localSheetId="1" hidden="1">{"Page 1",#N/A,FALSE,"Sheet1";"Page 2",#N/A,FALSE,"Sheet1"}</definedName>
    <definedName name="testpage" hidden="1">{"Page 1",#N/A,FALSE,"Sheet1";"Page 2",#N/A,FALSE,"Sheet1"}</definedName>
    <definedName name="TestYear" localSheetId="11">#REF!</definedName>
    <definedName name="TestYear">#REF!</definedName>
    <definedName name="TextRefCopyRangeCount" hidden="1">22</definedName>
    <definedName name="thou" localSheetId="11">#REF!</definedName>
    <definedName name="thou">#REF!</definedName>
    <definedName name="three" hidden="1">#REF!,#REF!,#REF!,#REF!,#REF!,#REF!,#REF!,#REF!,#REF!,#REF!,#REF!,#REF!,#REF!</definedName>
    <definedName name="TITLE" localSheetId="9">"APPROPRIATION DETAIL  for  DEC 2014  * ALL APPROPRIATIONS        GAAP"</definedName>
    <definedName name="TITLE" localSheetId="4">"APPROPRIATION DETAIL  for  DEC 2014  * ALL APPROPRIATIONS        GAAP"</definedName>
    <definedName name="TITLE">"APPROPRIATION DETAIL  for  DEC 2014  * ALL APPROPRIATIONS        GAAP"</definedName>
    <definedName name="Title1" localSheetId="11">#REF!</definedName>
    <definedName name="Title1">#REF!</definedName>
    <definedName name="Title2" localSheetId="11">#REF!</definedName>
    <definedName name="Title2">#REF!</definedName>
    <definedName name="Title3" localSheetId="11">#REF!</definedName>
    <definedName name="Title3">#REF!</definedName>
    <definedName name="tm1\\_0_H">"{ ""server"" : ""http://cognos.alectra.com:9510"", ""cube"" : ""{ \""server\"" : \""Alectra\"", \""cube\"" : \""Financial Reporting - Consolidation\""}""}"</definedName>
    <definedName name="TM1REBUILDOPTION">1</definedName>
    <definedName name="TorF" localSheetId="11">#REF!</definedName>
    <definedName name="TorF">#REF!</definedName>
    <definedName name="total" localSheetId="11">#REF!,#REF!,#REF!,#REF!,#REF!,#REF!,#REF!,#REF!</definedName>
    <definedName name="total">#REF!,#REF!,#REF!,#REF!,#REF!,#REF!,#REF!,#REF!</definedName>
    <definedName name="total_dept" localSheetId="11">#REF!</definedName>
    <definedName name="total_dept">#REF!</definedName>
    <definedName name="Total_Email_Users_to_Migrate" localSheetId="11">#REF!</definedName>
    <definedName name="Total_Email_Users_to_Migrate">#REF!</definedName>
    <definedName name="total_manpower" localSheetId="11">#REF!</definedName>
    <definedName name="total_manpower">#REF!</definedName>
    <definedName name="total_material" localSheetId="11">#REF!</definedName>
    <definedName name="total_material">#REF!</definedName>
    <definedName name="total_other" localSheetId="11">#REF!</definedName>
    <definedName name="total_other">#REF!</definedName>
    <definedName name="total_transportation" localSheetId="11">#REF!</definedName>
    <definedName name="total_transportation">#REF!</definedName>
    <definedName name="TotalAM" localSheetId="11">OFFSET(INDEX(#REF!,#REF!),0,0,#REF!)</definedName>
    <definedName name="TotalAM" localSheetId="9">OFFSET(INDEX(#REF!,#REF!),0,0,#REF!)</definedName>
    <definedName name="TotalAM" localSheetId="4">OFFSET(INDEX(#REF!,#REF!),0,0,#REF!)</definedName>
    <definedName name="TotalAM">OFFSET(INDEX(#REF!,#REF!),0,0,#REF!)</definedName>
    <definedName name="TotalCORP" localSheetId="11">OFFSET(INDEX(#REF!,#REF!),0,0,#REF!)</definedName>
    <definedName name="TotalCORP" localSheetId="9">OFFSET(INDEX(#REF!,#REF!),0,0,#REF!)</definedName>
    <definedName name="TotalCORP" localSheetId="4">OFFSET(INDEX(#REF!,#REF!),0,0,#REF!)</definedName>
    <definedName name="TotalCORP">OFFSET(INDEX(#REF!,#REF!),0,0,#REF!)</definedName>
    <definedName name="TotalCS" localSheetId="11">OFFSET(INDEX(#REF!,#REF!),0,0,#REF!)</definedName>
    <definedName name="TotalCS" localSheetId="9">OFFSET(INDEX(#REF!,#REF!),0,0,#REF!)</definedName>
    <definedName name="TotalCS" localSheetId="4">OFFSET(INDEX(#REF!,#REF!),0,0,#REF!)</definedName>
    <definedName name="TotalCS">OFFSET(INDEX(#REF!,#REF!),0,0,#REF!)</definedName>
    <definedName name="TotalFIN" localSheetId="11">OFFSET(INDEX(#REF!,#REF!),0,0,#REF!)</definedName>
    <definedName name="TotalFIN" localSheetId="9">OFFSET(INDEX(#REF!,#REF!),0,0,#REF!)</definedName>
    <definedName name="TotalFIN" localSheetId="4">OFFSET(INDEX(#REF!,#REF!),0,0,#REF!)</definedName>
    <definedName name="TotalFIN">OFFSET(INDEX(#REF!,#REF!),0,0,#REF!)</definedName>
    <definedName name="TotalLYYTD" localSheetId="11">OFFSET(#REF!,0,0,#REF!)</definedName>
    <definedName name="TotalLYYTD" localSheetId="9">OFFSET(#REF!,0,0,#REF!)</definedName>
    <definedName name="TotalLYYTD" localSheetId="4">OFFSET(#REF!,0,0,#REF!)</definedName>
    <definedName name="TotalLYYTD">OFFSET(#REF!,0,0,#REF!)</definedName>
    <definedName name="Totals1" localSheetId="11">#REF!</definedName>
    <definedName name="Totals1">#REF!</definedName>
    <definedName name="Totals2" localSheetId="11">#REF!</definedName>
    <definedName name="Totals2">#REF!</definedName>
    <definedName name="Totals3" localSheetId="11">#REF!</definedName>
    <definedName name="Totals3">#REF!</definedName>
    <definedName name="Totals4" localSheetId="11">#REF!</definedName>
    <definedName name="Totals4">#REF!</definedName>
    <definedName name="Totals5" localSheetId="11">#REF!</definedName>
    <definedName name="Totals5">#REF!</definedName>
    <definedName name="Totals6" localSheetId="11">#REF!</definedName>
    <definedName name="Totals6">#REF!</definedName>
    <definedName name="Totals7" localSheetId="11">#REF!</definedName>
    <definedName name="Totals7">#REF!</definedName>
    <definedName name="TotalVAR" localSheetId="11">OFFSET(INDEX(#REF!,#REF!),0,0,#REF!)</definedName>
    <definedName name="TotalVAR" localSheetId="9">OFFSET(INDEX(#REF!,#REF!),0,0,#REF!)</definedName>
    <definedName name="TotalVAR" localSheetId="4">OFFSET(INDEX(#REF!,#REF!),0,0,#REF!)</definedName>
    <definedName name="TotalVAR">OFFSET(INDEX(#REF!,#REF!),0,0,#REF!)</definedName>
    <definedName name="TotalYTD" localSheetId="11">OFFSET(#REF!,0,0,#REF!)</definedName>
    <definedName name="TotalYTD" localSheetId="9">OFFSET(#REF!,0,0,#REF!)</definedName>
    <definedName name="TotalYTD" localSheetId="4">OFFSET(#REF!,0,0,#REF!)</definedName>
    <definedName name="TotalYTD">OFFSET(#REF!,0,0,#REF!)</definedName>
    <definedName name="TOTPG">"1"</definedName>
    <definedName name="TPATH">"C:\Documents and Settings\All Users\Application Data\Symtrax\Compleo Suite 4\Temp\e28ba150-e788-403e-a1b0-986113841a4f"</definedName>
    <definedName name="TR" localSheetId="11">#REF!</definedName>
    <definedName name="TR">#REF!</definedName>
    <definedName name="Trade_Month" localSheetId="11">#REF!</definedName>
    <definedName name="Trade_Month">#REF!</definedName>
    <definedName name="TRANBUD" localSheetId="11">#REF!</definedName>
    <definedName name="TRANBUD">#REF!</definedName>
    <definedName name="TRANEND" localSheetId="11">#REF!</definedName>
    <definedName name="TRANEND">#REF!</definedName>
    <definedName name="transportation_costs" localSheetId="11">#REF!</definedName>
    <definedName name="transportation_costs">#REF!</definedName>
    <definedName name="TRANSTART" localSheetId="11">#REF!</definedName>
    <definedName name="TRANSTART">#REF!</definedName>
    <definedName name="Trend" localSheetId="11">#REF!</definedName>
    <definedName name="Trend">#REF!</definedName>
    <definedName name="TREND_FACTORS" localSheetId="11">#REF!</definedName>
    <definedName name="TREND_FACTORS">#REF!</definedName>
    <definedName name="Trend_Index" localSheetId="11">#REF!</definedName>
    <definedName name="Trend_Index">#REF!</definedName>
    <definedName name="tretert" hidden="1">#REF!</definedName>
    <definedName name="trn_beg_bud" localSheetId="11">#REF!</definedName>
    <definedName name="trn_beg_bud">#REF!</definedName>
    <definedName name="trn_end_bud" localSheetId="11">#REF!</definedName>
    <definedName name="trn_end_bud">#REF!</definedName>
    <definedName name="trn12ACT" localSheetId="11">#REF!</definedName>
    <definedName name="trn12ACT">#REF!</definedName>
    <definedName name="trnCYACT" localSheetId="11">#REF!</definedName>
    <definedName name="trnCYACT">#REF!</definedName>
    <definedName name="trnCYBUD" localSheetId="11">#REF!</definedName>
    <definedName name="trnCYBUD">#REF!</definedName>
    <definedName name="trnCYF" localSheetId="11">#REF!</definedName>
    <definedName name="trnCYF">#REF!</definedName>
    <definedName name="trnNYbud" localSheetId="11">#REF!</definedName>
    <definedName name="trnNYbud">#REF!</definedName>
    <definedName name="trnPYACT" localSheetId="11">#REF!</definedName>
    <definedName name="trnPYACT">#REF!</definedName>
    <definedName name="TRNSOHCAPBUD" localSheetId="11">#REF!</definedName>
    <definedName name="TRNSOHCAPBUD">#REF!</definedName>
    <definedName name="TRNSSTNCAPBUD" localSheetId="11">#REF!</definedName>
    <definedName name="TRNSSTNCAPBUD">#REF!</definedName>
    <definedName name="TRNSUGCAPBUD" localSheetId="11">#REF!</definedName>
    <definedName name="TRNSUGCAPBUD">#REF!</definedName>
    <definedName name="trsht" localSheetId="1" hidden="1">{#N/A,#N/A,FALSE,"FBS-ASSETS";#N/A,#N/A,FALSE,"FBS-LIAB&amp;SE";#N/A,#N/A,FALSE,"FIS-QTR";#N/A,#N/A,FALSE,"FIS-YTD";#N/A,#N/A,FALSE,"FCF-QTR";#N/A,#N/A,FALSE,"FCF-YTD";#N/A,#N/A,FALSE,"FSE-QTR";#N/A,#N/A,FALSE,"FSE-YTD"}</definedName>
    <definedName name="trsht" hidden="1">{#N/A,#N/A,FALSE,"FBS-ASSETS";#N/A,#N/A,FALSE,"FBS-LIAB&amp;SE";#N/A,#N/A,FALSE,"FIS-QTR";#N/A,#N/A,FALSE,"FIS-YTD";#N/A,#N/A,FALSE,"FCF-QTR";#N/A,#N/A,FALSE,"FCF-YTD";#N/A,#N/A,FALSE,"FSE-QTR";#N/A,#N/A,FALSE,"FSE-YTD"}</definedName>
    <definedName name="tryytry"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1" hidden="1">{#N/A,#N/A,FALSE,"Aging Summary";#N/A,#N/A,FALSE,"Ratio Analysis";#N/A,#N/A,FALSE,"Test 120 Day Accts";#N/A,#N/A,FALSE,"Tickmarks"}</definedName>
    <definedName name="tt" hidden="1">{#N/A,#N/A,FALSE,"Aging Summary";#N/A,#N/A,FALSE,"Ratio Analysis";#N/A,#N/A,FALSE,"Test 120 Day Accts";#N/A,#N/A,FALSE,"Tickmarks"}</definedName>
    <definedName name="ttt" localSheetId="1" hidden="1">{#N/A,#N/A,FALSE,"Aging Summary";#N/A,#N/A,FALSE,"Ratio Analysis";#N/A,#N/A,FALSE,"Test 120 Day Accts";#N/A,#N/A,FALSE,"Tickmarks"}</definedName>
    <definedName name="ttt" hidden="1">{#N/A,#N/A,FALSE,"Aging Summary";#N/A,#N/A,FALSE,"Ratio Analysis";#N/A,#N/A,FALSE,"Test 120 Day Accts";#N/A,#N/A,FALSE,"Tickmarks"}</definedName>
    <definedName name="TTTLE">"G/L ACCOUNT 4006  Residential Energy S
                                   STAT"</definedName>
    <definedName name="tttt" localSheetId="1" hidden="1">{#N/A,#N/A,FALSE,"TAX COMPUTATION";#N/A,#N/A,FALSE,"TAX SCHEDULE";#N/A,#N/A,FALSE,"ADDITIONS";#N/A,#N/A,FALSE,"W &amp; T"}</definedName>
    <definedName name="tttt" hidden="1">{#N/A,#N/A,FALSE,"TAX COMPUTATION";#N/A,#N/A,FALSE,"TAX SCHEDULE";#N/A,#N/A,FALSE,"ADDITIONS";#N/A,#N/A,FALSE,"W &amp; T"}</definedName>
    <definedName name="tutu" hidden="1">#REF!</definedName>
    <definedName name="TWENTY_FIVE_YEAR_CLUB" localSheetId="11">#REF!</definedName>
    <definedName name="TWENTY_FIVE_YEAR_CLUB">#REF!</definedName>
    <definedName name="TXLDCLoad" localSheetId="11">#REF!</definedName>
    <definedName name="TXLDCLoad">#REF!</definedName>
    <definedName name="TXLDCRate" localSheetId="11">#REF!</definedName>
    <definedName name="TXLDCRate">#REF!</definedName>
    <definedName name="tyui" localSheetId="1" hidden="1">{"valuation",#N/A,FALSE,"TXTCOMPS"}</definedName>
    <definedName name="tyui" hidden="1">{"valuation",#N/A,FALSE,"TXTCOMPS"}</definedName>
    <definedName name="u" localSheetId="11" hidden="1">{#N/A,#N/A,FALSE,"Aging Summary";#N/A,#N/A,FALSE,"Ratio Analysis";#N/A,#N/A,FALSE,"Test 120 Day Accts";#N/A,#N/A,FALSE,"Tickmarks"}</definedName>
    <definedName name="u" localSheetId="9" hidden="1">{#N/A,#N/A,FALSE,"Aging Summary";#N/A,#N/A,FALSE,"Ratio Analysis";#N/A,#N/A,FALSE,"Test 120 Day Accts";#N/A,#N/A,FALSE,"Tickmarks"}</definedName>
    <definedName name="u" localSheetId="4" hidden="1">{#N/A,#N/A,FALSE,"Aging Summary";#N/A,#N/A,FALSE,"Ratio Analysis";#N/A,#N/A,FALSE,"Test 120 Day Accts";#N/A,#N/A,FALSE,"Tickmarks"}</definedName>
    <definedName name="u" localSheetId="1" hidden="1">{#N/A,#N/A,FALSE,"Aging Summary";#N/A,#N/A,FALSE,"Ratio Analysis";#N/A,#N/A,FALSE,"Test 120 Day Accts";#N/A,#N/A,FALSE,"Tickmarks"}</definedName>
    <definedName name="u" hidden="1">{#N/A,#N/A,FALSE,"Aging Summary";#N/A,#N/A,FALSE,"Ratio Analysis";#N/A,#N/A,FALSE,"Test 120 Day Accts";#N/A,#N/A,FALSE,"Tickmarks"}</definedName>
    <definedName name="UGLINCAPBUD" localSheetId="11">#REF!</definedName>
    <definedName name="UGLINCAPBUD">#REF!</definedName>
    <definedName name="UnbilledClass">#REF!</definedName>
    <definedName name="unbuntrans" localSheetId="11">#REF!</definedName>
    <definedName name="unbuntrans">#REF!</definedName>
    <definedName name="UnionStaff" localSheetId="11">#REF!</definedName>
    <definedName name="UnionStaff">#REF!</definedName>
    <definedName name="UnionTitles" localSheetId="11">#REF!</definedName>
    <definedName name="UnionTitles">#REF!</definedName>
    <definedName name="Units" localSheetId="11">#REF!</definedName>
    <definedName name="Units">#REF!</definedName>
    <definedName name="Update_Date" localSheetId="11">#REF!</definedName>
    <definedName name="Update_Date">#REF!</definedName>
    <definedName name="USD" localSheetId="11">#REF!</definedName>
    <definedName name="USD">#REF!</definedName>
    <definedName name="USDAT">"GRWO19B_1"</definedName>
    <definedName name="UsefulLife" localSheetId="11">#REF!</definedName>
    <definedName name="UsefulLife">#REF!</definedName>
    <definedName name="USNAM">"SPRESSEAUL"</definedName>
    <definedName name="USOA" localSheetId="11">#REF!</definedName>
    <definedName name="USOA">#REF!</definedName>
    <definedName name="USoATB" localSheetId="11">#REF!</definedName>
    <definedName name="USoATB">#REF!</definedName>
    <definedName name="usofa" localSheetId="11">#REF!</definedName>
    <definedName name="usofa">#REF!</definedName>
    <definedName name="Utility" localSheetId="11">#REF!</definedName>
    <definedName name="Utility">#REF!</definedName>
    <definedName name="UtilityInfo" localSheetId="11">#REF!</definedName>
    <definedName name="UtilityInfo">#REF!</definedName>
    <definedName name="Utilization" localSheetId="11">#REF!</definedName>
    <definedName name="Utilization">#REF!</definedName>
    <definedName name="utitliy1" localSheetId="11">#REF!</definedName>
    <definedName name="utitliy1">#REF!</definedName>
    <definedName name="uu" hidden="1">#REF!</definedName>
    <definedName name="uuu" hidden="1">#REF!</definedName>
    <definedName name="uuuu" localSheetId="1" hidden="1">{#N/A,#N/A,FALSE,"Aging Summary";#N/A,#N/A,FALSE,"Ratio Analysis";#N/A,#N/A,FALSE,"Test 120 Day Accts";#N/A,#N/A,FALSE,"Tickmarks"}</definedName>
    <definedName name="uuuu" hidden="1">{#N/A,#N/A,FALSE,"Aging Summary";#N/A,#N/A,FALSE,"Ratio Analysis";#N/A,#N/A,FALSE,"Test 120 Day Accts";#N/A,#N/A,FALSE,"Tickmarks"}</definedName>
    <definedName name="uv" localSheetId="11">#REF!</definedName>
    <definedName name="uv">#REF!</definedName>
    <definedName name="v" localSheetId="11">#REF!</definedName>
    <definedName name="v">#REF!</definedName>
    <definedName name="va" localSheetId="1" hidden="1">{"valuation",#N/A,FALSE,"TXTCOMPS"}</definedName>
    <definedName name="va" hidden="1">{"valuation",#N/A,FALSE,"TXTCOMPS"}</definedName>
    <definedName name="Valuation_Date" localSheetId="11">#REF!</definedName>
    <definedName name="Valuation_Date">#REF!</definedName>
    <definedName name="ValueAchievedYr1" localSheetId="11">#REF!</definedName>
    <definedName name="ValueAchievedYr1">#REF!</definedName>
    <definedName name="ValueAchievedYr10" localSheetId="11">#REF!</definedName>
    <definedName name="ValueAchievedYr10">#REF!</definedName>
    <definedName name="ValueAchievedYr2" localSheetId="11">#REF!</definedName>
    <definedName name="ValueAchievedYr2">#REF!</definedName>
    <definedName name="ValueAchievedYr3" localSheetId="11">#REF!</definedName>
    <definedName name="ValueAchievedYr3">#REF!</definedName>
    <definedName name="ValueAchievedYr4" localSheetId="11">#REF!</definedName>
    <definedName name="ValueAchievedYr4">#REF!</definedName>
    <definedName name="ValueAchievedYr5" localSheetId="11">#REF!</definedName>
    <definedName name="ValueAchievedYr5">#REF!</definedName>
    <definedName name="ValueAchievedYr6" localSheetId="11">#REF!</definedName>
    <definedName name="ValueAchievedYr6">#REF!</definedName>
    <definedName name="ValueAchievedYr7" localSheetId="11">#REF!</definedName>
    <definedName name="ValueAchievedYr7">#REF!</definedName>
    <definedName name="ValueAchievedYr8" localSheetId="11">#REF!</definedName>
    <definedName name="ValueAchievedYr8">#REF!</definedName>
    <definedName name="ValueAchievedYr9" localSheetId="11">#REF!</definedName>
    <definedName name="ValueAchievedYr9">#REF!</definedName>
    <definedName name="VarSum" localSheetId="11">#REF!</definedName>
    <definedName name="VarSum">#REF!</definedName>
    <definedName name="vbbbbbbbbb" localSheetId="1" hidden="1">{#N/A,#N/A,FALSE,"Aging Summary";#N/A,#N/A,FALSE,"Ratio Analysis";#N/A,#N/A,FALSE,"Test 120 Day Accts";#N/A,#N/A,FALSE,"Tickmarks"}</definedName>
    <definedName name="vbbbbbbbbb" hidden="1">{#N/A,#N/A,FALSE,"Aging Summary";#N/A,#N/A,FALSE,"Ratio Analysis";#N/A,#N/A,FALSE,"Test 120 Day Accts";#N/A,#N/A,FALSE,"Tickmarks"}</definedName>
    <definedName name="VEHCAPBUD" localSheetId="11">#REF!</definedName>
    <definedName name="VEHCAPBUD">#REF!</definedName>
    <definedName name="vehicle" localSheetId="11">#REF!</definedName>
    <definedName name="vehicle">#REF!</definedName>
    <definedName name="vehiclelookup" localSheetId="11">#REF!</definedName>
    <definedName name="vehiclelookup">#REF!</definedName>
    <definedName name="VEHLEASCAPBUD" localSheetId="11">#REF!</definedName>
    <definedName name="VEHLEASCAPBUD">#REF!</definedName>
    <definedName name="VI" hidden="1">#REF!</definedName>
    <definedName name="VOLVERC" localSheetId="11">#REF!</definedName>
    <definedName name="VOLVERC" localSheetId="6">#REF!</definedName>
    <definedName name="VOLVERC">#REF!</definedName>
    <definedName name="VTM_154" localSheetId="11" hidden="1">#REF!</definedName>
    <definedName name="VTM_154" localSheetId="4" hidden="1">#REF!</definedName>
    <definedName name="VTM_154" hidden="1">#REF!</definedName>
    <definedName name="VV" localSheetId="11" hidden="1">{#N/A,#N/A,FALSE,"Aging Summary";#N/A,#N/A,FALSE,"Ratio Analysis";#N/A,#N/A,FALSE,"Test 120 Day Accts";#N/A,#N/A,FALSE,"Tickmarks"}</definedName>
    <definedName name="VV" localSheetId="9" hidden="1">{#N/A,#N/A,FALSE,"Aging Summary";#N/A,#N/A,FALSE,"Ratio Analysis";#N/A,#N/A,FALSE,"Test 120 Day Accts";#N/A,#N/A,FALSE,"Tickmarks"}</definedName>
    <definedName name="VV" localSheetId="4" hidden="1">{#N/A,#N/A,FALSE,"Aging Summary";#N/A,#N/A,FALSE,"Ratio Analysis";#N/A,#N/A,FALSE,"Test 120 Day Accts";#N/A,#N/A,FALSE,"Tickmarks"}</definedName>
    <definedName name="VV" localSheetId="1" hidden="1">{#N/A,#N/A,FALSE,"Aging Summary";#N/A,#N/A,FALSE,"Ratio Analysis";#N/A,#N/A,FALSE,"Test 120 Day Accts";#N/A,#N/A,FALSE,"Tickmarks"}</definedName>
    <definedName name="VV" hidden="1">{#N/A,#N/A,FALSE,"Aging Summary";#N/A,#N/A,FALSE,"Ratio Analysis";#N/A,#N/A,FALSE,"Test 120 Day Accts";#N/A,#N/A,FALSE,"Tickmarks"}</definedName>
    <definedName name="vvvvv" hidden="1">#REF!</definedName>
    <definedName name="vvvvvvvvvvvvv" localSheetId="1" hidden="1">{#N/A,#N/A,FALSE,"CONENTRY"}</definedName>
    <definedName name="vvvvvvvvvvvvv" hidden="1">{#N/A,#N/A,FALSE,"CONENTRY"}</definedName>
    <definedName name="vvvvvvvvvvvvvvvvv" localSheetId="1" hidden="1">{#N/A,#N/A,FALSE,"MKT.COMPS";#N/A,#N/A,FALSE,"DCF - LBO"}</definedName>
    <definedName name="vvvvvvvvvvvvvvvvv" hidden="1">{#N/A,#N/A,FALSE,"MKT.COMPS";#N/A,#N/A,FALSE,"DCF - LBO"}</definedName>
    <definedName name="w" localSheetId="1" hidden="1">{"valuation",#N/A,FALSE,"TXTCOMPS"}</definedName>
    <definedName name="w" hidden="1">{"valuation",#N/A,FALSE,"TXTCOMPS"}</definedName>
    <definedName name="wacc1" localSheetId="1" hidden="1">{#N/A,#N/A,FALSE,"voz corporativa";#N/A,#N/A,FALSE,"Transmisión de datos";#N/A,#N/A,FALSE,"Videoconferencia";#N/A,#N/A,FALSE,"Correo electrónico";#N/A,#N/A,FALSE,"Correo de voz";#N/A,#N/A,FALSE,"Megafax";#N/A,#N/A,FALSE,"Edi";#N/A,#N/A,FALSE,"Internet";#N/A,#N/A,FALSE,"VSAT";#N/A,#N/A,FALSE,"ing ult. milla"}</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GBENF" localSheetId="11">#REF!</definedName>
    <definedName name="WAGBENF">#REF!</definedName>
    <definedName name="wagdob" localSheetId="11">#REF!</definedName>
    <definedName name="wagdob">#REF!</definedName>
    <definedName name="wagdobf" localSheetId="11">#REF!</definedName>
    <definedName name="wagdobf">#REF!</definedName>
    <definedName name="Wage_Inflation_Rate" localSheetId="11">#REF!</definedName>
    <definedName name="Wage_Inflation_Rate">#REF!</definedName>
    <definedName name="wageinfl06" localSheetId="11">#REF!</definedName>
    <definedName name="wageinfl06">#REF!</definedName>
    <definedName name="wageinfl08" localSheetId="11">#REF!</definedName>
    <definedName name="wageinfl08">#REF!</definedName>
    <definedName name="wageinfl09" localSheetId="11">#REF!</definedName>
    <definedName name="wageinfl09">#REF!</definedName>
    <definedName name="wageinfl10" localSheetId="11">#REF!</definedName>
    <definedName name="wageinfl10">#REF!</definedName>
    <definedName name="wageinfla09" localSheetId="11">#REF!</definedName>
    <definedName name="wageinfla09">#REF!</definedName>
    <definedName name="wageinfla10" localSheetId="11">#REF!</definedName>
    <definedName name="wageinfla10">#REF!</definedName>
    <definedName name="wagreg" localSheetId="11">#REF!</definedName>
    <definedName name="wagreg">#REF!</definedName>
    <definedName name="wagregf" localSheetId="11">#REF!</definedName>
    <definedName name="wagregf">#REF!</definedName>
    <definedName name="waresd" localSheetId="11" hidden="1">{#N/A,#N/A,FALSE,"Aging Summary";#N/A,#N/A,FALSE,"Ratio Analysis";#N/A,#N/A,FALSE,"Test 120 Day Accts";#N/A,#N/A,FALSE,"Tickmarks"}</definedName>
    <definedName name="waresd" localSheetId="9" hidden="1">{#N/A,#N/A,FALSE,"Aging Summary";#N/A,#N/A,FALSE,"Ratio Analysis";#N/A,#N/A,FALSE,"Test 120 Day Accts";#N/A,#N/A,FALSE,"Tickmarks"}</definedName>
    <definedName name="waresd" localSheetId="4" hidden="1">{#N/A,#N/A,FALSE,"Aging Summary";#N/A,#N/A,FALSE,"Ratio Analysis";#N/A,#N/A,FALSE,"Test 120 Day Accts";#N/A,#N/A,FALSE,"Tickmarks"}</definedName>
    <definedName name="waresd" localSheetId="1" hidden="1">{#N/A,#N/A,FALSE,"Aging Summary";#N/A,#N/A,FALSE,"Ratio Analysis";#N/A,#N/A,FALSE,"Test 120 Day Accts";#N/A,#N/A,FALSE,"Tickmarks"}</definedName>
    <definedName name="waresd" hidden="1">{#N/A,#N/A,FALSE,"Aging Summary";#N/A,#N/A,FALSE,"Ratio Analysis";#N/A,#N/A,FALSE,"Test 120 Day Accts";#N/A,#N/A,FALSE,"Tickmarks"}</definedName>
    <definedName name="wcom" localSheetId="1" hidden="1">{"IS",#N/A,FALSE,"IS";"RPTIS",#N/A,FALSE,"RPTIS";"STATS",#N/A,FALSE,"STATS";"BS",#N/A,FALSE,"BS"}</definedName>
    <definedName name="wcom" hidden="1">{"IS",#N/A,FALSE,"IS";"RPTIS",#N/A,FALSE,"RPTIS";"STATS",#N/A,FALSE,"STATS";"BS",#N/A,FALSE,"BS"}</definedName>
    <definedName name="WEED" localSheetId="1" hidden="1">{#N/A,#N/A,FALSE,"TAX COMPUTATION";#N/A,#N/A,FALSE,"TAX SCHEDULE";#N/A,#N/A,FALSE,"ADDITIONS";#N/A,#N/A,FALSE,"W &amp; T"}</definedName>
    <definedName name="WEED" hidden="1">{#N/A,#N/A,FALSE,"TAX COMPUTATION";#N/A,#N/A,FALSE,"TAX SCHEDULE";#N/A,#N/A,FALSE,"ADDITIONS";#N/A,#N/A,FALSE,"W &amp; T"}</definedName>
    <definedName name="wemployee" localSheetId="11">#REF!</definedName>
    <definedName name="wemployee">#REF!</definedName>
    <definedName name="wfweaf"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fweaf"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hatisthis" localSheetId="1" hidden="1">{#N/A,#N/A,FALSE,"Summary";#N/A,#N/A,FALSE,"Projections";#N/A,#N/A,FALSE,"Mkt Mults";#N/A,#N/A,FALSE,"DCF";#N/A,#N/A,FALSE,"Accr Dil";#N/A,#N/A,FALSE,"PIC LBO";#N/A,#N/A,FALSE,"MULT10_4";#N/A,#N/A,FALSE,"CBI LBO"}</definedName>
    <definedName name="whatisthis" hidden="1">{#N/A,#N/A,FALSE,"Summary";#N/A,#N/A,FALSE,"Projections";#N/A,#N/A,FALSE,"Mkt Mults";#N/A,#N/A,FALSE,"DCF";#N/A,#N/A,FALSE,"Accr Dil";#N/A,#N/A,FALSE,"PIC LBO";#N/A,#N/A,FALSE,"MULT10_4";#N/A,#N/A,FALSE,"CBI LBO"}</definedName>
    <definedName name="whatisthissss" localSheetId="1" hidden="1">{#N/A,#N/A,FALSE,"IPO";#N/A,#N/A,FALSE,"DCF";#N/A,#N/A,FALSE,"LBO";#N/A,#N/A,FALSE,"MULT_VAL";#N/A,#N/A,FALSE,"Status Quo";#N/A,#N/A,FALSE,"Recap"}</definedName>
    <definedName name="whatisthissss" hidden="1">{#N/A,#N/A,FALSE,"IPO";#N/A,#N/A,FALSE,"DCF";#N/A,#N/A,FALSE,"LBO";#N/A,#N/A,FALSE,"MULT_VAL";#N/A,#N/A,FALSE,"Status Quo";#N/A,#N/A,FALSE,"Recap"}</definedName>
    <definedName name="whatisthisssss" localSheetId="1" hidden="1">{#N/A,#N/A,FALSE,"Summary";#N/A,#N/A,FALSE,"Projections";#N/A,#N/A,FALSE,"Mkt Mults";#N/A,#N/A,FALSE,"DCF";#N/A,#N/A,FALSE,"Accr Dil";#N/A,#N/A,FALSE,"PIC LBO";#N/A,#N/A,FALSE,"MULT10_4";#N/A,#N/A,FALSE,"CBI LBO"}</definedName>
    <definedName name="whatisthisssss" hidden="1">{#N/A,#N/A,FALSE,"Summary";#N/A,#N/A,FALSE,"Projections";#N/A,#N/A,FALSE,"Mkt Mults";#N/A,#N/A,FALSE,"DCF";#N/A,#N/A,FALSE,"Accr Dil";#N/A,#N/A,FALSE,"PIC LBO";#N/A,#N/A,FALSE,"MULT10_4";#N/A,#N/A,FALSE,"CBI LBO"}</definedName>
    <definedName name="whattodo" localSheetId="1" hidden="1">{#N/A,#N/A,FALSE,"Inc Stmt "}</definedName>
    <definedName name="whattodo" hidden="1">{#N/A,#N/A,FALSE,"Inc Stmt "}</definedName>
    <definedName name="WHEATCAPBUD" localSheetId="11">#REF!</definedName>
    <definedName name="WHEATCAPBUD">#REF!</definedName>
    <definedName name="who" localSheetId="1" hidden="1">{"REV 1 YR LIT",#N/A,FALSE,"Rev 1 yr";"REV 1 YR COMM SERV",#N/A,FALSE,"Rev 1 yr";"REV 1 YR HC",#N/A,FALSE,"Rev 1 yr";"REV 1 YR INVEST SERV",#N/A,FALSE,"Rev 1 yr"}</definedName>
    <definedName name="who" hidden="1">{"REV 1 YR LIT",#N/A,FALSE,"Rev 1 yr";"REV 1 YR COMM SERV",#N/A,FALSE,"Rev 1 yr";"REV 1 YR HC",#N/A,FALSE,"Rev 1 yr";"REV 1 YR INVEST SERV",#N/A,FALSE,"Rev 1 yr"}</definedName>
    <definedName name="WIP_ACCRUAL" localSheetId="11">#REF!</definedName>
    <definedName name="WIP_ACCRUAL">#REF!</definedName>
    <definedName name="wlkednjfc" localSheetId="11" hidden="1">{#N/A,#N/A,FALSE,"Aging Summary";#N/A,#N/A,FALSE,"Ratio Analysis";#N/A,#N/A,FALSE,"Test 120 Day Accts";#N/A,#N/A,FALSE,"Tickmarks"}</definedName>
    <definedName name="wlkednjfc" localSheetId="9" hidden="1">{#N/A,#N/A,FALSE,"Aging Summary";#N/A,#N/A,FALSE,"Ratio Analysis";#N/A,#N/A,FALSE,"Test 120 Day Accts";#N/A,#N/A,FALSE,"Tickmarks"}</definedName>
    <definedName name="wlkednjfc" localSheetId="4" hidden="1">{#N/A,#N/A,FALSE,"Aging Summary";#N/A,#N/A,FALSE,"Ratio Analysis";#N/A,#N/A,FALSE,"Test 120 Day Accts";#N/A,#N/A,FALSE,"Tickmarks"}</definedName>
    <definedName name="wlkednjfc" localSheetId="1"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11"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9"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4"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 localSheetId="11">#REF!</definedName>
    <definedName name="workemployee">#REF!</definedName>
    <definedName name="Working_Version">"Retrieve_1"</definedName>
    <definedName name="workname" localSheetId="11">#REF!</definedName>
    <definedName name="workname">#REF!</definedName>
    <definedName name="woysum" localSheetId="11">#REF!</definedName>
    <definedName name="woysum">#REF!</definedName>
    <definedName name="wrm.analysis2." localSheetId="1" hidden="1">{#N/A,#N/A,FALSE,"Cashflow Forecast";#N/A,#N/A,FALSE,"Profit and Loss";#N/A,#N/A,FALSE,"Balance Sheets"}</definedName>
    <definedName name="wrm.analysis2." hidden="1">{#N/A,#N/A,FALSE,"Cashflow Forecast";#N/A,#N/A,FALSE,"Profit and Loss";#N/A,#N/A,FALSE,"Balance Sheets"}</definedName>
    <definedName name="wrn.101." localSheetId="1" hidden="1">{"101",#N/A,FALSE,"101"}</definedName>
    <definedName name="wrn.101." hidden="1">{"101",#N/A,FALSE,"101"}</definedName>
    <definedName name="wrn.1996._.PROPERTY._.AND._.BUSINESS._.INTERRUPTION._.VALUES." localSheetId="11" hidden="1">{#N/A,#N/A,TRUE,"96PROP"}</definedName>
    <definedName name="wrn.1996._.PROPERTY._.AND._.BUSINESS._.INTERRUPTION._.VALUES." localSheetId="9" hidden="1">{#N/A,#N/A,TRUE,"96PROP"}</definedName>
    <definedName name="wrn.1996._.PROPERTY._.AND._.BUSINESS._.INTERRUPTION._.VALUES." localSheetId="4" hidden="1">{#N/A,#N/A,TRUE,"96PROP"}</definedName>
    <definedName name="wrn.1996._.PROPERTY._.AND._.BUSINESS._.INTERRUPTION._.VALUES." localSheetId="1" hidden="1">{#N/A,#N/A,TRUE,"96PROP"}</definedName>
    <definedName name="wrn.1996._.PROPERTY._.AND._.BUSINESS._.INTERRUPTION._.VALUES." hidden="1">{#N/A,#N/A,TRUE,"96PROP"}</definedName>
    <definedName name="wrn.2001._.plan." localSheetId="1" hidden="1">{#N/A,#N/A,FALSE,"Op Exp By Cost Ctr";#N/A,#N/A,FALSE,"ASSUMPTIONS";#N/A,#N/A,FALSE,"P&amp;L";#N/A,#N/A,FALSE,"Graph";#N/A,#N/A,FALSE,"Op Exp Chart";#N/A,#N/A,FALSE,"Op Exp By Cost Ctr";#N/A,#N/A,FALSE,"FTE Graph"}</definedName>
    <definedName name="wrn.2001._.plan." hidden="1">{#N/A,#N/A,FALSE,"Op Exp By Cost Ctr";#N/A,#N/A,FALSE,"ASSUMPTIONS";#N/A,#N/A,FALSE,"P&amp;L";#N/A,#N/A,FALSE,"Graph";#N/A,#N/A,FALSE,"Op Exp Chart";#N/A,#N/A,FALSE,"Op Exp By Cost Ctr";#N/A,#N/A,FALSE,"FTE Graph"}</definedName>
    <definedName name="wrn.5._.Year._.Plan." localSheetId="1"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 localSheetId="1" hidden="1">{"Overview",#N/A,TRUE,"Trading Levels";"Overview",#N/A,TRUE,"Overview";"Overview",#N/A,TRUE,"Classic Qwest";"Overview",#N/A,TRUE,"US WEST";"Overview",#N/A,TRUE,"Wireless";"Overview",#N/A,TRUE,"DEX";"Overview",#N/A,TRUE,"Cash Flow";"Overview",#N/A,TRUE,"Debt and Interest";"Overview",#N/A,TRUE,"Coverage";"Overview",#N/A,TRUE,"Wk Cap"}</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ccr_Dil." localSheetId="1" hidden="1">{#N/A,#N/A,FALSE,"Debt Accr";#N/A,#N/A,FALSE,"Stock Accr";#N/A,#N/A,FALSE,"Debt Stock Accr"}</definedName>
    <definedName name="wrn.Accr_Dil." hidden="1">{#N/A,#N/A,FALSE,"Debt Accr";#N/A,#N/A,FALSE,"Stock Accr";#N/A,#N/A,FALSE,"Debt Stock Accr"}</definedName>
    <definedName name="wrn.Accretion." localSheetId="1" hidden="1">{"Accretion",#N/A,FALSE,"Assum"}</definedName>
    <definedName name="wrn.Accretion." hidden="1">{"Accretion",#N/A,FALSE,"Assum"}</definedName>
    <definedName name="wrn.AccumDepr." localSheetId="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qState." localSheetId="1" hidden="1">{#N/A,#N/A,TRUE,"Acq-Ass";#N/A,#N/A,TRUE,"Acq-IS";#N/A,#N/A,TRUE,"Acq-BS";#N/A,#N/A,TRUE,"Acq-CF"}</definedName>
    <definedName name="wrn.AcqState." hidden="1">{#N/A,#N/A,TRUE,"Acq-Ass";#N/A,#N/A,TRUE,"Acq-IS";#N/A,#N/A,TRUE,"Acq-BS";#N/A,#N/A,TRUE,"Acq-CF"}</definedName>
    <definedName name="wrn.AcqState._2" localSheetId="1" hidden="1">{#N/A,#N/A,TRUE,"Acq-Ass";#N/A,#N/A,TRUE,"Acq-IS";#N/A,#N/A,TRUE,"Acq-BS";#N/A,#N/A,TRUE,"Acq-CF"}</definedName>
    <definedName name="wrn.AcqState._2" hidden="1">{#N/A,#N/A,TRUE,"Acq-Ass";#N/A,#N/A,TRUE,"Acq-IS";#N/A,#N/A,TRUE,"Acq-BS";#N/A,#N/A,TRUE,"Acq-CF"}</definedName>
    <definedName name="wrn.AcqState._22" localSheetId="1" hidden="1">{#N/A,#N/A,TRUE,"Acq-Ass";#N/A,#N/A,TRUE,"Acq-IS";#N/A,#N/A,TRUE,"Acq-BS";#N/A,#N/A,TRUE,"Acq-CF"}</definedName>
    <definedName name="wrn.AcqState._22" hidden="1">{#N/A,#N/A,TRUE,"Acq-Ass";#N/A,#N/A,TRUE,"Acq-IS";#N/A,#N/A,TRUE,"Acq-BS";#N/A,#N/A,TRUE,"Acq-CF"}</definedName>
    <definedName name="wrn.AcqState._2b" localSheetId="1" hidden="1">{#N/A,#N/A,TRUE,"Acq-Ass";#N/A,#N/A,TRUE,"Acq-IS";#N/A,#N/A,TRUE,"Acq-BS";#N/A,#N/A,TRUE,"Acq-CF"}</definedName>
    <definedName name="wrn.AcqState._2b" hidden="1">{#N/A,#N/A,TRUE,"Acq-Ass";#N/A,#N/A,TRUE,"Acq-IS";#N/A,#N/A,TRUE,"Acq-BS";#N/A,#N/A,TRUE,"Acq-CF"}</definedName>
    <definedName name="wrn.AcqState.2" localSheetId="1" hidden="1">{#N/A,#N/A,TRUE,"Acq-Ass";#N/A,#N/A,TRUE,"Acq-IS";#N/A,#N/A,TRUE,"Acq-BS";#N/A,#N/A,TRUE,"Acq-CF"}</definedName>
    <definedName name="wrn.AcqState.2" hidden="1">{#N/A,#N/A,TRUE,"Acq-Ass";#N/A,#N/A,TRUE,"Acq-IS";#N/A,#N/A,TRUE,"Acq-BS";#N/A,#N/A,TRUE,"Acq-CF"}</definedName>
    <definedName name="wrn.AcqState.a" localSheetId="1" hidden="1">{#N/A,#N/A,TRUE,"Acq-Ass";#N/A,#N/A,TRUE,"Acq-IS";#N/A,#N/A,TRUE,"Acq-BS";#N/A,#N/A,TRUE,"Acq-CF"}</definedName>
    <definedName name="wrn.AcqState.a" hidden="1">{#N/A,#N/A,TRUE,"Acq-Ass";#N/A,#N/A,TRUE,"Acq-IS";#N/A,#N/A,TRUE,"Acq-BS";#N/A,#N/A,TRUE,"Acq-CF"}</definedName>
    <definedName name="wrn.Acquiror." localSheetId="1" hidden="1">{#N/A,#N/A,TRUE,"Acq-Ass";#N/A,#N/A,TRUE,"Acq-IS";#N/A,#N/A,TRUE,"Acq-BS";#N/A,#N/A,TRUE,"Acq-CF";#N/A,#N/A,TRUE,"Acq-Proj";#N/A,#N/A,TRUE,"Acq-CapEx";#N/A,#N/A,TRUE,"Acq-Debt";#N/A,#N/A,TRUE,"Acq-Int";#N/A,#N/A,TRUE,"Acq-BD";#N/A,#N/A,TRUE,"Acq-TD";#N/A,#N/A,TRUE,"Acq-Taxes";#N/A,#N/A,TRUE,"Acq-Credit";#N/A,#N/A,TRUE,"Acq-Val";#N/A,#N/A,TRUE,"Acq-Mult Val"}</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2" localSheetId="1" hidden="1">{#N/A,#N/A,TRUE,"Acq-Ass";#N/A,#N/A,TRUE,"Acq-IS";#N/A,#N/A,TRUE,"Acq-BS";#N/A,#N/A,TRUE,"Acq-CF";#N/A,#N/A,TRUE,"Acq-Proj";#N/A,#N/A,TRUE,"Acq-CapEx";#N/A,#N/A,TRUE,"Acq-Debt";#N/A,#N/A,TRUE,"Acq-Int";#N/A,#N/A,TRUE,"Acq-BD";#N/A,#N/A,TRUE,"Acq-TD";#N/A,#N/A,TRUE,"Acq-Taxes";#N/A,#N/A,TRUE,"Acq-Credit";#N/A,#N/A,TRUE,"Acq-Val";#N/A,#N/A,TRUE,"Acq-Mult Val"}</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localSheetId="1"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localSheetId="1"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Val." localSheetId="1" hidden="1">{#N/A,#N/A,FALSE,"Acq-Val";#N/A,#N/A,FALSE,"Acq-Mult Val"}</definedName>
    <definedName name="wrn.AcqVal." hidden="1">{#N/A,#N/A,FALSE,"Acq-Val";#N/A,#N/A,FALSE,"Acq-Mult Val"}</definedName>
    <definedName name="wrn.AcqVal._2" localSheetId="1" hidden="1">{#N/A,#N/A,FALSE,"Acq-Val";#N/A,#N/A,FALSE,"Acq-Mult Val"}</definedName>
    <definedName name="wrn.AcqVal._2" hidden="1">{#N/A,#N/A,FALSE,"Acq-Val";#N/A,#N/A,FALSE,"Acq-Mult Val"}</definedName>
    <definedName name="wrn.AcqVal._22" localSheetId="1" hidden="1">{#N/A,#N/A,FALSE,"Acq-Val";#N/A,#N/A,FALSE,"Acq-Mult Val"}</definedName>
    <definedName name="wrn.AcqVal._22" hidden="1">{#N/A,#N/A,FALSE,"Acq-Val";#N/A,#N/A,FALSE,"Acq-Mult Val"}</definedName>
    <definedName name="wrn.AcqVal.2" localSheetId="1" hidden="1">{#N/A,#N/A,FALSE,"Acq-Val";#N/A,#N/A,FALSE,"Acq-Mult Val"}</definedName>
    <definedName name="wrn.AcqVal.2" hidden="1">{#N/A,#N/A,FALSE,"Acq-Val";#N/A,#N/A,FALSE,"Acq-Mult Val"}</definedName>
    <definedName name="wrn.Actives." localSheetId="1" hidden="1">{"Bay Actives",#N/A,TRUE,"Actives Budget";"Simpsons Actives",#N/A,TRUE,"Actives Budget";"Bay Simpsons Actives",#N/A,TRUE,"Actives Budget";"Zellers Actives",#N/A,TRUE,"Actives Budget";"Total Actives",#N/A,TRUE,"Actives Budget"}</definedName>
    <definedName name="wrn.Actives." hidden="1">{"Bay Actives",#N/A,TRUE,"Actives Budget";"Simpsons Actives",#N/A,TRUE,"Actives Budget";"Bay Simpsons Actives",#N/A,TRUE,"Actives Budget";"Zellers Actives",#N/A,TRUE,"Actives Budget";"Total Actives",#N/A,TRUE,"Actives Budget"}</definedName>
    <definedName name="wrn.Additonal." localSheetId="1" hidden="1">{"Revolver",#N/A,FALSE,"Revolver";"Incentives",#N/A,FALSE,"Model"}</definedName>
    <definedName name="wrn.Additonal." hidden="1">{"Revolver",#N/A,FALSE,"Revolver";"Incentives",#N/A,FALSE,"Model"}</definedName>
    <definedName name="wrn.AFE._.REGISTER." localSheetId="11" hidden="1">{#N/A,#N/A,FALSE,"CLAIMS";#N/A,#N/A,FALSE,"EXPENSE";#N/A,#N/A,FALSE,"CAPITAL"}</definedName>
    <definedName name="wrn.AFE._.REGISTER." localSheetId="9" hidden="1">{#N/A,#N/A,FALSE,"CLAIMS";#N/A,#N/A,FALSE,"EXPENSE";#N/A,#N/A,FALSE,"CAPITAL"}</definedName>
    <definedName name="wrn.AFE._.REGISTER." localSheetId="4" hidden="1">{#N/A,#N/A,FALSE,"CLAIMS";#N/A,#N/A,FALSE,"EXPENSE";#N/A,#N/A,FALSE,"CAPITAL"}</definedName>
    <definedName name="wrn.AFE._.REGISTER." localSheetId="1" hidden="1">{#N/A,#N/A,FALSE,"CLAIMS";#N/A,#N/A,FALSE,"EXPENSE";#N/A,#N/A,FALSE,"CAPITAL"}</definedName>
    <definedName name="wrn.AFE._.REGISTER." hidden="1">{#N/A,#N/A,FALSE,"CLAIMS";#N/A,#N/A,FALSE,"EXPENSE";#N/A,#N/A,FALSE,"CAPITAL"}</definedName>
    <definedName name="wrn.age._.and._.Trend._.Analysis" localSheetId="1" hidden="1">{#N/A,#N/A,FALSE,"Aging Summary";#N/A,#N/A,FALSE,"Ratio Analysis";#N/A,#N/A,FALSE,"Test 120 Day Accts";#N/A,#N/A,FALSE,"Tickmarks"}</definedName>
    <definedName name="wrn.age._.and._.Trend._.Analysis"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 hidden="1">{"comps",#N/A,FALSE,"TXTCOMPS";"segment_EPS",#N/A,FALSE,"TXTCOMPS";"valuation",#N/A,FALSE,"TXTCOMPS"}</definedName>
    <definedName name="wrn.all." hidden="1">{"comps",#N/A,FALSE,"TXTCOMPS";"segment_EPS",#N/A,FALSE,"TXTCOMPS";"valuation",#N/A,FALSE,"TXTCOMPS"}</definedName>
    <definedName name="wrn.All._.3._.Pages."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All._.3._.Pages."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All._.Exhibits." localSheetId="1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localSheetId="1" hidden="1">{#N/A,#N/A,FALSE,"Push down";#N/A,#N/A,FALSE,"Eliminations";#N/A,#N/A,FALSE,"Inc Stmt "}</definedName>
    <definedName name="wrn.All._.Schedules." hidden="1">{#N/A,#N/A,FALSE,"Push down";#N/A,#N/A,FALSE,"Eliminations";#N/A,#N/A,FALSE,"Inc Stmt "}</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TATEMENTS." localSheetId="11" hidden="1">{"BALANCE SHEET",#N/A,FALSE,"Balance Sheet";"INCOME STATEMENT",#N/A,FALSE,"Income Statement";"STMT OF CASH FLOWS",#N/A,FALSE,"Cash Flows Indirect";"PARTNERS CAPITAL STMT",#N/A,FALSE,"Partners Capital"}</definedName>
    <definedName name="wrn.ALL._.STATEMENTS." localSheetId="9" hidden="1">{"BALANCE SHEET",#N/A,FALSE,"Balance Sheet";"INCOME STATEMENT",#N/A,FALSE,"Income Statement";"STMT OF CASH FLOWS",#N/A,FALSE,"Cash Flows Indirect";"PARTNERS CAPITAL STMT",#N/A,FALSE,"Partners Capital"}</definedName>
    <definedName name="wrn.ALL._.STATEMENTS." localSheetId="4" hidden="1">{"BALANCE SHEET",#N/A,FALSE,"Balance Sheet";"INCOME STATEMENT",#N/A,FALSE,"Income Statement";"STMT OF CASH FLOWS",#N/A,FALSE,"Cash Flows Indirect";"PARTNERS CAPITAL STMT",#N/A,FALSE,"Partners Capital"}</definedName>
    <definedName name="wrn.ALL._.STATEMENTS." localSheetId="1"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Worksheets." localSheetId="1" hidden="1">{#N/A,#N/A,TRUE,"Cover Page";#N/A,#N/A,TRUE,"Summary Stats Annual";#N/A,#N/A,TRUE,"Unit Economics";#N/A,#N/A,TRUE,"Balance Sheet Annual";#N/A,#N/A,TRUE,"Cash Flow Annual";#N/A,#N/A,TRUE,"Income Statement Annual";#N/A,#N/A,TRUE,"CAPEX Annual";#N/A,#N/A,TRUE,"Headcount Summary Annual";#N/A,#N/A,TRUE,"Customer Build up";#N/A,#N/A,TRUE,"Cash Call";#N/A,#N/A,TRUE,"Summary Stats Month";#N/A,#N/A,TRUE,"Balance Sheet Month";#N/A,#N/A,TRUE,"Cash Flow Month";#N/A,#N/A,TRUE,"Income Statement Month";#N/A,#N/A,TRUE,"CAPEX Month";#N/A,#N/A,TRUE,"Headcount Summary Month";#N/A,#N/A,TRUE,"Assumptions";#N/A,#N/A,TRUE,"Headcount Inputs";#N/A,#N/A,TRUE,"Revenue &amp; Direct Expense";#N/A,#N/A,TRUE,"Indirect Expense";#N/A,#N/A,TRUE,"Markets";#N/A,#N/A,TRUE,"Colocation";#N/A,#N/A,TRUE,"Demographics";#N/A,#N/A,TRUE,"ILEC Rates";#N/A,#N/A,TRUE,"Amortization"}</definedName>
    <definedName name="wrn.All._.Worksheets." hidden="1">{#N/A,#N/A,TRUE,"Cover Page";#N/A,#N/A,TRUE,"Summary Stats Annual";#N/A,#N/A,TRUE,"Unit Economics";#N/A,#N/A,TRUE,"Balance Sheet Annual";#N/A,#N/A,TRUE,"Cash Flow Annual";#N/A,#N/A,TRUE,"Income Statement Annual";#N/A,#N/A,TRUE,"CAPEX Annual";#N/A,#N/A,TRUE,"Headcount Summary Annual";#N/A,#N/A,TRUE,"Customer Build up";#N/A,#N/A,TRUE,"Cash Call";#N/A,#N/A,TRUE,"Summary Stats Month";#N/A,#N/A,TRUE,"Balance Sheet Month";#N/A,#N/A,TRUE,"Cash Flow Month";#N/A,#N/A,TRUE,"Income Statement Month";#N/A,#N/A,TRUE,"CAPEX Month";#N/A,#N/A,TRUE,"Headcount Summary Month";#N/A,#N/A,TRUE,"Assumptions";#N/A,#N/A,TRUE,"Headcount Inputs";#N/A,#N/A,TRUE,"Revenue &amp; Direct Expense";#N/A,#N/A,TRUE,"Indirect Expense";#N/A,#N/A,TRUE,"Markets";#N/A,#N/A,TRUE,"Colocation";#N/A,#N/A,TRUE,"Demographics";#N/A,#N/A,TRUE,"ILEC Rates";#N/A,#N/A,TRUE,"Amortization"}</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mortization." localSheetId="1" hidden="1">{"Exist Debt Amort",#N/A,TRUE,"Financials";"Intangible Amort",#N/A,TRUE,"Financials";"Proj Debt Amort",#N/A,TRUE,"Financials";"Proj Pfd Amort",#N/A,TRUE,"Financials"}</definedName>
    <definedName name="wrn.Amortization." hidden="1">{"Exist Debt Amort",#N/A,TRUE,"Financials";"Intangible Amort",#N/A,TRUE,"Financials";"Proj Debt Amort",#N/A,TRUE,"Financials";"Proj Pfd Amort",#N/A,TRUE,"Financials"}</definedName>
    <definedName name="wrn.analysis1." localSheetId="1" hidden="1">{#N/A,#N/A,FALSE,"Cashflow Forecast";#N/A,#N/A,FALSE,"Profit and Loss";#N/A,#N/A,FALSE,"Balance Sheets"}</definedName>
    <definedName name="wrn.analysis1." hidden="1">{#N/A,#N/A,FALSE,"Cashflow Forecast";#N/A,#N/A,FALSE,"Profit and Loss";#N/A,#N/A,FALSE,"Balance Sheets"}</definedName>
    <definedName name="wrn.APCT." localSheetId="11" hidden="1">{"Page1",#N/A,FALSE,"APCT";"Page2",#N/A,FALSE,"APCT"}</definedName>
    <definedName name="wrn.APCT." localSheetId="9" hidden="1">{"Page1",#N/A,FALSE,"APCT";"Page2",#N/A,FALSE,"APCT"}</definedName>
    <definedName name="wrn.APCT." localSheetId="4" hidden="1">{"Page1",#N/A,FALSE,"APCT";"Page2",#N/A,FALSE,"APCT"}</definedName>
    <definedName name="wrn.APCT." localSheetId="1" hidden="1">{"Page1",#N/A,FALSE,"APCT";"Page2",#N/A,FALSE,"APCT"}</definedName>
    <definedName name="wrn.APCT." hidden="1">{"Page1",#N/A,FALSE,"APCT";"Page2",#N/A,FALSE,"APCT"}</definedName>
    <definedName name="wrn.APL." localSheetId="11" hidden="1">{"Page1",#N/A,FALSE,"APL";"Page2",#N/A,FALSE,"APL"}</definedName>
    <definedName name="wrn.APL." localSheetId="9" hidden="1">{"Page1",#N/A,FALSE,"APL";"Page2",#N/A,FALSE,"APL"}</definedName>
    <definedName name="wrn.APL." localSheetId="4" hidden="1">{"Page1",#N/A,FALSE,"APL";"Page2",#N/A,FALSE,"APL"}</definedName>
    <definedName name="wrn.APL." localSheetId="1" hidden="1">{"Page1",#N/A,FALSE,"APL";"Page2",#N/A,FALSE,"APL"}</definedName>
    <definedName name="wrn.APL." hidden="1">{"Page1",#N/A,FALSE,"APL";"Page2",#N/A,FALSE,"APL"}</definedName>
    <definedName name="wrn.Appendixes._.for._.OEB."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1" hidden="1">{"assumptions1",#N/A,FALSE,"Valuation Analysis";"assumptions2",#N/A,FALSE,"Valuation Analysis"}</definedName>
    <definedName name="wrn.assumptions." localSheetId="9" hidden="1">{"assumptions1",#N/A,FALSE,"Valuation Analysis";"assumptions2",#N/A,FALSE,"Valuation Analysis"}</definedName>
    <definedName name="wrn.assumptions." localSheetId="4" hidden="1">{"assumptions1",#N/A,FALSE,"Valuation Analysis";"assumptions2",#N/A,FALSE,"Valuation Analysis"}</definedName>
    <definedName name="wrn.assumptions." localSheetId="1" hidden="1">{"assumptions1",#N/A,FALSE,"Valuation Analysis";"assumptions2",#N/A,FALSE,"Valuation Analysis"}</definedName>
    <definedName name="wrn.assumptions." hidden="1">{"assumptions1",#N/A,FALSE,"Valuation Analysis";"assumptions2",#N/A,FALSE,"Valuation Analysis"}</definedName>
    <definedName name="wrn.AUS_CLOSE." localSheetId="1" hidden="1">{#N/A,#N/A,FALSE,"MGMT_P&amp;L";#N/A,#N/A,FALSE,"MGMT_COGS";#N/A,#N/A,FALSE,"EXP_RPT"}</definedName>
    <definedName name="wrn.AUS_CLOSE." hidden="1">{#N/A,#N/A,FALSE,"MGMT_P&amp;L";#N/A,#N/A,FALSE,"MGMT_COGS";#N/A,#N/A,FALSE,"EXP_RPT"}</definedName>
    <definedName name="wrn.Auto._.Comp." localSheetId="1" hidden="1">{#N/A,#N/A,FALSE,"Sheet1"}</definedName>
    <definedName name="wrn.Auto._.Comp." hidden="1">{#N/A,#N/A,FALSE,"Sheet1"}</definedName>
    <definedName name="wrn.backups._.for._.appendixes."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 localSheetId="1" hidden="1">{"balance table",#N/A,FALSE,"PBSUDE"}</definedName>
    <definedName name="wrn.balance." hidden="1">{"balance table",#N/A,FALSE,"PBSUDE"}</definedName>
    <definedName name="wrn.balance._.sheet." localSheetId="11" hidden="1">{"bs",#N/A,FALSE,"SCF"}</definedName>
    <definedName name="wrn.balance._.sheet." localSheetId="9" hidden="1">{"bs",#N/A,FALSE,"SCF"}</definedName>
    <definedName name="wrn.balance._.sheet." localSheetId="4" hidden="1">{"bs",#N/A,FALSE,"SCF"}</definedName>
    <definedName name="wrn.balance._.sheet." localSheetId="1" hidden="1">{"bs",#N/A,FALSE,"SCF"}</definedName>
    <definedName name="wrn.balance._.sheet." hidden="1">{"bs",#N/A,FALSE,"SCF"}</definedName>
    <definedName name="wrn.balsheet." localSheetId="1" hidden="1">{"balsheet",#N/A,FALSE,"A"}</definedName>
    <definedName name="wrn.balsheet." hidden="1">{"balsheet",#N/A,FALSE,"A"}</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Report." localSheetId="11" hidden="1">{#N/A,#N/A,FALSE,"New Depr Sch-150% DB";#N/A,#N/A,FALSE,"Cash Flows RLP";#N/A,#N/A,FALSE,"IRR";#N/A,#N/A,FALSE,"Proforma IS";#N/A,#N/A,FALSE,"Assumptions"}</definedName>
    <definedName name="wrn.Basic._.Report." localSheetId="9" hidden="1">{#N/A,#N/A,FALSE,"New Depr Sch-150% DB";#N/A,#N/A,FALSE,"Cash Flows RLP";#N/A,#N/A,FALSE,"IRR";#N/A,#N/A,FALSE,"Proforma IS";#N/A,#N/A,FALSE,"Assumptions"}</definedName>
    <definedName name="wrn.Basic._.Report." localSheetId="4"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Y." localSheetId="1" hidden="1">{"baypage1",#N/A,FALSE,"1995";"baypage2",#N/A,FALSE,"1995";"baypage3",#N/A,FALSE,"1995"}</definedName>
    <definedName name="wrn.BAY." hidden="1">{"baypage1",#N/A,FALSE,"1995";"baypage2",#N/A,FALSE,"1995";"baypage3",#N/A,FALSE,"1995"}</definedName>
    <definedName name="wrn.BEDFORD._.BUDGET._.REVIEW." localSheetId="1" hidden="1">{"BUDGET REVIEW",#N/A,FALSE,"BED. ADMINISTRATION";"BUDGET REVIEW",#N/A,FALSE,"BED PIPE";"BUDGET REVIEW",#N/A,FALSE,"BED - PRECAST"}</definedName>
    <definedName name="wrn.BEDFORD._.BUDGET._.REVIEW." hidden="1">{"BUDGET REVIEW",#N/A,FALSE,"BED. ADMINISTRATION";"BUDGET REVIEW",#N/A,FALSE,"BED PIPE";"BUDGET REVIEW",#N/A,FALSE,"BED - PRECAST"}</definedName>
    <definedName name="wrn.BEL." localSheetId="1" hidden="1">{"IS",#N/A,FALSE,"IS";"RPTIS",#N/A,FALSE,"RPTIS";"STATS",#N/A,FALSE,"STATS";"CELL",#N/A,FALSE,"CELL";"BS",#N/A,FALSE,"BS"}</definedName>
    <definedName name="wrn.BEL." hidden="1">{"IS",#N/A,FALSE,"IS";"RPTIS",#N/A,FALSE,"RPTIS";"STATS",#N/A,FALSE,"STATS";"CELL",#N/A,FALSE,"CELL";"BS",#N/A,FALSE,"BS"}</definedName>
    <definedName name="wrn.Bluebook." localSheetId="1" hidden="1">{#N/A,#N/A,FALSE,"P&amp;L";#N/A,#N/A,FALSE,"Graph";#N/A,#N/A,FALSE,"Variance Commentary";#N/A,#N/A,FALSE,"FTE Graph"}</definedName>
    <definedName name="wrn.Bluebook." hidden="1">{#N/A,#N/A,FALSE,"P&amp;L";#N/A,#N/A,FALSE,"Graph";#N/A,#N/A,FALSE,"Variance Commentary";#N/A,#N/A,FALSE,"FTE Graph"}</definedName>
    <definedName name="wrn.BostonMkt." localSheetId="1" hidden="1">{#N/A,#N/A,FALSE,"Summary";#N/A,#N/A,FALSE,"7oz";#N/A,#N/A,FALSE,"16oz"}</definedName>
    <definedName name="wrn.BostonMkt." hidden="1">{#N/A,#N/A,FALSE,"Summary";#N/A,#N/A,FALSE,"7oz";#N/A,#N/A,FALSE,"16oz"}</definedName>
    <definedName name="wrn.BOTTOM." localSheetId="11" hidden="1">{#N/A,#N/A,FALSE,"CASHFLOW WS"}</definedName>
    <definedName name="wrn.BOTTOM." localSheetId="9" hidden="1">{#N/A,#N/A,FALSE,"CASHFLOW WS"}</definedName>
    <definedName name="wrn.BOTTOM." localSheetId="4" hidden="1">{#N/A,#N/A,FALSE,"CASHFLOW WS"}</definedName>
    <definedName name="wrn.BOTTOM." localSheetId="1" hidden="1">{#N/A,#N/A,FALSE,"CASHFLOW WS"}</definedName>
    <definedName name="wrn.BOTTOM." hidden="1">{#N/A,#N/A,FALSE,"CASHFLOW WS"}</definedName>
    <definedName name="WRN.BOTTOM2." localSheetId="11" hidden="1">{#N/A,#N/A,FALSE,"CASHFLOW WS"}</definedName>
    <definedName name="WRN.BOTTOM2." localSheetId="9" hidden="1">{#N/A,#N/A,FALSE,"CASHFLOW WS"}</definedName>
    <definedName name="WRN.BOTTOM2." localSheetId="4" hidden="1">{#N/A,#N/A,FALSE,"CASHFLOW WS"}</definedName>
    <definedName name="WRN.BOTTOM2." localSheetId="1" hidden="1">{#N/A,#N/A,FALSE,"CASHFLOW WS"}</definedName>
    <definedName name="WRN.BOTTOM2." hidden="1">{#N/A,#N/A,FALSE,"CASHFLOW WS"}</definedName>
    <definedName name="wrn.Budget._.Review." localSheetId="1" hidden="1">{"ADMIN",#N/A,FALSE,"Saint John Administration";"TRUCK",#N/A,FALSE,"Trucking";"ERECT",#N/A,FALSE,"Erection";"PIPE",#N/A,FALSE,"Pipe";"READY MIX",#N/A,FALSE,"Ready Mix";"PRECAST1",#N/A,FALSE,"S J PRECAST";"PRECAST2",#N/A,FALSE,"S J PRECAST"}</definedName>
    <definedName name="wrn.Budget._.Review." hidden="1">{"ADMIN",#N/A,FALSE,"Saint John Administration";"TRUCK",#N/A,FALSE,"Trucking";"ERECT",#N/A,FALSE,"Erection";"PIPE",#N/A,FALSE,"Pipe";"READY MIX",#N/A,FALSE,"Ready Mix";"PRECAST1",#N/A,FALSE,"S J PRECAST";"PRECAST2",#N/A,FALSE,"S J PRECAST"}</definedName>
    <definedName name="wrn.bullshit1." localSheetId="1" hidden="1">{#N/A,#N/A,FALSE,"Sheet1";#N/A,#N/A,FALSE,"Summary";#N/A,#N/A,FALSE,"proj1";#N/A,#N/A,FALSE,"proj2"}</definedName>
    <definedName name="wrn.bullshit1." hidden="1">{#N/A,#N/A,FALSE,"Sheet1";#N/A,#N/A,FALSE,"Summary";#N/A,#N/A,FALSE,"proj1";#N/A,#N/A,FALSE,"proj2"}</definedName>
    <definedName name="wrn.Business._.Activities." localSheetId="1" hidden="1">{#N/A,#N/A,FALSE,"Trends";#N/A,#N/A,FALSE,"LnsCust";#N/A,#N/A,FALSE,"Collections";#N/A,#N/A,FALSE,"Summary";#N/A,#N/A,FALSE,"Actual-Input";#N/A,#N/A,FALSE,"Plan"}</definedName>
    <definedName name="wrn.Business._.Activities." hidden="1">{#N/A,#N/A,FALSE,"Trends";#N/A,#N/A,FALSE,"LnsCust";#N/A,#N/A,FALSE,"Collections";#N/A,#N/A,FALSE,"Summary";#N/A,#N/A,FALSE,"Actual-Input";#N/A,#N/A,FALSE,"Plan"}</definedName>
    <definedName name="wrn.Business._.units." localSheetId="1" hidden="1">{#N/A,#N/A,FALSE,"98-profile"}</definedName>
    <definedName name="wrn.Business._.units." hidden="1">{#N/A,#N/A,FALSE,"98-profile"}</definedName>
    <definedName name="wrn.CAG." localSheetId="1" hidden="1">{#N/A,#N/A,FALSE,"CAG"}</definedName>
    <definedName name="wrn.CAG." hidden="1">{#N/A,#N/A,FALSE,"CAG"}</definedName>
    <definedName name="wrn.CASHFLOW._.WP." localSheetId="1" hidden="1">{#N/A,#N/A,FALSE,"CASHFLOW BS";#N/A,#N/A,FALSE,"CASHFLOW DETAIL"}</definedName>
    <definedName name="wrn.CASHFLOW._.WP." hidden="1">{#N/A,#N/A,FALSE,"CASHFLOW BS";#N/A,#N/A,FALSE,"CASHFLOW DETAIL"}</definedName>
    <definedName name="wrn.CentDist." localSheetId="1" hidden="1">{"CentDistFactors",#N/A,FALSE,"Central Expenses";"CentDist01",#N/A,FALSE,"Central Expenses";"CentDist02",#N/A,FALSE,"Central Expenses";"CentDist03",#N/A,FALSE,"Central Expenses";"CentDist04",#N/A,FALSE,"Central Expenses";"CentDist05",#N/A,FALSE,"Central Expenses"}</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fmsDist." localSheetId="1"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2" localSheetId="1" hidden="1">{#N/A,#N/A,TRUE,"CIN-11";#N/A,#N/A,TRUE,"CIN-13";#N/A,#N/A,TRUE,"CIN-14";#N/A,#N/A,TRUE,"CIN-16";#N/A,#N/A,TRUE,"CIN-17";#N/A,#N/A,TRUE,"CIN-18";#N/A,#N/A,TRUE,"CIN Earnings To Fixed Charges";#N/A,#N/A,TRUE,"CIN Financial Ratios";#N/A,#N/A,TRUE,"CIN-IS";#N/A,#N/A,TRUE,"CIN-BS";#N/A,#N/A,TRUE,"CIN-CS";#N/A,#N/A,TRUE,"Invest In Unconsol Subs"}</definedName>
    <definedName name="wrn.cge2" hidden="1">{#N/A,#N/A,TRUE,"CIN-11";#N/A,#N/A,TRUE,"CIN-13";#N/A,#N/A,TRUE,"CIN-14";#N/A,#N/A,TRUE,"CIN-16";#N/A,#N/A,TRUE,"CIN-17";#N/A,#N/A,TRUE,"CIN-18";#N/A,#N/A,TRUE,"CIN Earnings To Fixed Charges";#N/A,#N/A,TRUE,"CIN Financial Ratios";#N/A,#N/A,TRUE,"CIN-IS";#N/A,#N/A,TRUE,"CIN-BS";#N/A,#N/A,TRUE,"CIN-CS";#N/A,#N/A,TRUE,"Invest In Unconsol Subs"}</definedName>
    <definedName name="wrn.CIN." localSheetId="1"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ergy." localSheetId="1" hidden="1">{#N/A,#N/A,FALSE,"CINERGY"}</definedName>
    <definedName name="wrn.cinergy." hidden="1">{#N/A,#N/A,FALSE,"CINERGY"}</definedName>
    <definedName name="wrn.Client._.Process._.Report." localSheetId="1" hidden="1">{#N/A,#N/A,FALSE,"Renewals In Process";#N/A,#N/A,FALSE,"New Clients In Process";#N/A,#N/A,FALSE,"Completed New Clients";#N/A,#N/A,FALSE,"Completed Renewals"}</definedName>
    <definedName name="wrn.Client._.Process._.Report." hidden="1">{#N/A,#N/A,FALSE,"Renewals In Process";#N/A,#N/A,FALSE,"New Clients In Process";#N/A,#N/A,FALSE,"Completed New Clients";#N/A,#N/A,FALSE,"Completed Renewals"}</definedName>
    <definedName name="wrn.clientcopy."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9"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 localSheetId="1" hidden="1">{#N/A,#N/A,FALSE,"Coy";#N/A,#N/A,FALSE,"Sheet2";#N/A,#N/A,FALSE,"Sheet3";#N/A,#N/A,FALSE,"Sheet4";#N/A,#N/A,FALSE,"Sheet5";#N/A,#N/A,FALSE,"Sheet6";#N/A,#N/A,FALSE,"Sheet7";#N/A,#N/A,FALSE,"Sheet8";#N/A,#N/A,FALSE,"Sheet9";#N/A,#N/A,FALSE,"Sheet10";#N/A,#N/A,FALSE,"Sheet11";#N/A,#N/A,FALSE,"Sheet12";#N/A,#N/A,FALSE,"Sheet13"}</definedName>
    <definedName name="wrn.co." hidden="1">{#N/A,#N/A,FALSE,"Coy";#N/A,#N/A,FALSE,"Sheet2";#N/A,#N/A,FALSE,"Sheet3";#N/A,#N/A,FALSE,"Sheet4";#N/A,#N/A,FALSE,"Sheet5";#N/A,#N/A,FALSE,"Sheet6";#N/A,#N/A,FALSE,"Sheet7";#N/A,#N/A,FALSE,"Sheet8";#N/A,#N/A,FALSE,"Sheet9";#N/A,#N/A,FALSE,"Sheet10";#N/A,#N/A,FALSE,"Sheet11";#N/A,#N/A,FALSE,"Sheet12";#N/A,#N/A,FALSE,"Sheet13"}</definedName>
    <definedName name="wrn.Combination." localSheetId="1"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localSheetId="1"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localSheetId="1"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localSheetId="1"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oResults." localSheetId="1" hidden="1">{#N/A,#N/A,FALSE,"Combo-Ass ";#N/A,#N/A,FALSE,"Combo-AD sum";#N/A,#N/A,FALSE,"Combo-Syn Sens";#N/A,#N/A,FALSE,"Combo-Contr";#N/A,#N/A,FALSE,"Combo-Credit Sum";#N/A,#N/A,FALSE,"Combo-Credit";#N/A,#N/A,FALSE,"Combo-AD";#N/A,#N/A,FALSE,"Combo-AD CF"}</definedName>
    <definedName name="wrn.ComboResults." hidden="1">{#N/A,#N/A,FALSE,"Combo-Ass ";#N/A,#N/A,FALSE,"Combo-AD sum";#N/A,#N/A,FALSE,"Combo-Syn Sens";#N/A,#N/A,FALSE,"Combo-Contr";#N/A,#N/A,FALSE,"Combo-Credit Sum";#N/A,#N/A,FALSE,"Combo-Credit";#N/A,#N/A,FALSE,"Combo-AD";#N/A,#N/A,FALSE,"Combo-AD CF"}</definedName>
    <definedName name="wrn.ComboResults._2" localSheetId="1"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localSheetId="1"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localSheetId="1"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localSheetId="1" hidden="1">{#N/A,#N/A,FALSE,"Combo-Ass ";#N/A,#N/A,FALSE,"Combo-IS";#N/A,#N/A,FALSE,"Combo-BS";#N/A,#N/A,FALSE,"Combo-CF"}</definedName>
    <definedName name="wrn.ComboState." hidden="1">{#N/A,#N/A,FALSE,"Combo-Ass ";#N/A,#N/A,FALSE,"Combo-IS";#N/A,#N/A,FALSE,"Combo-BS";#N/A,#N/A,FALSE,"Combo-CF"}</definedName>
    <definedName name="wrn.ComboState._2" localSheetId="1" hidden="1">{#N/A,#N/A,FALSE,"Combo-Ass ";#N/A,#N/A,FALSE,"Combo-IS";#N/A,#N/A,FALSE,"Combo-BS";#N/A,#N/A,FALSE,"Combo-CF"}</definedName>
    <definedName name="wrn.ComboState._2" hidden="1">{#N/A,#N/A,FALSE,"Combo-Ass ";#N/A,#N/A,FALSE,"Combo-IS";#N/A,#N/A,FALSE,"Combo-BS";#N/A,#N/A,FALSE,"Combo-CF"}</definedName>
    <definedName name="wrn.ComboState._22" localSheetId="1" hidden="1">{#N/A,#N/A,FALSE,"Combo-Ass ";#N/A,#N/A,FALSE,"Combo-IS";#N/A,#N/A,FALSE,"Combo-BS";#N/A,#N/A,FALSE,"Combo-CF"}</definedName>
    <definedName name="wrn.ComboState._22" hidden="1">{#N/A,#N/A,FALSE,"Combo-Ass ";#N/A,#N/A,FALSE,"Combo-IS";#N/A,#N/A,FALSE,"Combo-BS";#N/A,#N/A,FALSE,"Combo-CF"}</definedName>
    <definedName name="wrn.ComboState.2" localSheetId="1" hidden="1">{#N/A,#N/A,FALSE,"Combo-Ass ";#N/A,#N/A,FALSE,"Combo-IS";#N/A,#N/A,FALSE,"Combo-BS";#N/A,#N/A,FALSE,"Combo-CF"}</definedName>
    <definedName name="wrn.ComboState.2" hidden="1">{#N/A,#N/A,FALSE,"Combo-Ass ";#N/A,#N/A,FALSE,"Combo-IS";#N/A,#N/A,FALSE,"Combo-BS";#N/A,#N/A,FALSE,"Combo-CF"}</definedName>
    <definedName name="wrn.compare." localSheetId="11" hidden="1">{"year1",#N/A,FALSE,"compare";"year10",#N/A,FALSE,"compare";"year2",#N/A,FALSE,"compare";"year3",#N/A,FALSE,"compare";"year4",#N/A,FALSE,"compare";"year5",#N/A,FALSE,"compare";"year6",#N/A,FALSE,"compare";"year7",#N/A,FALSE,"compare";"year8",#N/A,FALSE,"compare";"year9",#N/A,FALSE,"compare"}</definedName>
    <definedName name="wrn.compare." localSheetId="9" hidden="1">{"year1",#N/A,FALSE,"compare";"year10",#N/A,FALSE,"compare";"year2",#N/A,FALSE,"compare";"year3",#N/A,FALSE,"compare";"year4",#N/A,FALSE,"compare";"year5",#N/A,FALSE,"compare";"year6",#N/A,FALSE,"compare";"year7",#N/A,FALSE,"compare";"year8",#N/A,FALSE,"compare";"year9",#N/A,FALSE,"compare"}</definedName>
    <definedName name="wrn.compare." localSheetId="4" hidden="1">{"year1",#N/A,FALSE,"compare";"year10",#N/A,FALSE,"compare";"year2",#N/A,FALSE,"compare";"year3",#N/A,FALSE,"compare";"year4",#N/A,FALSE,"compare";"year5",#N/A,FALSE,"compare";"year6",#N/A,FALSE,"compare";"year7",#N/A,FALSE,"compare";"year8",#N/A,FALSE,"compare";"year9",#N/A,FALSE,"compare"}</definedName>
    <definedName name="wrn.compare." localSheetId="1"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11" hidden="1">{"year1",#N/A,FALSE,"compare";"year2",#N/A,FALSE,"compare";"year3",#N/A,FALSE,"compare";"year4",#N/A,FALSE,"compare";"year5",#N/A,FALSE,"compare"}</definedName>
    <definedName name="wrn.compare5yrs." localSheetId="9" hidden="1">{"year1",#N/A,FALSE,"compare";"year2",#N/A,FALSE,"compare";"year3",#N/A,FALSE,"compare";"year4",#N/A,FALSE,"compare";"year5",#N/A,FALSE,"compare"}</definedName>
    <definedName name="wrn.compare5yrs." localSheetId="4" hidden="1">{"year1",#N/A,FALSE,"compare";"year2",#N/A,FALSE,"compare";"year3",#N/A,FALSE,"compare";"year4",#N/A,FALSE,"compare";"year5",#N/A,FALSE,"compare"}</definedName>
    <definedName name="wrn.compare5yrs." localSheetId="1"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11" hidden="1">{#N/A,#N/A,FALSE,"Assumptions";#N/A,#N/A,FALSE,"Proforma IS";#N/A,#N/A,FALSE,"Cash Flows RLP";#N/A,#N/A,FALSE,"IRR";#N/A,#N/A,FALSE,"New Depr Sch-150% DB";#N/A,#N/A,FALSE,"Comments"}</definedName>
    <definedName name="wrn.Complete._.Report." localSheetId="9" hidden="1">{#N/A,#N/A,FALSE,"Assumptions";#N/A,#N/A,FALSE,"Proforma IS";#N/A,#N/A,FALSE,"Cash Flows RLP";#N/A,#N/A,FALSE,"IRR";#N/A,#N/A,FALSE,"New Depr Sch-150% DB";#N/A,#N/A,FALSE,"Comments"}</definedName>
    <definedName name="wrn.Complete._.Report." localSheetId="4"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s." localSheetId="1" hidden="1">{"comps",#N/A,FALSE,"TXTCOMPS"}</definedName>
    <definedName name="wrn.comps." hidden="1">{"comps",#N/A,FALSE,"TXTCOMPS"}</definedName>
    <definedName name="wrn.comps._.and._.DCF_LBO." localSheetId="1" hidden="1">{#N/A,#N/A,FALSE,"MKT.COMPS";#N/A,#N/A,FALSE,"DCF - LBO"}</definedName>
    <definedName name="wrn.comps._.and._.DCF_LBO." hidden="1">{#N/A,#N/A,FALSE,"MKT.COMPS";#N/A,#N/A,FALSE,"DCF - LBO"}</definedName>
    <definedName name="wrn.Cons._.EBT." localSheetId="1" hidden="1">{"EBT 1 Yr Cons",#N/A,FALSE,"EBT 1 yr"}</definedName>
    <definedName name="wrn.Cons._.EBT." hidden="1">{"EBT 1 Yr Cons",#N/A,FALSE,"EBT 1 yr"}</definedName>
    <definedName name="wrn.Cons._.Rev._.1._.Yr." localSheetId="1" hidden="1">{"REV 1 Yr Cons",#N/A,FALSE,"Rev 1 yr"}</definedName>
    <definedName name="wrn.Cons._.Rev._.1._.Yr." hidden="1">{"REV 1 Yr Cons",#N/A,FALSE,"Rev 1 yr"}</definedName>
    <definedName name="wrn.CONSENTRY." localSheetId="1" hidden="1">{#N/A,#N/A,FALSE,"CONENTRY"}</definedName>
    <definedName name="wrn.CONSENTRY." hidden="1">{#N/A,#N/A,FALSE,"CONENTRY"}</definedName>
    <definedName name="wrn.contribution." localSheetId="1" hidden="1">{#N/A,#N/A,FALSE,"Contribution Analysis"}</definedName>
    <definedName name="wrn.contribution." hidden="1">{#N/A,#N/A,FALSE,"Contribution Analysis"}</definedName>
    <definedName name="wrn.contributory._.asset._.charges." localSheetId="11" hidden="1">{"contributory1",#N/A,FALSE,"Contributory Assets Detail";"contributory2",#N/A,FALSE,"Contributory Assets Detail"}</definedName>
    <definedName name="wrn.contributory._.asset._.charges." localSheetId="9" hidden="1">{"contributory1",#N/A,FALSE,"Contributory Assets Detail";"contributory2",#N/A,FALSE,"Contributory Assets Detail"}</definedName>
    <definedName name="wrn.contributory._.asset._.charges." localSheetId="4" hidden="1">{"contributory1",#N/A,FALSE,"Contributory Assets Detail";"contributory2",#N/A,FALSE,"Contributory Assets Detail"}</definedName>
    <definedName name="wrn.contributory._.asset._.charges." localSheetId="1"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prorate._.Package."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RE._.KINETICS." localSheetId="1" hidden="1">{"COREKINETICS",#N/A,FALSE,"CORE KINETICS"}</definedName>
    <definedName name="wrn.CORE._.KINETICS." hidden="1">{"COREKINETICS",#N/A,FALSE,"CORE KINETICS"}</definedName>
    <definedName name="wrn.COSA._.FS._.국문." localSheetId="11" hidden="1">{#N/A,#N/A,FALSE,"BS";#N/A,#N/A,FALSE,"PL";#N/A,#N/A,FALSE,"처분";#N/A,#N/A,FALSE,"현금";#N/A,#N/A,FALSE,"매출";#N/A,#N/A,FALSE,"원가";#N/A,#N/A,FALSE,"경영"}</definedName>
    <definedName name="wrn.COSA._.FS._.국문." localSheetId="9" hidden="1">{#N/A,#N/A,FALSE,"BS";#N/A,#N/A,FALSE,"PL";#N/A,#N/A,FALSE,"처분";#N/A,#N/A,FALSE,"현금";#N/A,#N/A,FALSE,"매출";#N/A,#N/A,FALSE,"원가";#N/A,#N/A,FALSE,"경영"}</definedName>
    <definedName name="wrn.COSA._.FS._.국문." localSheetId="4" hidden="1">{#N/A,#N/A,FALSE,"BS";#N/A,#N/A,FALSE,"PL";#N/A,#N/A,FALSE,"처분";#N/A,#N/A,FALSE,"현금";#N/A,#N/A,FALSE,"매출";#N/A,#N/A,FALSE,"원가";#N/A,#N/A,FALSE,"경영"}</definedName>
    <definedName name="wrn.COSA._.FS._.국문." localSheetId="1" hidden="1">{#N/A,#N/A,FALSE,"BS";#N/A,#N/A,FALSE,"PL";#N/A,#N/A,FALSE,"처분";#N/A,#N/A,FALSE,"현금";#N/A,#N/A,FALSE,"매출";#N/A,#N/A,FALSE,"원가";#N/A,#N/A,FALSE,"경영"}</definedName>
    <definedName name="wrn.COSA._.FS._.국문." hidden="1">{#N/A,#N/A,FALSE,"BS";#N/A,#N/A,FALSE,"PL";#N/A,#N/A,FALSE,"처분";#N/A,#N/A,FALSE,"현금";#N/A,#N/A,FALSE,"매출";#N/A,#N/A,FALSE,"원가";#N/A,#N/A,FALSE,"경영"}</definedName>
    <definedName name="wrn.costs." localSheetId="11" hidden="1">{"consolidated_costs",#N/A,FALSE,"Cost_Data_Table";"regulatory_adjustments",#N/A,FALSE,"Cost_Data_Table";"adjustment_explanations",#N/A,FALSE,"Cost_Data_Table";"utility_costs",#N/A,FALSE,"Cost_Data_Table";"utility_costs_inflated",#N/A,FALSE,"Cost_Data_Table"}</definedName>
    <definedName name="wrn.costs." localSheetId="9" hidden="1">{"consolidated_costs",#N/A,FALSE,"Cost_Data_Table";"regulatory_adjustments",#N/A,FALSE,"Cost_Data_Table";"adjustment_explanations",#N/A,FALSE,"Cost_Data_Table";"utility_costs",#N/A,FALSE,"Cost_Data_Table";"utility_costs_inflated",#N/A,FALSE,"Cost_Data_Table"}</definedName>
    <definedName name="wrn.costs." localSheetId="4" hidden="1">{"consolidated_costs",#N/A,FALSE,"Cost_Data_Table";"regulatory_adjustments",#N/A,FALSE,"Cost_Data_Table";"adjustment_explanations",#N/A,FALSE,"Cost_Data_Table";"utility_costs",#N/A,FALSE,"Cost_Data_Table";"utility_costs_inflated",#N/A,FALSE,"Cost_Data_Table"}</definedName>
    <definedName name="wrn.costs." localSheetId="1"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otop." localSheetId="1" hidden="1">{"ReportTop",#N/A,FALSE,"report top"}</definedName>
    <definedName name="wrn.cotop." hidden="1">{"ReportTop",#N/A,FALSE,"report top"}</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1" hidden="1">{#N/A,#N/A,FALSE,"CPB"}</definedName>
    <definedName name="wrn.CPB." hidden="1">{#N/A,#N/A,FALSE,"CPB"}</definedName>
    <definedName name="wrn.Credit._.Summary." localSheetId="1" hidden="1">{#N/A,#N/A,FALSE,"Credit Summary"}</definedName>
    <definedName name="wrn.Credit._.Summary." hidden="1">{#N/A,#N/A,FALSE,"Credit Summary"}</definedName>
    <definedName name="wrn.crossroads." localSheetId="1" hidden="1">{#N/A,#N/A,FALSE,"RENT ROLL";#N/A,#N/A,FALSE,"CAM";#N/A,#N/A,FALSE,"TAXES";#N/A,#N/A,FALSE,"INSURANCE";#N/A,#N/A,FALSE,"HVAC";#N/A,#N/A,FALSE,"MARKETING"}</definedName>
    <definedName name="wrn.crossroads." hidden="1">{#N/A,#N/A,FALSE,"RENT ROLL";#N/A,#N/A,FALSE,"CAM";#N/A,#N/A,FALSE,"TAXES";#N/A,#N/A,FALSE,"INSURANCE";#N/A,#N/A,FALSE,"HVAC";#N/A,#N/A,FALSE,"MARKETING"}</definedName>
    <definedName name="wrn.csc." localSheetId="1" hidden="1">{"orixcsc",#N/A,FALSE,"ORIX CSC";"orixcsc2",#N/A,FALSE,"ORIX CSC"}</definedName>
    <definedName name="wrn.csc." hidden="1">{"orixcsc",#N/A,FALSE,"ORIX CSC";"orixcsc2",#N/A,FALSE,"ORIX CSC"}</definedName>
    <definedName name="wrn.csc2." localSheetId="1" hidden="1">{#N/A,#N/A,FALSE,"ORIX CSC"}</definedName>
    <definedName name="wrn.csc2." hidden="1">{#N/A,#N/A,FALSE,"ORIX CSC"}</definedName>
    <definedName name="wrn.Current._.Year._.Plan._.Only."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11" hidden="1">{"datatable",#N/A,FALSE,"Cust.Adds_Volumes"}</definedName>
    <definedName name="wrn.custadds_volumes." localSheetId="9" hidden="1">{"datatable",#N/A,FALSE,"Cust.Adds_Volumes"}</definedName>
    <definedName name="wrn.custadds_volumes." localSheetId="4" hidden="1">{"datatable",#N/A,FALSE,"Cust.Adds_Volumes"}</definedName>
    <definedName name="wrn.custadds_volumes." localSheetId="1" hidden="1">{"datatable",#N/A,FALSE,"Cust.Adds_Volumes"}</definedName>
    <definedName name="wrn.custadds_volumes." hidden="1">{"datatable",#N/A,FALSE,"Cust.Adds_Volumes"}</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preciation." localSheetId="1" hidden="1">{"GAAP Deprec",#N/A,TRUE,"Financials";"Tax Deprec",#N/A,TRUE,"Financials"}</definedName>
    <definedName name="wrn.Depreciation." hidden="1">{"GAAP Deprec",#N/A,TRUE,"Financials";"Tax Deprec",#N/A,TRUE,"Financials"}</definedName>
    <definedName name="wrn.Depreciation._.Expense." localSheetId="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tail." localSheetId="1"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income._.and._.expense." localSheetId="1" hidden="1">{#N/A,#N/A,TRUE,"Assumptions";#N/A,#N/A,TRUE,"Revenue &amp; Direct Expense";#N/A,#N/A,TRUE,"Indirect Expense"}</definedName>
    <definedName name="wrn.Detail._.income._.and._.expense." hidden="1">{#N/A,#N/A,TRUE,"Assumptions";#N/A,#N/A,TRUE,"Revenue &amp; Direct Expense";#N/A,#N/A,TRUE,"Indirect Expense"}</definedName>
    <definedName name="wrn.dir." localSheetId="1" hidden="1">{#N/A,#N/A,FALSE,"Dir. Marketing_Summary";#N/A,#N/A,FALSE,"Infolink";#N/A,#N/A,FALSE,"Direct";#N/A,#N/A,FALSE,"Med_Marketing";#N/A,#N/A,FALSE,"Dimac_1";#N/A,#N/A,FALSE,"Dimac_2";#N/A,#N/A,FALSE,"Vantage";#N/A,#N/A,FALSE,"Tomahawk";#N/A,#N/A,FALSE,"BofA";#N/A,#N/A,FALSE,"Epsilon";#N/A,#N/A,FALSE,"Epsilon"}</definedName>
    <definedName name="wrn.dir." hidden="1">{#N/A,#N/A,FALSE,"Dir. Marketing_Summary";#N/A,#N/A,FALSE,"Infolink";#N/A,#N/A,FALSE,"Direct";#N/A,#N/A,FALSE,"Med_Marketing";#N/A,#N/A,FALSE,"Dimac_1";#N/A,#N/A,FALSE,"Dimac_2";#N/A,#N/A,FALSE,"Vantage";#N/A,#N/A,FALSE,"Tomahawk";#N/A,#N/A,FALSE,"BofA";#N/A,#N/A,FALSE,"Epsilon";#N/A,#N/A,FALSE,"Epsilon"}</definedName>
    <definedName name="wrn.documentation." localSheetId="11" hidden="1">{"documentation1",#N/A,FALSE,"Documentation";"documentation2",#N/A,FALSE,"Documentation"}</definedName>
    <definedName name="wrn.documentation." localSheetId="9" hidden="1">{"documentation1",#N/A,FALSE,"Documentation";"documentation2",#N/A,FALSE,"Documentation"}</definedName>
    <definedName name="wrn.documentation." localSheetId="4" hidden="1">{"documentation1",#N/A,FALSE,"Documentation";"documentation2",#N/A,FALSE,"Documentation"}</definedName>
    <definedName name="wrn.documentation." localSheetId="1" hidden="1">{"documentation1",#N/A,FALSE,"Documentation";"documentation2",#N/A,FALSE,"Documentation"}</definedName>
    <definedName name="wrn.documentation." hidden="1">{"documentation1",#N/A,FALSE,"Documentation";"documentation2",#N/A,FALSE,"Documentation"}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T._.1._.Yr._.by._.SBU." localSheetId="1" hidden="1">{"EBT 1 Yr Lit",#N/A,FALSE,"EBT 1 yr";"EBT 1 Yr CS",#N/A,FALSE,"EBT 1 yr";"EBT 1 YR HC",#N/A,FALSE,"EBT 1 yr";"EBT 1 YR IS",#N/A,FALSE,"EBT 1 yr"}</definedName>
    <definedName name="wrn.EBT._.1._.Yr._.by._.SBU." hidden="1">{"EBT 1 Yr Lit",#N/A,FALSE,"EBT 1 yr";"EBT 1 Yr CS",#N/A,FALSE,"EBT 1 yr";"EBT 1 YR HC",#N/A,FALSE,"EBT 1 yr";"EBT 1 YR IS",#N/A,FALSE,"EBT 1 yr"}</definedName>
    <definedName name="wrn.Effective._.Capital._.Expenditures." localSheetId="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limination." localSheetId="1" hidden="1">{#N/A,#N/A,FALSE,"Eliminations"}</definedName>
    <definedName name="wrn.Elimination." hidden="1">{#N/A,#N/A,FALSE,"Eliminations"}</definedName>
    <definedName name="wrn.EntitiesWithReclasses." localSheetId="11" hidden="1">{"page1",#N/A,FALSE,"EntitiesWithReclasses";"page2",#N/A,FALSE,"EntitiesWithReclasses";"page3",#N/A,FALSE,"EntitiesWithReclasses";"page4",#N/A,FALSE,"EntitiesWithReclasses";"page5",#N/A,FALSE,"EntitiesWithReclasses";"page6",#N/A,FALSE,"EntitiesWithReclasses"}</definedName>
    <definedName name="wrn.EntitiesWithReclasses." localSheetId="9" hidden="1">{"page1",#N/A,FALSE,"EntitiesWithReclasses";"page2",#N/A,FALSE,"EntitiesWithReclasses";"page3",#N/A,FALSE,"EntitiesWithReclasses";"page4",#N/A,FALSE,"EntitiesWithReclasses";"page5",#N/A,FALSE,"EntitiesWithReclasses";"page6",#N/A,FALSE,"EntitiesWithReclasses"}</definedName>
    <definedName name="wrn.EntitiesWithReclasses." localSheetId="4" hidden="1">{"page1",#N/A,FALSE,"EntitiesWithReclasses";"page2",#N/A,FALSE,"EntitiesWithReclasses";"page3",#N/A,FALSE,"EntitiesWithReclasses";"page4",#N/A,FALSE,"EntitiesWithReclasses";"page5",#N/A,FALSE,"EntitiesWithReclasses";"page6",#N/A,FALSE,"EntitiesWithReclasses"}</definedName>
    <definedName name="wrn.EntitiesWithReclasses." localSheetId="1" hidden="1">{"page1",#N/A,FALSE,"EntitiesWithReclasses";"page2",#N/A,FALSE,"EntitiesWithReclasses";"page3",#N/A,FALSE,"EntitiesWithReclasses";"page4",#N/A,FALSE,"EntitiesWithReclasses";"page5",#N/A,FALSE,"EntitiesWithReclasses";"page6",#N/A,FALSE,"EntitiesWithReclasses"}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TRYDET." localSheetId="1" hidden="1">{#N/A,#N/A,FALSE,"ENTRYDET"}</definedName>
    <definedName name="wrn.ENTRYDET." hidden="1">{#N/A,#N/A,FALSE,"ENTRYDET"}</definedName>
    <definedName name="wrn.EPS." localSheetId="1" hidden="1">{#N/A,#N/A,FALSE,"EPS"}</definedName>
    <definedName name="wrn.EPS." hidden="1">{#N/A,#N/A,FALSE,"EPS"}</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eption._.Report." localSheetId="1" hidden="1">{#N/A,#N/A,FALSE,"Exception Report"}</definedName>
    <definedName name="wrn.Exception._.Report." hidden="1">{#N/A,#N/A,FALSE,"Exception Report"}</definedName>
    <definedName name="wrn.Executive._.Summary._.Growth." localSheetId="1"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Executive._.Summary._.Growth."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Exhibit_draft_report." localSheetId="11" hidden="1">{"Historic",#N/A,FALSE,"Historic IS";"BS",#N/A,FALSE,"DCF BS conversion";"Market_summary_2",#N/A,FALSE,"Market summary";"GCM_summary",#N/A,FALSE,"Market approach";"DCF",#N/A,FALSE,"DCF Projected IS unlevered";"DCF_value",#N/A,FALSE,"DCF Indications of value"}</definedName>
    <definedName name="wrn.Exhibit_draft_report." localSheetId="9" hidden="1">{"Historic",#N/A,FALSE,"Historic IS";"BS",#N/A,FALSE,"DCF BS conversion";"Market_summary_2",#N/A,FALSE,"Market summary";"GCM_summary",#N/A,FALSE,"Market approach";"DCF",#N/A,FALSE,"DCF Projected IS unlevered";"DCF_value",#N/A,FALSE,"DCF Indications of value"}</definedName>
    <definedName name="wrn.Exhibit_draft_report." localSheetId="4" hidden="1">{"Historic",#N/A,FALSE,"Historic IS";"BS",#N/A,FALSE,"DCF BS conversion";"Market_summary_2",#N/A,FALSE,"Market summary";"GCM_summary",#N/A,FALSE,"Market approach";"DCF",#N/A,FALSE,"DCF Projected IS unlevered";"DCF_value",#N/A,FALSE,"DCF Indications of value"}</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localSheetId="1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97._.QTR._.2._.Rate." localSheetId="1" hidden="1">{#N/A,#N/A,FALSE,"F98 Q2";#N/A,#N/A,FALSE,"Worksheet";#N/A,#N/A,FALSE,"Reconciliation";#N/A,#N/A,FALSE,"Minority Interest"}</definedName>
    <definedName name="wrn.F97._.QTR._.2._.Rate." hidden="1">{#N/A,#N/A,FALSE,"F98 Q2";#N/A,#N/A,FALSE,"Worksheet";#N/A,#N/A,FALSE,"Reconciliation";#N/A,#N/A,FALSE,"Minority Interest"}</definedName>
    <definedName name="wrn.FCB." localSheetId="1" hidden="1">{"FCB_ALL",#N/A,FALSE,"FCB"}</definedName>
    <definedName name="wrn.FCB." hidden="1">{"FCB_ALL",#N/A,FALSE,"FCB"}</definedName>
    <definedName name="wrn.fcb2" localSheetId="1" hidden="1">{"FCB_ALL",#N/A,FALSE,"FCB"}</definedName>
    <definedName name="wrn.fcb2" hidden="1">{"FCB_ALL",#N/A,FALSE,"FCB"}</definedName>
    <definedName name="wrn.filecopy."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9"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nal._.Budget._.Report." localSheetId="1" hidden="1">{#N/A,#N/A,FALSE,"Pro Forma";"SJ Administration",#N/A,FALSE,"Saint John Administration";"SJ Trucking",#N/A,FALSE,"Trucking";"SJ Erection",#N/A,FALSE,"Erection";"SJ Pipe Material",#N/A,FALSE,"Pipe";"SJ Pipe Operational",#N/A,FALSE,"Pipe";"SJ Pipe Sales Forcast",#N/A,FALSE,"Pipe";"SJ Ready Mix",#N/A,FALSE,"Ready Mix";"SJ Precast Material",#N/A,FALSE,"S J PRECAST";"SJ Precast Operational",#N/A,FALSE,"S J PRECAST";"SJ Precast Sales Forcast",#N/A,FALSE,"S J PRECAST";"Bed Administration",#N/A,FALSE,"BED. ADMINISTRATION";"Bed Pipe Total",#N/A,FALSE,"BED PIPE";"Bed Pipe Sales Forcast",#N/A,FALSE,"BED PIPE";"Bed Precast Material",#N/A,FALSE,"BED - PRECAST";"Bed Precast Material",#N/A,FALSE,"BED - PRECAST";"Bed Precast Sales Forcast",#N/A,FALSE,"BED - PRECAST";"Capital Expenditures",#N/A,FALSE,"CAPITAL"}</definedName>
    <definedName name="wrn.Final._.Budget._.Report." hidden="1">{#N/A,#N/A,FALSE,"Pro Forma";"SJ Administration",#N/A,FALSE,"Saint John Administration";"SJ Trucking",#N/A,FALSE,"Trucking";"SJ Erection",#N/A,FALSE,"Erection";"SJ Pipe Material",#N/A,FALSE,"Pipe";"SJ Pipe Operational",#N/A,FALSE,"Pipe";"SJ Pipe Sales Forcast",#N/A,FALSE,"Pipe";"SJ Ready Mix",#N/A,FALSE,"Ready Mix";"SJ Precast Material",#N/A,FALSE,"S J PRECAST";"SJ Precast Operational",#N/A,FALSE,"S J PRECAST";"SJ Precast Sales Forcast",#N/A,FALSE,"S J PRECAST";"Bed Administration",#N/A,FALSE,"BED. ADMINISTRATION";"Bed Pipe Total",#N/A,FALSE,"BED PIPE";"Bed Pipe Sales Forcast",#N/A,FALSE,"BED PIPE";"Bed Precast Material",#N/A,FALSE,"BED - PRECAST";"Bed Precast Material",#N/A,FALSE,"BED - PRECAST";"Bed Precast Sales Forcast",#N/A,FALSE,"BED - PRECAST";"Capital Expenditures",#N/A,FALSE,"CAPITAL"}</definedName>
    <definedName name="wrn.Financials." localSheetId="1" hidden="1">{"Inc Stmt",#N/A,TRUE,"Financials";"Common Size",#N/A,TRUE,"Financials";"BS Assets",#N/A,TRUE,"Financials";"BS Liabilities",#N/A,TRUE,"Financials";"Cash Flow Stmt",#N/A,TRUE,"Financials";"DCF",#N/A,TRUE,"Financials"}</definedName>
    <definedName name="wrn.Financials." hidden="1">{"Inc Stmt",#N/A,TRUE,"Financials";"Common Size",#N/A,TRUE,"Financials";"BS Assets",#N/A,TRUE,"Financials";"BS Liabilities",#N/A,TRUE,"Financials";"Cash Flow Stmt",#N/A,TRUE,"Financials";"DCF",#N/A,TRUE,"Financials"}</definedName>
    <definedName name="wrn.finmodel." localSheetId="1" hidden="1">{#N/A,#N/A,FALSE,"Fin Model"}</definedName>
    <definedName name="wrn.finmodel." hidden="1">{#N/A,#N/A,FALSE,"Fin Model"}</definedName>
    <definedName name="wrn.first2." localSheetId="1" hidden="1">{#N/A,#N/A,FALSE,"sum-don";#N/A,#N/A,FALSE,"inc-don"}</definedName>
    <definedName name="wrn.first2." hidden="1">{#N/A,#N/A,FALSE,"sum-don";#N/A,#N/A,FALSE,"inc-don"}</definedName>
    <definedName name="wrn.first3." localSheetId="1" hidden="1">{#N/A,#N/A,FALSE,"Summary";#N/A,#N/A,FALSE,"proj1";#N/A,#N/A,FALSE,"proj2"}</definedName>
    <definedName name="wrn.first3." hidden="1">{#N/A,#N/A,FALSE,"Summary";#N/A,#N/A,FALSE,"proj1";#N/A,#N/A,FALSE,"proj2"}</definedName>
    <definedName name="wrn.first4." localSheetId="1" hidden="1">{#N/A,#N/A,FALSE,"Summary";#N/A,#N/A,FALSE,"proj1";#N/A,#N/A,FALSE,"proj2";#N/A,#N/A,FALSE,"DCF"}</definedName>
    <definedName name="wrn.first4." hidden="1">{#N/A,#N/A,FALSE,"Summary";#N/A,#N/A,FALSE,"proj1";#N/A,#N/A,FALSE,"proj2";#N/A,#N/A,FALSE,"DCF"}</definedName>
    <definedName name="wrn.Five._.Year._.Plan." localSheetId="1"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LASH." localSheetId="1" hidden="1">{#N/A,#N/A,FALSE,"OutlK-QTD";#N/A,#N/A,FALSE,"BKLG";#N/A,#N/A,FALSE,"BKLG Link";#N/A,#N/A,FALSE,"OEMBILL";#N/A,#N/A,FALSE,"Pre_Book";#N/A,#N/A,FALSE,"Delinq_outQ3"}</definedName>
    <definedName name="wrn.FLASH." hidden="1">{#N/A,#N/A,FALSE,"OutlK-QTD";#N/A,#N/A,FALSE,"BKLG";#N/A,#N/A,FALSE,"BKLG Link";#N/A,#N/A,FALSE,"OEMBILL";#N/A,#N/A,FALSE,"Pre_Book";#N/A,#N/A,FALSE,"Delinq_outQ3"}</definedName>
    <definedName name="wrn.FOOTNOTES." localSheetId="11" hidden="1">{"Footnotespg1",#N/A,FALSE,"Footnotes";"Footnotespg2",#N/A,FALSE,"Footnotes"}</definedName>
    <definedName name="wrn.FOOTNOTES." localSheetId="9" hidden="1">{"Footnotespg1",#N/A,FALSE,"Footnotes";"Footnotespg2",#N/A,FALSE,"Footnotes"}</definedName>
    <definedName name="wrn.FOOTNOTES." localSheetId="4" hidden="1">{"Footnotespg1",#N/A,FALSE,"Footnotes";"Footnotespg2",#N/A,FALSE,"Footnotes"}</definedName>
    <definedName name="wrn.FOOTNOTES." localSheetId="1" hidden="1">{"Footnotespg1",#N/A,FALSE,"Footnotes";"Footnotespg2",#N/A,FALSE,"Footnotes"}</definedName>
    <definedName name="wrn.FOOTNOTES." hidden="1">{"Footnotespg1",#N/A,FALSE,"Footnotes";"Footnotespg2",#N/A,FALSE,"Footnotes"}</definedName>
    <definedName name="wrn.Full._.Business._.Plan._.Package."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Model." localSheetId="1"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print." localSheetId="1"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97SBP." localSheetId="1" hidden="1">{#N/A,#N/A,FALSE,"FY97";#N/A,#N/A,FALSE,"FY98";#N/A,#N/A,FALSE,"FY99";#N/A,#N/A,FALSE,"FY00";#N/A,#N/A,FALSE,"FY01"}</definedName>
    <definedName name="wrn.FY97SBP." hidden="1">{#N/A,#N/A,FALSE,"FY97";#N/A,#N/A,FALSE,"FY98";#N/A,#N/A,FALSE,"FY99";#N/A,#N/A,FALSE,"FY00";#N/A,#N/A,FALSE,"FY01"}</definedName>
    <definedName name="wrn.GARNISH." localSheetId="11" hidden="1">{#N/A,#N/A,FALSE,"HIBBARD";#N/A,#N/A,FALSE,"BEATON";#N/A,#N/A,FALSE,"CLARKSON";#N/A,#N/A,FALSE,"HARTMAN";#N/A,#N/A,FALSE,"SAMSON";#N/A,#N/A,FALSE,"VENSKAITIS";#N/A,#N/A,FALSE,"MCNEIL"}</definedName>
    <definedName name="wrn.GARNISH." localSheetId="9" hidden="1">{#N/A,#N/A,FALSE,"HIBBARD";#N/A,#N/A,FALSE,"BEATON";#N/A,#N/A,FALSE,"CLARKSON";#N/A,#N/A,FALSE,"HARTMAN";#N/A,#N/A,FALSE,"SAMSON";#N/A,#N/A,FALSE,"VENSKAITIS";#N/A,#N/A,FALSE,"MCNEIL"}</definedName>
    <definedName name="wrn.GARNISH." localSheetId="4" hidden="1">{#N/A,#N/A,FALSE,"HIBBARD";#N/A,#N/A,FALSE,"BEATON";#N/A,#N/A,FALSE,"CLARKSON";#N/A,#N/A,FALSE,"HARTMAN";#N/A,#N/A,FALSE,"SAMSON";#N/A,#N/A,FALSE,"VENSKAITIS";#N/A,#N/A,FALSE,"MCNEIL"}</definedName>
    <definedName name="wrn.GARNISH." localSheetId="1" hidden="1">{#N/A,#N/A,FALSE,"HIBBARD";#N/A,#N/A,FALSE,"BEATON";#N/A,#N/A,FALSE,"CLARKSON";#N/A,#N/A,FALSE,"HARTMAN";#N/A,#N/A,FALSE,"SAMSON";#N/A,#N/A,FALSE,"VENSKAITIS";#N/A,#N/A,FALSE,"MCNEIL"}</definedName>
    <definedName name="wrn.GARNISH." hidden="1">{#N/A,#N/A,FALSE,"HIBBARD";#N/A,#N/A,FALSE,"BEATON";#N/A,#N/A,FALSE,"CLARKSON";#N/A,#N/A,FALSE,"HARTMAN";#N/A,#N/A,FALSE,"SAMSON";#N/A,#N/A,FALSE,"VENSKAITIS";#N/A,#N/A,FALSE,"MCNEIL"}</definedName>
    <definedName name="wrn.gastos." localSheetId="1" hidden="1">{#N/A,#N/A,FALSE,"PERSONAL";#N/A,#N/A,FALSE,"explotación";#N/A,#N/A,FALSE,"generales"}</definedName>
    <definedName name="wrn.gastos." hidden="1">{#N/A,#N/A,FALSE,"PERSONAL";#N/A,#N/A,FALSE,"explotación";#N/A,#N/A,FALSE,"generales"}</definedName>
    <definedName name="wrn.GGR._.Network._.Exhibit." localSheetId="11" hidden="1">{"Network Summary",#N/A,TRUE,"Summary";"Piping Summary",#N/A,TRUE," Piping";"Meters Summary",#N/A,TRUE,"Meters &amp; Connections";"Connections Summary",#N/A,TRUE,"Meters &amp; Connections";"Stations Summary",#N/A,TRUE,"Stations Pivot"}</definedName>
    <definedName name="wrn.GGR._.Network._.Exhibit." localSheetId="9" hidden="1">{"Network Summary",#N/A,TRUE,"Summary";"Piping Summary",#N/A,TRUE," Piping";"Meters Summary",#N/A,TRUE,"Meters &amp; Connections";"Connections Summary",#N/A,TRUE,"Meters &amp; Connections";"Stations Summary",#N/A,TRUE,"Stations Pivot"}</definedName>
    <definedName name="wrn.GGR._.Network._.Exhibit." localSheetId="4" hidden="1">{"Network Summary",#N/A,TRUE,"Summary";"Piping Summary",#N/A,TRUE," Piping";"Meters Summary",#N/A,TRUE,"Meters &amp; Connections";"Connections Summary",#N/A,TRUE,"Meters &amp; Connections";"Stations Summary",#N/A,TRUE,"Stations Pivot"}</definedName>
    <definedName name="wrn.GGR._.Network._.Exhibit." localSheetId="1"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IS." localSheetId="1" hidden="1">{#N/A,#N/A,FALSE,"GIS"}</definedName>
    <definedName name="wrn.GIS." hidden="1">{#N/A,#N/A,FALSE,"GIS"}</definedName>
    <definedName name="wrn.gross._.margin._.detail." localSheetId="11" hidden="1">{"gross_margin1",#N/A,FALSE,"Gross Margin Detail";"gross_margin2",#N/A,FALSE,"Gross Margin Detail"}</definedName>
    <definedName name="wrn.gross._.margin._.detail." localSheetId="9" hidden="1">{"gross_margin1",#N/A,FALSE,"Gross Margin Detail";"gross_margin2",#N/A,FALSE,"Gross Margin Detail"}</definedName>
    <definedName name="wrn.gross._.margin._.detail." localSheetId="4" hidden="1">{"gross_margin1",#N/A,FALSE,"Gross Margin Detail";"gross_margin2",#N/A,FALSE,"Gross Margin Detail"}</definedName>
    <definedName name="wrn.gross._.margin._.detail." localSheetId="1" hidden="1">{"gross_margin1",#N/A,FALSE,"Gross Margin Detail";"gross_margin2",#N/A,FALSE,"Gross Margin Detail"}</definedName>
    <definedName name="wrn.gross._.margin._.detail." hidden="1">{"gross_margin1",#N/A,FALSE,"Gross Margin Detail";"gross_margin2",#N/A,FALSE,"Gross Margin Detail"}</definedName>
    <definedName name="wrn.Gross._.PPE." localSheetId="1"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istorical._.performance." localSheetId="11" hidden="1">{"historical acquirer",#N/A,FALSE,"Historical Performance";"historical target",#N/A,FALSE,"Historical Performance"}</definedName>
    <definedName name="wrn.historical._.performance." localSheetId="9" hidden="1">{"historical acquirer",#N/A,FALSE,"Historical Performance";"historical target",#N/A,FALSE,"Historical Performance"}</definedName>
    <definedName name="wrn.historical._.performance." localSheetId="4" hidden="1">{"historical acquirer",#N/A,FALSE,"Historical Performance";"historical target",#N/A,FALSE,"Historical Performance"}</definedName>
    <definedName name="wrn.historical._.performance." localSheetId="1"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NZ." localSheetId="1" hidden="1">{#N/A,#N/A,FALSE,"HNZ"}</definedName>
    <definedName name="wrn.HNZ." hidden="1">{#N/A,#N/A,FALSE,"HNZ"}</definedName>
    <definedName name="wrn.HO._.Cost._.Alloc." localSheetId="1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9"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9"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9"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9"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income." localSheetId="11" hidden="1">{"income",#N/A,FALSE,"income_statement"}</definedName>
    <definedName name="wrn.income." localSheetId="9" hidden="1">{"income",#N/A,FALSE,"income_statement"}</definedName>
    <definedName name="wrn.income." localSheetId="4" hidden="1">{"income",#N/A,FALSE,"income_statement"}</definedName>
    <definedName name="wrn.income." localSheetId="1" hidden="1">{"income",#N/A,FALSE,"income_statement"}</definedName>
    <definedName name="wrn.income." hidden="1">{"income",#N/A,FALSE,"income_statement"}</definedName>
    <definedName name="wrn.INCOME._.STATEMENT." localSheetId="11" hidden="1">{"INCOME STATEMENT",#N/A,FALSE,"Income Statement"}</definedName>
    <definedName name="wrn.INCOME._.STATEMENT." localSheetId="9" hidden="1">{"INCOME STATEMENT",#N/A,FALSE,"Income Statement"}</definedName>
    <definedName name="wrn.INCOME._.STATEMENT." localSheetId="4" hidden="1">{"INCOME STATEMENT",#N/A,FALSE,"Income Statement"}</definedName>
    <definedName name="wrn.INCOME._.STATEMENT." localSheetId="1" hidden="1">{"INCOME STATEMENT",#N/A,FALSE,"Income Statement"}</definedName>
    <definedName name="wrn.INCOME._.STATEMENT." hidden="1">{"INCOME STATEMENT",#N/A,FALSE,"Income Statement"}</definedName>
    <definedName name="wrn.incomestmt." localSheetId="11"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9"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4"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1"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greso." localSheetId="1" hidden="1">{#N/A,#N/A,FALSE,"voz corporativa";#N/A,#N/A,FALSE,"Transmisión de datos";#N/A,#N/A,FALSE,"Videoconferencia";#N/A,#N/A,FALSE,"Correo electrónico";#N/A,#N/A,FALSE,"Correo de voz";#N/A,#N/A,FALSE,"Megafax";#N/A,#N/A,FALSE,"Edi";#N/A,#N/A,FALSE,"Internet";#N/A,#N/A,FALSE,"VSAT";#N/A,#N/A,FALSE,"ing ult. milla"}</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localSheetId="1"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data." localSheetId="1" hidden="1">{"Creditor Days",#N/A,FALSE,"Input Sheet";"Data Values",#N/A,FALSE,"Input Sheet"}</definedName>
    <definedName name="wrn.input._.data." hidden="1">{"Creditor Days",#N/A,FALSE,"Input Sheet";"Data Values",#N/A,FALSE,"Input Sheet"}</definedName>
    <definedName name="wrn.Input._.Items." localSheetId="1"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localSheetId="11" hidden="1">{#N/A,#N/A,FALSE,"TICKERS INPUT SHEET"}</definedName>
    <definedName name="wrn.input._.sheet." localSheetId="9" hidden="1">{#N/A,#N/A,FALSE,"TICKERS INPUT SHEET"}</definedName>
    <definedName name="wrn.input._.sheet." localSheetId="4" hidden="1">{#N/A,#N/A,FALSE,"TICKERS INPUT SHEET"}</definedName>
    <definedName name="wrn.input._.sheet." localSheetId="1" hidden="1">{#N/A,#N/A,FALSE,"TICKERS INPUT SHEET"}</definedName>
    <definedName name="wrn.input._.sheet." hidden="1">{#N/A,#N/A,FALSE,"TICKERS INPUT SHEET"}</definedName>
    <definedName name="wrn.Inputs._.and._.detail._.calculations." localSheetId="1" hidden="1">{#N/A,#N/A,TRUE,"Revenue &amp; Direct Expense";#N/A,#N/A,TRUE,"Indirect Expense";#N/A,#N/A,TRUE,"Assumptions";#N/A,#N/A,TRUE,"Headcount Inputs";#N/A,#N/A,TRUE,"Markets";#N/A,#N/A,TRUE,"Colocation";#N/A,#N/A,TRUE,"Demographics";#N/A,#N/A,TRUE,"ILEC Rates"}</definedName>
    <definedName name="wrn.Inputs._.and._.detail._.calculations." hidden="1">{#N/A,#N/A,TRUE,"Revenue &amp; Direct Expense";#N/A,#N/A,TRUE,"Indirect Expense";#N/A,#N/A,TRUE,"Assumptions";#N/A,#N/A,TRUE,"Headcount Inputs";#N/A,#N/A,TRUE,"Markets";#N/A,#N/A,TRUE,"Colocation";#N/A,#N/A,TRUE,"Demographics";#N/A,#N/A,TRUE,"ILEC Rates"}</definedName>
    <definedName name="wrn.INTERNAL._.COV._.PG." localSheetId="1" hidden="1">{#N/A,#N/A,FALSE,"YE INT COV";#N/A,#N/A,FALSE,"YE INT COV B"}</definedName>
    <definedName name="wrn.INTERNAL._.COV._.PG." hidden="1">{#N/A,#N/A,FALSE,"YE INT COV";#N/A,#N/A,FALSE,"YE INT COV B"}</definedName>
    <definedName name="wrn.INTL._.GROUP." localSheetId="1" hidden="1">{"INTLGROUP",#N/A,FALSE,"INTL GROUP"}</definedName>
    <definedName name="wrn.INTL._.GROUP." hidden="1">{"INTLGROUP",#N/A,FALSE,"INTL GROUP"}</definedName>
    <definedName name="wrn.IPO._.Valuation." localSheetId="1" hidden="1">{"assumptions",#N/A,FALSE,"Scenario 1";"valuation",#N/A,FALSE,"Scenario 1"}</definedName>
    <definedName name="wrn.IPO._.Valuation." hidden="1">{"assumptions",#N/A,FALSE,"Scenario 1";"valuation",#N/A,FALSE,"Scenario 1"}</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rr." localSheetId="1"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wrn.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JODM._.Graphs." localSheetId="1"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K." localSheetId="1" hidden="1">{#N/A,#N/A,FALSE,"K"}</definedName>
    <definedName name="wrn.K." hidden="1">{#N/A,#N/A,FALSE,"K"}</definedName>
    <definedName name="wrn.KATE." localSheetId="1" hidden="1">{"BALANCE SHEET",#N/A,FALSE,"FINANCIALS";"INCOME",#N/A,FALSE,"FINANCIALS";"RETAINED EARNINGS",#N/A,FALSE,"FINANCIALS";"SOCFP",#N/A,FALSE,"FINANCIALS";"TRIAL BALANCE",#N/A,FALSE,"FINANCIALS"}</definedName>
    <definedName name="wrn.KATE." hidden="1">{"BALANCE SHEET",#N/A,FALSE,"FINANCIALS";"INCOME",#N/A,FALSE,"FINANCIALS";"RETAINED EARNINGS",#N/A,FALSE,"FINANCIALS";"SOCFP",#N/A,FALSE,"FINANCIALS";"TRIAL BALANCE",#N/A,FALSE,"FINANCIALS"}</definedName>
    <definedName name="wrn.LBO._.Summary." localSheetId="1" hidden="1">{"LBO Summary",#N/A,FALSE,"Summary"}</definedName>
    <definedName name="wrn.LBO._.Summary." hidden="1">{"LBO Summary",#N/A,FALSE,"Summary"}</definedName>
    <definedName name="wrn.Lead._.Schedule." localSheetId="11"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9"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4"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1" hidden="1">{#N/A,#N/A,FALSE,"BS";#N/A,#N/A,FALSE,"PL";#N/A,#N/A,FALSE,"A";#N/A,#N/A,FALSE,"B";#N/A,#N/A,FALSE,"B1";#N/A,#N/A,FALSE,"C";#N/A,#N/A,FALSE,"C1";#N/A,#N/A,FALSE,"C2";#N/A,#N/A,FALSE,"D";#N/A,#N/A,FALSE,"E";#N/A,#N/A,FALSE,"F";#N/A,#N/A,FALSE,"AA";#N/A,#N/A,FALSE,"BB";#N/A,#N/A,FALSE,"CC";#N/A,#N/A,FALSE,"DD";#N/A,#N/A,FALSE,"EE";#N/A,#N/A,FALSE,"FF";#N/A,#N/A,FALSE,"PL10";#N/A,#N/A,FALSE,"PL20";#N/A,#N/A,FALSE,"PL30"}</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localSheetId="11" hidden="1">{"LPNL1",#N/A,FALSE,"EntitiesWithReclasses";"LPNL2",#N/A,FALSE,"EntitiesWithReclasses";"LPNL3",#N/A,FALSE,"EntitiesWithReclasses"}</definedName>
    <definedName name="wrn.LPNL." localSheetId="9" hidden="1">{"LPNL1",#N/A,FALSE,"EntitiesWithReclasses";"LPNL2",#N/A,FALSE,"EntitiesWithReclasses";"LPNL3",#N/A,FALSE,"EntitiesWithReclasses"}</definedName>
    <definedName name="wrn.LPNL." localSheetId="4" hidden="1">{"LPNL1",#N/A,FALSE,"EntitiesWithReclasses";"LPNL2",#N/A,FALSE,"EntitiesWithReclasses";"LPNL3",#N/A,FALSE,"EntitiesWithReclasses"}</definedName>
    <definedName name="wrn.LPNL." localSheetId="1" hidden="1">{"LPNL1",#N/A,FALSE,"EntitiesWithReclasses";"LPNL2",#N/A,FALSE,"EntitiesWithReclasses";"LPNL3",#N/A,FALSE,"EntitiesWithReclasses"}</definedName>
    <definedName name="wrn.LPNL." hidden="1">{"LPNL1",#N/A,FALSE,"EntitiesWithReclasses";"LPNL2",#N/A,FALSE,"EntitiesWithReclasses";"LPNL3",#N/A,FALSE,"EntitiesWithReclasses"}</definedName>
    <definedName name="wrn.Maine." localSheetId="1" hidden="1">{"Assumptions",#N/A,TRUE,"Assumptions";"Income",#N/A,TRUE,"Income";"Balance",#N/A,TRUE,"Balance"}</definedName>
    <definedName name="wrn.Maine."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djustment." localSheetId="1" hidden="1">{"MGMT_Adj_Excl_Mktg_1",#N/A,TRUE,"Mgmt. Adj.";"MGMT_Adj_Excl_Mktg_2",#N/A,TRUE,"Mgmt. Adj.";"MGMT_ADJ_Incl_Mktg_1",#N/A,TRUE,"Mgmt. Adj.";"MGMT_Adj_Incl_Mktg_2",#N/A,TRUE,"Mgmt. Adj."}</definedName>
    <definedName name="wrn.Management._.Adjustment." hidden="1">{"MGMT_Adj_Excl_Mktg_1",#N/A,TRUE,"Mgmt. Adj.";"MGMT_Adj_Excl_Mktg_2",#N/A,TRUE,"Mgmt. Adj.";"MGMT_ADJ_Incl_Mktg_1",#N/A,TRUE,"Mgmt. Adj.";"MGMT_Adj_Incl_Mktg_2",#N/A,TRUE,"Mgmt. Adj."}</definedName>
    <definedName name="wrn.MCCRK." localSheetId="1" hidden="1">{#N/A,#N/A,FALSE,"MCCRK"}</definedName>
    <definedName name="wrn.MCCRK." hidden="1">{#N/A,#N/A,FALSE,"MCCRK"}</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nthly._.MIFA._.Sheets." localSheetId="1"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wrn.Monthly._.MIFA._.Sheets."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wrn.Multiples._.Calculation." localSheetId="11" hidden="1">{#N/A,#N/A,FALSE,"GCM Data Sum";#N/A,#N/A,FALSE,"TIC-Calculation";#N/A,#N/A,FALSE,"TIC  Multiples";#N/A,#N/A,FALSE,"P-E &amp; Price to Book Multiples";#N/A,#N/A,FALSE,"Margins-EBITDA-to-Growth"}</definedName>
    <definedName name="wrn.Multiples._.Calculation." localSheetId="9" hidden="1">{#N/A,#N/A,FALSE,"GCM Data Sum";#N/A,#N/A,FALSE,"TIC-Calculation";#N/A,#N/A,FALSE,"TIC  Multiples";#N/A,#N/A,FALSE,"P-E &amp; Price to Book Multiples";#N/A,#N/A,FALSE,"Margins-EBITDA-to-Growth"}</definedName>
    <definedName name="wrn.Multiples._.Calculation." localSheetId="4" hidden="1">{#N/A,#N/A,FALSE,"GCM Data Sum";#N/A,#N/A,FALSE,"TIC-Calculation";#N/A,#N/A,FALSE,"TIC  Multiples";#N/A,#N/A,FALSE,"P-E &amp; Price to Book Multiples";#N/A,#N/A,FALSE,"Margins-EBITDA-to-Growth"}</definedName>
    <definedName name="wrn.Multiples._.Calculation." localSheetId="1"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NA." localSheetId="1" hidden="1">{#N/A,#N/A,FALSE,"NA"}</definedName>
    <definedName name="wrn.NA." hidden="1">{#N/A,#N/A,FALSE,"NA"}</definedName>
    <definedName name="wrn.NCPC." localSheetId="1" hidden="1">{"_811",#N/A,FALSE,"NCPC Expenses";"_813",#N/A,FALSE,"NCPC Expenses";"_814",#N/A,FALSE,"NCPC Expenses"}</definedName>
    <definedName name="wrn.NCPC." hidden="1">{"_811",#N/A,FALSE,"NCPC Expenses";"_813",#N/A,FALSE,"NCPC Expenses";"_814",#N/A,FALSE,"NCPC Expenses"}</definedName>
    <definedName name="wrn.New." localSheetId="1" hidden="1">{"Con. New Accts",#N/A,FALSE,"NEW ACCOUNTS BUDGET";"Zel. New Accts",#N/A,FALSE,"NEW ACCOUNTS BUDGET";"Bay New Accts",#N/A,FALSE,"NEW ACCOUNTS BUDGET"}</definedName>
    <definedName name="wrn.New." hidden="1">{"Con. New Accts",#N/A,FALSE,"NEW ACCOUNTS BUDGET";"Zel. New Accts",#N/A,FALSE,"NEW ACCOUNTS BUDGET";"Bay New Accts",#N/A,FALSE,"NEW ACCOUNTS BUDGET"}</definedName>
    <definedName name="wrn.newest." localSheetId="1" hidden="1">{#N/A,#N/A,TRUE,"TS";#N/A,#N/A,TRUE,"Combo";#N/A,#N/A,TRUE,"FAIR";#N/A,#N/A,TRUE,"RBC";#N/A,#N/A,TRUE,"xxxx"}</definedName>
    <definedName name="wrn.newest." hidden="1">{#N/A,#N/A,TRUE,"TS";#N/A,#N/A,TRUE,"Combo";#N/A,#N/A,TRUE,"FAIR";#N/A,#N/A,TRUE,"RBC";#N/A,#N/A,TRUE,"xxxx"}</definedName>
    <definedName name="wrn.OMreport." localSheetId="11" hidden="1">{"OM_data",#N/A,FALSE,"O&amp;M Data Table";"OM_regulatory_adjustments",#N/A,FALSE,"O&amp;M Data Table";"OM_select_data",#N/A,FALSE,"O&amp;M Data Table"}</definedName>
    <definedName name="wrn.OMreport." localSheetId="9" hidden="1">{"OM_data",#N/A,FALSE,"O&amp;M Data Table";"OM_regulatory_adjustments",#N/A,FALSE,"O&amp;M Data Table";"OM_select_data",#N/A,FALSE,"O&amp;M Data Table"}</definedName>
    <definedName name="wrn.OMreport." localSheetId="4" hidden="1">{"OM_data",#N/A,FALSE,"O&amp;M Data Table";"OM_regulatory_adjustments",#N/A,FALSE,"O&amp;M Data Table";"OM_select_data",#N/A,FALSE,"O&amp;M Data Table"}</definedName>
    <definedName name="wrn.OMreport." localSheetId="1"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Operating._.Models." localSheetId="1" hidden="1">{#N/A,#N/A,TRUE,"Eastern Market";#N/A,#N/A,TRUE,"Western Market";#N/A,#N/A,TRUE,"Sulphur Services";#N/A,#N/A,TRUE,"Global Business";#N/A,#N/A,TRUE,"Incremental Overhead";#N/A,#N/A,TRUE,"Acquired Business"}</definedName>
    <definedName name="wrn.Operating._.Models." hidden="1">{#N/A,#N/A,TRUE,"Eastern Market";#N/A,#N/A,TRUE,"Western Market";#N/A,#N/A,TRUE,"Sulphur Services";#N/A,#N/A,TRUE,"Global Business";#N/A,#N/A,TRUE,"Incremental Overhead";#N/A,#N/A,TRUE,"Acquired Business"}</definedName>
    <definedName name="wrn.ORIGINALS." localSheetId="1" hidden="1">{#N/A,#N/A,FALSE,"BS";#N/A,#N/A,FALSE,"IS";#N/A,#N/A,FALSE,"PI";#N/A,#N/A,FALSE,"CF"}</definedName>
    <definedName name="wrn.ORIGINALS." hidden="1">{#N/A,#N/A,FALSE,"BS";#N/A,#N/A,FALSE,"IS";#N/A,#N/A,FALSE,"PI";#N/A,#N/A,FALSE,"CF"}</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localSheetId="1" hidden="1">{"Page 1",#N/A,FALSE,"Sheet1";"Page 2",#N/A,FALSE,"Sheet1"}</definedName>
    <definedName name="wrn.Page._.1." hidden="1">{"Page 1",#N/A,FALSE,"Sheet1";"Page 2",#N/A,FALSE,"Sheet1"}</definedName>
    <definedName name="wrn.PARTNERS._.CAPITAL._.STMT." localSheetId="11" hidden="1">{"PARTNERS CAPITAL STMT",#N/A,FALSE,"Partners Capital"}</definedName>
    <definedName name="wrn.PARTNERS._.CAPITAL._.STMT." localSheetId="9" hidden="1">{"PARTNERS CAPITAL STMT",#N/A,FALSE,"Partners Capital"}</definedName>
    <definedName name="wrn.PARTNERS._.CAPITAL._.STMT." localSheetId="4" hidden="1">{"PARTNERS CAPITAL STMT",#N/A,FALSE,"Partners Capital"}</definedName>
    <definedName name="wrn.PARTNERS._.CAPITAL._.STMT." localSheetId="1" hidden="1">{"PARTNERS CAPITAL STMT",#N/A,FALSE,"Partners Capital"}</definedName>
    <definedName name="wrn.PARTNERS._.CAPITAL._.STMT." hidden="1">{"PARTNERS CAPITAL STMT",#N/A,FALSE,"Partners Capital"}</definedName>
    <definedName name="wrn.PARTNERSHIP." localSheetId="1" hidden="1">{#N/A,#N/A,FALSE,"BALANCE SHEET";#N/A,#N/A,FALSE,"PL ACCOUNT";#N/A,#N/A,FALSE,"FIXED ASSETS";#N/A,#N/A,FALSE,"HP (V)";#N/A,#N/A,FALSE,"TAX COMP";#N/A,#N/A,FALSE,"W&amp;T";#N/A,#N/A,FALSE,"RECONCILE"}</definedName>
    <definedName name="wrn.PARTNERSHIP." hidden="1">{#N/A,#N/A,FALSE,"BALANCE SHEET";#N/A,#N/A,FALSE,"PL ACCOUNT";#N/A,#N/A,FALSE,"FIXED ASSETS";#N/A,#N/A,FALSE,"HP (V)";#N/A,#N/A,FALSE,"TAX COMP";#N/A,#N/A,FALSE,"W&amp;T";#N/A,#N/A,FALSE,"RECONCILE"}</definedName>
    <definedName name="wrn.Plan._.Support._.Only." localSheetId="1"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X." localSheetId="1" hidden="1">{"cred comp",#N/A,FALSE,"Comparable Credit Analysis";"IS",#N/A,FALSE,"IS";"Sensitivity",#N/A,FALSE,"Sensitivity";"BS",#N/A,FALSE,"BS";"Bond Summary",#N/A,FALSE,"B Summary";"AD",#N/A,FALSE,"Accretion";"NAV",#N/A,FALSE,"NAV";"SU",#N/A,FALSE,"S&amp;U";"acq. study",#N/A,FALSE,"Acq. Study";"F Charges",#N/A,FALSE,"Fixed Charges"}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reliminary._.Plan." localSheetId="1" hidden="1">{#N/A,#N/A,FALSE,"Part E";#N/A,#N/A,FALSE,"E.1 Prelim Earnings Plan"}</definedName>
    <definedName name="wrn.Preliminary._.Plan." hidden="1">{#N/A,#N/A,FALSE,"Part E";#N/A,#N/A,FALSE,"E.1 Prelim Earnings Plan"}</definedName>
    <definedName name="wrn.PRES_OUT." localSheetId="1" hidden="1">{"page1",#N/A,FALSE,"PRESENTATION";"page2",#N/A,FALSE,"PRESENTATION";#N/A,#N/A,FALSE,"Valuation Summary"}</definedName>
    <definedName name="wrn.PRES_OUT." hidden="1">{"page1",#N/A,FALSE,"PRESENTATION";"page2",#N/A,FALSE,"PRESENTATION";#N/A,#N/A,FALSE,"Valuation Summary"}</definedName>
    <definedName name="wrn.President._.Report." localSheetId="1"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prinst._.summary._.sheets." localSheetId="1" hidden="1">{"summary1",#N/A,TRUE,"Comps";"summary2",#N/A,TRUE,"Comps";"summary3",#N/A,TRUE,"Comps"}</definedName>
    <definedName name="wrn.prinst._.summary._.sheets." hidden="1">{"summary1",#N/A,TRUE,"Comps";"summary2",#N/A,TRUE,"Comps";"summary3",#N/A,TRUE,"Comps"}</definedName>
    <definedName name="wrn.print" localSheetId="1"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11" hidden="1">{#N/A,#N/A,FALSE,"Japan 2003";#N/A,#N/A,FALSE,"Sheet2"}</definedName>
    <definedName name="wrn.print." localSheetId="9" hidden="1">{#N/A,#N/A,FALSE,"Japan 2003";#N/A,#N/A,FALSE,"Sheet2"}</definedName>
    <definedName name="wrn.print." localSheetId="4" hidden="1">{#N/A,#N/A,FALSE,"Japan 2003";#N/A,#N/A,FALSE,"Sheet2"}</definedName>
    <definedName name="wrn.print." localSheetId="1" hidden="1">{#N/A,#N/A,FALSE,"Japan 2003";#N/A,#N/A,FALSE,"Sheet2"}</definedName>
    <definedName name="wrn.print." hidden="1">{#N/A,#N/A,FALSE,"Japan 2003";#N/A,#N/A,FALSE,"Sheet2"}</definedName>
    <definedName name="wrn.Print._.All._.Exhibits." localSheetId="11" hidden="1">{"Inc Stmt Dollar",#N/A,FALSE,"IS";"Inc Stmt CS",#N/A,FALSE,"IS";"BS Dollar",#N/A,FALSE,"BS";"BS CS",#N/A,FALSE,"BS";"CF Dollar",#N/A,FALSE,"CF";"Ratio No.1",#N/A,FALSE,"Ratio";"Ratio No.2",#N/A,FALSE,"Ratio"}</definedName>
    <definedName name="wrn.Print._.All._.Exhibits." localSheetId="9" hidden="1">{"Inc Stmt Dollar",#N/A,FALSE,"IS";"Inc Stmt CS",#N/A,FALSE,"IS";"BS Dollar",#N/A,FALSE,"BS";"BS CS",#N/A,FALSE,"BS";"CF Dollar",#N/A,FALSE,"CF";"Ratio No.1",#N/A,FALSE,"Ratio";"Ratio No.2",#N/A,FALSE,"Ratio"}</definedName>
    <definedName name="wrn.Print._.All._.Exhibits." localSheetId="4" hidden="1">{"Inc Stmt Dollar",#N/A,FALSE,"IS";"Inc Stmt CS",#N/A,FALSE,"IS";"BS Dollar",#N/A,FALSE,"BS";"BS CS",#N/A,FALSE,"BS";"CF Dollar",#N/A,FALSE,"CF";"Ratio No.1",#N/A,FALSE,"Ratio";"Ratio No.2",#N/A,FALSE,"Ratio"}</definedName>
    <definedName name="wrn.Print._.All._.Exhibits." localSheetId="1"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sheets." localSheetId="11" hidden="1">{"summary",#N/A,FALSE,"Valuation Analysis";"assumptions1",#N/A,FALSE,"Valuation Analysis";"assumptions2",#N/A,FALSE,"Valuation Analysis"}</definedName>
    <definedName name="wrn.print._.all._.sheets." localSheetId="9" hidden="1">{"summary",#N/A,FALSE,"Valuation Analysis";"assumptions1",#N/A,FALSE,"Valuation Analysis";"assumptions2",#N/A,FALSE,"Valuation Analysis"}</definedName>
    <definedName name="wrn.print._.all._.sheets." localSheetId="4" hidden="1">{"summary",#N/A,FALSE,"Valuation Analysis";"assumptions1",#N/A,FALSE,"Valuation Analysis";"assumptions2",#N/A,FALSE,"Valuation Analysis"}</definedName>
    <definedName name="wrn.print._.all._.sheets." localSheetId="1"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Blank._.Exhibit." localSheetId="11" hidden="1">{"Extra 1",#N/A,FALSE,"Blank"}</definedName>
    <definedName name="wrn.Print._.Blank._.Exhibit." localSheetId="9" hidden="1">{"Extra 1",#N/A,FALSE,"Blank"}</definedName>
    <definedName name="wrn.Print._.Blank._.Exhibit." localSheetId="4" hidden="1">{"Extra 1",#N/A,FALSE,"Blank"}</definedName>
    <definedName name="wrn.Print._.Blank._.Exhibit." localSheetId="1" hidden="1">{"Extra 1",#N/A,FALSE,"Blank"}</definedName>
    <definedName name="wrn.Print._.Blank._.Exhibit." hidden="1">{"Extra 1",#N/A,FALSE,"Blank"}</definedName>
    <definedName name="wrn.Print._.BS._.Exhibits." localSheetId="11" hidden="1">{"BS Dollar",#N/A,FALSE,"BS";"BS CS",#N/A,FALSE,"BS"}</definedName>
    <definedName name="wrn.Print._.BS._.Exhibits." localSheetId="9" hidden="1">{"BS Dollar",#N/A,FALSE,"BS";"BS CS",#N/A,FALSE,"BS"}</definedName>
    <definedName name="wrn.Print._.BS._.Exhibits." localSheetId="4" hidden="1">{"BS Dollar",#N/A,FALSE,"BS";"BS CS",#N/A,FALSE,"BS"}</definedName>
    <definedName name="wrn.Print._.BS._.Exhibits." localSheetId="1" hidden="1">{"BS Dollar",#N/A,FALSE,"BS";"BS CS",#N/A,FALSE,"BS"}</definedName>
    <definedName name="wrn.Print._.BS._.Exhibits." hidden="1">{"BS Dollar",#N/A,FALSE,"BS";"BS CS",#N/A,FALSE,"BS"}</definedName>
    <definedName name="wrn.Print._.CF._.Exhibit." localSheetId="11" hidden="1">{"CF Dollar",#N/A,FALSE,"CF"}</definedName>
    <definedName name="wrn.Print._.CF._.Exhibit." localSheetId="9" hidden="1">{"CF Dollar",#N/A,FALSE,"CF"}</definedName>
    <definedName name="wrn.Print._.CF._.Exhibit." localSheetId="4" hidden="1">{"CF Dollar",#N/A,FALSE,"CF"}</definedName>
    <definedName name="wrn.Print._.CF._.Exhibit." localSheetId="1" hidden="1">{"CF Dollar",#N/A,FALSE,"CF"}</definedName>
    <definedName name="wrn.Print._.CF._.Exhibit." hidden="1">{"CF Dollar",#N/A,FALSE,"CF"}</definedName>
    <definedName name="wrn.Print._.Everything." localSheetId="11"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9"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4"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1"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IS._.Exhibits." localSheetId="11" hidden="1">{"Inc Stmt Dollar",#N/A,FALSE,"IS";"Inc Stmt CS",#N/A,FALSE,"IS"}</definedName>
    <definedName name="wrn.Print._.IS._.Exhibits." localSheetId="9" hidden="1">{"Inc Stmt Dollar",#N/A,FALSE,"IS";"Inc Stmt CS",#N/A,FALSE,"IS"}</definedName>
    <definedName name="wrn.Print._.IS._.Exhibits." localSheetId="4" hidden="1">{"Inc Stmt Dollar",#N/A,FALSE,"IS";"Inc Stmt CS",#N/A,FALSE,"IS"}</definedName>
    <definedName name="wrn.Print._.IS._.Exhibits." localSheetId="1" hidden="1">{"Inc Stmt Dollar",#N/A,FALSE,"IS";"Inc Stmt CS",#N/A,FALSE,"IS"}</definedName>
    <definedName name="wrn.Print._.IS._.Exhibits." hidden="1">{"Inc Stmt Dollar",#N/A,FALSE,"IS";"Inc Stmt CS",#N/A,FALSE,"IS"}</definedName>
    <definedName name="wrn.Print._.LBO._.Model." localSheetId="1" hidden="1">{"toc",#N/A,TRUE,"TOC";"summary",#N/A,TRUE,"Summary";"credit",#N/A,TRUE,"Model";"income",#N/A,TRUE,"Model";"balance",#N/A,TRUE,"Model";"cash",#N/A,TRUE,"Model";"capitalization",#N/A,TRUE,"Model";"margins",#N/A,TRUE,"Model";"acq_bal",#N/A,TRUE,"Model";"dep_amort",#N/A,TRUE,"Model";"tax",#N/A,TRUE,"Model";"dep_tax",#N/A,TRUE,"TOC";#N/A,#N/A,TRUE,"Expenses";"returns",#N/A,TRUE,"Model";"return_calc",#N/A,TRUE,"Returns"}</definedName>
    <definedName name="wrn.Print._.LBO._.Model." hidden="1">{"toc",#N/A,TRUE,"TOC";"summary",#N/A,TRUE,"Summary";"credit",#N/A,TRUE,"Model";"income",#N/A,TRUE,"Model";"balance",#N/A,TRUE,"Model";"cash",#N/A,TRUE,"Model";"capitalization",#N/A,TRUE,"Model";"margins",#N/A,TRUE,"Model";"acq_bal",#N/A,TRUE,"Model";"dep_amort",#N/A,TRUE,"Model";"tax",#N/A,TRUE,"Model";"dep_tax",#N/A,TRUE,"TOC";#N/A,#N/A,TRUE,"Expenses";"returns",#N/A,TRUE,"Model";"return_calc",#N/A,TRUE,"Returns"}</definedName>
    <definedName name="wrn.Print._.Model." localSheetId="1" hidden="1">{"Summary",#N/A,TRUE,"Model";"Returns I",#N/A,TRUE,"Model";"BS - Open",#N/A,TRUE,"Model";"Assumptions",#N/A,TRUE,"Model";"IS",#N/A,TRUE,"Model";"BS",#N/A,TRUE,"Model";"CF",#N/A,TRUE,"Model";"Debt",#N/A,TRUE,"Model";"Debt / Tax",#N/A,TRUE,"Model";"Returns II",#N/A,TRUE,"Model"}</definedName>
    <definedName name="wrn.Print._.Model." hidden="1">{"Summary",#N/A,TRUE,"Model";"Returns I",#N/A,TRUE,"Model";"BS - Open",#N/A,TRUE,"Model";"Assumptions",#N/A,TRUE,"Model";"IS",#N/A,TRUE,"Model";"BS",#N/A,TRUE,"Model";"CF",#N/A,TRUE,"Model";"Debt",#N/A,TRUE,"Model";"Debt / Tax",#N/A,TRUE,"Model";"Returns II",#N/A,TRUE,"Model"}</definedName>
    <definedName name="wrn.Print._.Ratio._.Exhibits." localSheetId="11" hidden="1">{"Ratio No.1",#N/A,FALSE,"Ratio";"Ratio No.2",#N/A,FALSE,"Ratio"}</definedName>
    <definedName name="wrn.Print._.Ratio._.Exhibits." localSheetId="9" hidden="1">{"Ratio No.1",#N/A,FALSE,"Ratio";"Ratio No.2",#N/A,FALSE,"Ratio"}</definedName>
    <definedName name="wrn.Print._.Ratio._.Exhibits." localSheetId="4" hidden="1">{"Ratio No.1",#N/A,FALSE,"Ratio";"Ratio No.2",#N/A,FALSE,"Ratio"}</definedName>
    <definedName name="wrn.Print._.Ratio._.Exhibits." localSheetId="1" hidden="1">{"Ratio No.1",#N/A,FALSE,"Ratio";"Ratio No.2",#N/A,FALSE,"Ratio"}</definedName>
    <definedName name="wrn.Print._.Ratio._.Exhibits." hidden="1">{"Ratio No.1",#N/A,FALSE,"Ratio";"Ratio No.2",#N/A,FALSE,"Ratio"}</definedName>
    <definedName name="wrn.print._.raw._.data._.entry." localSheetId="1" hidden="1">{"inputs raw data",#N/A,TRUE,"INPUT"}</definedName>
    <definedName name="wrn.print._.raw._.data._.entry." hidden="1">{"inputs raw data",#N/A,TRUE,"INPUT"}</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1" localSheetId="1" hidden="1">{#N/A,#N/A,FALSE,"Japan 2003";#N/A,#N/A,FALSE,"Sheet2"}</definedName>
    <definedName name="wrn.print._1" hidden="1">{#N/A,#N/A,FALSE,"Japan 2003";#N/A,#N/A,FALSE,"Sheet2"}</definedName>
    <definedName name="wrn.print._2" localSheetId="1" hidden="1">{#N/A,#N/A,FALSE,"Japan 2003";#N/A,#N/A,FALSE,"Sheet2"}</definedName>
    <definedName name="wrn.print._2" hidden="1">{#N/A,#N/A,FALSE,"Japan 2003";#N/A,#N/A,FALSE,"Sheet2"}</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DUCT._.GROUP." localSheetId="1" hidden="1">{"PRODUCTGROUP",#N/A,FALSE,"PRODUCT GROUP"}</definedName>
    <definedName name="wrn.PRODUCT._.GROUP." hidden="1">{"PRODUCTGROUP",#N/A,FALSE,"PRODUCT GROUP"}</definedName>
    <definedName name="wrn.Projected._.Data._.and._.Subject._.Company._.Data." localSheetId="11" hidden="1">{#N/A,#N/A,FALSE,"Projected Data &amp; SUBJECT-INPUTS"}</definedName>
    <definedName name="wrn.Projected._.Data._.and._.Subject._.Company._.Data." localSheetId="9" hidden="1">{#N/A,#N/A,FALSE,"Projected Data &amp; SUBJECT-INPUTS"}</definedName>
    <definedName name="wrn.Projected._.Data._.and._.Subject._.Company._.Data." localSheetId="4" hidden="1">{#N/A,#N/A,FALSE,"Projected Data &amp; SUBJECT-INPUTS"}</definedName>
    <definedName name="wrn.Projected._.Data._.and._.Subject._.Company._.Data." localSheetId="1" hidden="1">{#N/A,#N/A,FALSE,"Projected Data &amp; SUBJECT-INPUTS"}</definedName>
    <definedName name="wrn.Projected._.Data._.and._.Subject._.Company._.Data." hidden="1">{#N/A,#N/A,FALSE,"Projected Data &amp; SUBJECT-INPUTS"}</definedName>
    <definedName name="wrn.PRUD._.QTR._.3." localSheetId="1" hidden="1">{#N/A,#N/A,FALSE,"FBS-ASSETS";#N/A,#N/A,FALSE,"FBS-LIAB&amp;SE";#N/A,#N/A,FALSE,"FIS-QTR";#N/A,#N/A,FALSE,"FIS-YTD";#N/A,#N/A,FALSE,"FCF-QTR";#N/A,#N/A,FALSE,"FCF-YTD";#N/A,#N/A,FALSE,"FSE-QTR";#N/A,#N/A,FALSE,"FSE-YTD";#N/A,#N/A,FALSE,"CONSOLIDATING PGS 1";#N/A,#N/A,FALSE,"CONSOLIDATING PGS 2";#N/A,#N/A,FALSE,"ELIMINATIONS"}</definedName>
    <definedName name="wrn.PRUD._.QTR._.3." hidden="1">{#N/A,#N/A,FALSE,"FBS-ASSETS";#N/A,#N/A,FALSE,"FBS-LIAB&amp;SE";#N/A,#N/A,FALSE,"FIS-QTR";#N/A,#N/A,FALSE,"FIS-YTD";#N/A,#N/A,FALSE,"FCF-QTR";#N/A,#N/A,FALSE,"FCF-YTD";#N/A,#N/A,FALSE,"FSE-QTR";#N/A,#N/A,FALSE,"FSE-YTD";#N/A,#N/A,FALSE,"CONSOLIDATING PGS 1";#N/A,#N/A,FALSE,"CONSOLIDATING PGS 2";#N/A,#N/A,FALSE,"ELIMINATIONS"}</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sh._.Down." localSheetId="1" hidden="1">{#N/A,#N/A,FALSE,"Push down"}</definedName>
    <definedName name="wrn.Push._.Down." hidden="1">{#N/A,#N/A,FALSE,"Push down"}</definedName>
    <definedName name="wrn.Quarter._.1._.Forecast." localSheetId="1"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1"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1"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1"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MIFA._.Sheets." localSheetId="1"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wrn.Quarterly._.MIFA._.Sheet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wrn.Range._.Values." localSheetId="11" hidden="1">{"page1",#N/A,FALSE,"Range Value - Incl Reclasses";"page2",#N/A,FALSE,"Range Value - Incl Reclasses";"page3",#N/A,FALSE,"Range Value - Incl Reclasses"}</definedName>
    <definedName name="wrn.Range._.Values." localSheetId="9" hidden="1">{"page1",#N/A,FALSE,"Range Value - Incl Reclasses";"page2",#N/A,FALSE,"Range Value - Incl Reclasses";"page3",#N/A,FALSE,"Range Value - Incl Reclasses"}</definedName>
    <definedName name="wrn.Range._.Values." localSheetId="4" hidden="1">{"page1",#N/A,FALSE,"Range Value - Incl Reclasses";"page2",#N/A,FALSE,"Range Value - Incl Reclasses";"page3",#N/A,FALSE,"Range Value - Incl Reclasses"}</definedName>
    <definedName name="wrn.Range._.Values." localSheetId="1" hidden="1">{"page1",#N/A,FALSE,"Range Value - Incl Reclasses";"page2",#N/A,FALSE,"Range Value - Incl Reclasses";"page3",#N/A,FALSE,"Range Value - Incl Reclasses"}</definedName>
    <definedName name="wrn.Range._.Values." hidden="1">{"page1",#N/A,FALSE,"Range Value - Incl Reclasses";"page2",#N/A,FALSE,"Range Value - Incl Reclasses";"page3",#N/A,FALSE,"Range Value - Incl Reclasses"}</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port." localSheetId="1" hidden="1">{#N/A,#N/A,FALSE,"Temp Staf_Summary";#N/A,#N/A,FALSE,"ATC Services";#N/A,#N/A,FALSE,"Brannon &amp; Tully";#N/A,#N/A,FALSE,"Debbie";#N/A,#N/A,FALSE,"Alternative";#N/A,#N/A,FALSE,"Mid-States";#N/A,#N/A,FALSE,"United Temp."}</definedName>
    <definedName name="wrn.report." hidden="1">{#N/A,#N/A,FALSE,"Temp Staf_Summary";#N/A,#N/A,FALSE,"ATC Services";#N/A,#N/A,FALSE,"Brannon &amp; Tully";#N/A,#N/A,FALSE,"Debbie";#N/A,#N/A,FALSE,"Alternative";#N/A,#N/A,FALSE,"Mid-States";#N/A,#N/A,FALSE,"United Temp."}</definedName>
    <definedName name="wrn.Report._.Exhibits." localSheetId="11" hidden="1">{"Inc Stmt Exhibit",#N/A,FALSE,"IS";"BS Exhibit",#N/A,FALSE,"BS";"Ratio No.1",#N/A,FALSE,"Ratio";"Ratio No.2",#N/A,FALSE,"Ratio"}</definedName>
    <definedName name="wrn.Report._.Exhibits." localSheetId="9" hidden="1">{"Inc Stmt Exhibit",#N/A,FALSE,"IS";"BS Exhibit",#N/A,FALSE,"BS";"Ratio No.1",#N/A,FALSE,"Ratio";"Ratio No.2",#N/A,FALSE,"Ratio"}</definedName>
    <definedName name="wrn.Report._.Exhibits." localSheetId="4" hidden="1">{"Inc Stmt Exhibit",#N/A,FALSE,"IS";"BS Exhibit",#N/A,FALSE,"BS";"Ratio No.1",#N/A,FALSE,"Ratio";"Ratio No.2",#N/A,FALSE,"Ratio"}</definedName>
    <definedName name="wrn.Report._.Exhibits." localSheetId="1" hidden="1">{"Inc Stmt Exhibit",#N/A,FALSE,"IS";"BS Exhibit",#N/A,FALSE,"BS";"Ratio No.1",#N/A,FALSE,"Ratio";"Ratio No.2",#N/A,FALSE,"Ratio"}</definedName>
    <definedName name="wrn.Report._.Exhibits." hidden="1">{"Inc Stmt Exhibit",#N/A,FALSE,"IS";"BS Exhibit",#N/A,FALSE,"BS";"Ratio No.1",#N/A,FALSE,"Ratio";"Ratio No.2",#N/A,FALSE,"Ratio"}</definedName>
    <definedName name="wrn.Report1." localSheetId="1" hidden="1">{#N/A,#N/A,FALSE,"IS";#N/A,#N/A,FALSE,"BS";#N/A,#N/A,FALSE,"CF";#N/A,#N/A,FALSE,"CE";#N/A,#N/A,FALSE,"Depr";#N/A,#N/A,FALSE,"APAL"}</definedName>
    <definedName name="wrn.Report1." hidden="1">{#N/A,#N/A,FALSE,"IS";#N/A,#N/A,FALSE,"BS";#N/A,#N/A,FALSE,"CF";#N/A,#N/A,FALSE,"CE";#N/A,#N/A,FALSE,"Depr";#N/A,#N/A,FALSE,"APAL"}</definedName>
    <definedName name="wrn.Rev._.1._.Yr._.by._.SBU." localSheetId="1" hidden="1">{"REV 1 YR LIT",#N/A,FALSE,"Rev 1 yr";"REV 1 YR COMM SERV",#N/A,FALSE,"Rev 1 yr";"REV 1 YR HC",#N/A,FALSE,"Rev 1 yr";"REV 1 YR INVEST SERV",#N/A,FALSE,"Rev 1 yr"}</definedName>
    <definedName name="wrn.Rev._.1._.Yr._.by._.SBU." hidden="1">{"REV 1 YR LIT",#N/A,FALSE,"Rev 1 yr";"REV 1 YR COMM SERV",#N/A,FALSE,"Rev 1 yr";"REV 1 YR HC",#N/A,FALSE,"Rev 1 yr";"REV 1 YR INVEST SERV",#N/A,FALSE,"Rev 1 yr"}</definedName>
    <definedName name="wrn.revenue." localSheetId="11"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9"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4"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localSheetId="11" hidden="1">{"revenue detail 1",#N/A,FALSE,"Revenue Detail";"revenue detail 2",#N/A,FALSE,"Revenue Detail";"revenue detail 3",#N/A,FALSE,"Revenue Detail";"revenue detail 4",#N/A,FALSE,"Revenue Detail"}</definedName>
    <definedName name="wrn.revenue._.detail." localSheetId="9" hidden="1">{"revenue detail 1",#N/A,FALSE,"Revenue Detail";"revenue detail 2",#N/A,FALSE,"Revenue Detail";"revenue detail 3",#N/A,FALSE,"Revenue Detail";"revenue detail 4",#N/A,FALSE,"Revenue Detail"}</definedName>
    <definedName name="wrn.revenue._.detail." localSheetId="4" hidden="1">{"revenue detail 1",#N/A,FALSE,"Revenue Detail";"revenue detail 2",#N/A,FALSE,"Revenue Detail";"revenue detail 3",#N/A,FALSE,"Revenue Detail";"revenue detail 4",#N/A,FALSE,"Revenue Detail"}</definedName>
    <definedName name="wrn.revenue._.detail." localSheetId="1"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graph." localSheetId="11" hidden="1">{"revenue graph",#N/A,FALSE,"Revenue Graph"}</definedName>
    <definedName name="wrn.revenue._.graph." localSheetId="9" hidden="1">{"revenue graph",#N/A,FALSE,"Revenue Graph"}</definedName>
    <definedName name="wrn.revenue._.graph." localSheetId="4" hidden="1">{"revenue graph",#N/A,FALSE,"Revenue Graph"}</definedName>
    <definedName name="wrn.revenue._.graph." localSheetId="1" hidden="1">{"revenue graph",#N/A,FALSE,"Revenue Graph"}</definedName>
    <definedName name="wrn.revenue._.graph." hidden="1">{"revenue graph",#N/A,FALSE,"Revenue Graph"}</definedName>
    <definedName name="wrn.REVSUMMARY." localSheetId="1" hidden="1">{"commiss",#N/A,FALSE,"chgdbsz.XLS";"reven",#N/A,FALSE,"chgdbsz.XLS"}</definedName>
    <definedName name="wrn.REVSUMMARY." hidden="1">{"commiss",#N/A,FALSE,"chgdbsz.XLS";"reven",#N/A,FALSE,"chgdbsz.XLS"}</definedName>
    <definedName name="wrn.Richard._.Quick._.Report." localSheetId="1" hidden="1">{#N/A,"Mgmt Plan",TRUE,"Assumptions";#N/A,#N/A,TRUE,"Summary";#N/A,#N/A,TRUE,"DCF (Company)";#N/A,"Conservative",TRUE,"Assumptions";#N/A,#N/A,TRUE,"Summary";#N/A,#N/A,TRUE,"DCF (Company)";#N/A,"Synergies",TRUE,"Assumptions";#N/A,#N/A,TRUE,"Summary";#N/A,#N/A,TRUE,"DCF (Company)"}</definedName>
    <definedName name="wrn.Richard._.Quick._.Report." hidden="1">{#N/A,"Mgmt Plan",TRUE,"Assumptions";#N/A,#N/A,TRUE,"Summary";#N/A,#N/A,TRUE,"DCF (Company)";#N/A,"Conservative",TRUE,"Assumptions";#N/A,#N/A,TRUE,"Summary";#N/A,#N/A,TRUE,"DCF (Company)";#N/A,"Synergies",TRUE,"Assumptions";#N/A,#N/A,TRUE,"Summary";#N/A,#N/A,TRUE,"DCF (Company)"}</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MarginPages." localSheetId="1" hidden="1">{"(MEASDATA) BY QUARTER",#N/A,FALSE,"measdata";"(PROGDETAIL) BY MONTH",#N/A,FALSE,"progdetail";"(PROGDETAIL) BY QTR",#N/A,FALSE,"progdetail";"(ORDERS) GOR ORDERS",#N/A,FALSE,"Orders";"(DELIVERIES) UNIT SALES",#N/A,FALSE,"Deliveries";"(SEGMENTDETAILS) DATA",#N/A,FALSE,"QTRComments"}</definedName>
    <definedName name="wrn.SalesMarginPages." hidden="1">{"(MEASDATA) BY QUARTER",#N/A,FALSE,"measdata";"(PROGDETAIL) BY MONTH",#N/A,FALSE,"progdetail";"(PROGDETAIL) BY QTR",#N/A,FALSE,"progdetail";"(ORDERS) GOR ORDERS",#N/A,FALSE,"Orders";"(DELIVERIES) UNIT SALES",#N/A,FALSE,"Deliveries";"(SEGMENTDETAILS) DATA",#N/A,FALSE,"QTRComments"}</definedName>
    <definedName name="wrn.sample." localSheetId="11" hidden="1">{"sample",#N/A,FALSE,"Client Input Sheet"}</definedName>
    <definedName name="wrn.sample." localSheetId="9" hidden="1">{"sample",#N/A,FALSE,"Client Input Sheet"}</definedName>
    <definedName name="wrn.sample." localSheetId="4" hidden="1">{"sample",#N/A,FALSE,"Client Input Sheet"}</definedName>
    <definedName name="wrn.sample." localSheetId="1" hidden="1">{"sample",#N/A,FALSE,"Client Input Sheet"}</definedName>
    <definedName name="wrn.sample." hidden="1">{"sample",#N/A,FALSE,"Client Input Sheet"}</definedName>
    <definedName name="wrn.Season._.Model." localSheetId="1" hidden="1">{#N/A,#N/A,TRUE,"Proj";#N/A,#N/A,TRUE,"Crew";#N/A,#N/A,TRUE,"Month"}</definedName>
    <definedName name="wrn.Season._.Model." hidden="1">{#N/A,#N/A,TRUE,"Proj";#N/A,#N/A,TRUE,"Crew";#N/A,#N/A,TRUE,"Month"}</definedName>
    <definedName name="wrn.segment._.EPS." localSheetId="1" hidden="1">{"segment_EPS",#N/A,FALSE,"TXTCOMPS"}</definedName>
    <definedName name="wrn.segment._.EPS." hidden="1">{"segment_EPS",#N/A,FALSE,"TXTCOMPS"}</definedName>
    <definedName name="wrn.SEGSCH." localSheetId="1" hidden="1">{#N/A,#N/A,FALSE,"SEGINC";#N/A,#N/A,FALSE,"INTINCEXP";#N/A,#N/A,FALSE,"SEGSALE";#N/A,#N/A,FALSE,"IDENTASSETS"}</definedName>
    <definedName name="wrn.SEGSCH." hidden="1">{#N/A,#N/A,FALSE,"SEGINC";#N/A,#N/A,FALSE,"INTINCEXP";#N/A,#N/A,FALSE,"SEGSALE";#N/A,#N/A,FALSE,"IDENTASSETS"}</definedName>
    <definedName name="wrn.Shorten._.Version." localSheetId="11" hidden="1">{#N/A,#N/A,FALSE,"changes";#N/A,#N/A,FALSE,"Assumptions";"view1",#N/A,FALSE,"BE Analysis";"view2",#N/A,FALSE,"BE Analysis";#N/A,#N/A,FALSE,"DCF Calculation - Scenario 1";"Dollar",#N/A,FALSE,"Consolidated - Scenario 1";"CS",#N/A,FALSE,"Consolidated - Scenario 1"}</definedName>
    <definedName name="wrn.Shorten._.Version." localSheetId="9" hidden="1">{#N/A,#N/A,FALSE,"changes";#N/A,#N/A,FALSE,"Assumptions";"view1",#N/A,FALSE,"BE Analysis";"view2",#N/A,FALSE,"BE Analysis";#N/A,#N/A,FALSE,"DCF Calculation - Scenario 1";"Dollar",#N/A,FALSE,"Consolidated - Scenario 1";"CS",#N/A,FALSE,"Consolidated - Scenario 1"}</definedName>
    <definedName name="wrn.Shorten._.Version." localSheetId="4" hidden="1">{#N/A,#N/A,FALSE,"changes";#N/A,#N/A,FALSE,"Assumptions";"view1",#N/A,FALSE,"BE Analysis";"view2",#N/A,FALSE,"BE Analysis";#N/A,#N/A,FALSE,"DCF Calculation - Scenario 1";"Dollar",#N/A,FALSE,"Consolidated - Scenario 1";"CS",#N/A,FALSE,"Consolidated - Scenario 1"}</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IMPSONS." localSheetId="1" hidden="1">{"SPSPG1",#N/A,FALSE,"1995";"SPSPG2",#N/A,FALSE,"1995";"SPSPG3",#N/A,FALSE,"1995"}</definedName>
    <definedName name="wrn.SIMPSONS." hidden="1">{"SPSPG1",#N/A,FALSE,"1995";"SPSPG2",#N/A,FALSE,"1995";"SPSPG3",#N/A,FALSE,"1995"}</definedName>
    <definedName name="wrn.STAND_ALONE_BOTH." localSheetId="1" hidden="1">{"FCB_ALL",#N/A,FALSE,"FCB";"GREY_ALL",#N/A,FALSE,"GREY"}</definedName>
    <definedName name="wrn.STAND_ALONE_BOTH." hidden="1">{"FCB_ALL",#N/A,FALSE,"FCB";"GREY_ALL",#N/A,FALSE,"GREY"}</definedName>
    <definedName name="wrn.Standard." localSheetId="11" hidden="1">{#N/A,#N/A,FALSE,"IS US";#N/A,#N/A,FALSE,"BS US";#N/A,#N/A,FALSE,"IS LOCAL";#N/A,#N/A,FALSE,"BS INPUT";#N/A,#N/A,FALSE,"EQUITY";#N/A,#N/A,FALSE,"LOCAL ADJ";#N/A,#N/A,FALSE,"GAAP ADJ"}</definedName>
    <definedName name="wrn.Standard." localSheetId="9" hidden="1">{#N/A,#N/A,FALSE,"IS US";#N/A,#N/A,FALSE,"BS US";#N/A,#N/A,FALSE,"IS LOCAL";#N/A,#N/A,FALSE,"BS INPUT";#N/A,#N/A,FALSE,"EQUITY";#N/A,#N/A,FALSE,"LOCAL ADJ";#N/A,#N/A,FALSE,"GAAP ADJ"}</definedName>
    <definedName name="wrn.Standard." localSheetId="4" hidden="1">{#N/A,#N/A,FALSE,"IS US";#N/A,#N/A,FALSE,"BS US";#N/A,#N/A,FALSE,"IS LOCAL";#N/A,#N/A,FALSE,"BS INPUT";#N/A,#N/A,FALSE,"EQUITY";#N/A,#N/A,FALSE,"LOCAL ADJ";#N/A,#N/A,FALSE,"GAAP ADJ"}</definedName>
    <definedName name="wrn.Standard." localSheetId="1" hidden="1">{#N/A,#N/A,FALSE,"IS US";#N/A,#N/A,FALSE,"BS US";#N/A,#N/A,FALSE,"IS LOCAL";#N/A,#N/A,FALSE,"BS INPUT";#N/A,#N/A,FALSE,"EQUITY";#N/A,#N/A,FALSE,"LOCAL ADJ";#N/A,#N/A,FALSE,"GAAP ADJ"}</definedName>
    <definedName name="wrn.Standard." hidden="1">{#N/A,#N/A,FALSE,"IS US";#N/A,#N/A,FALSE,"BS US";#N/A,#N/A,FALSE,"IS LOCAL";#N/A,#N/A,FALSE,"BS INPUT";#N/A,#N/A,FALSE,"EQUITY";#N/A,#N/A,FALSE,"LOCAL ADJ";#N/A,#N/A,FALSE,"GAAP ADJ"}</definedName>
    <definedName name="wrn.STETSON."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localSheetId="11" hidden="1">{"STMT OF CASH FLOWS",#N/A,FALSE,"Cash Flows Indirect"}</definedName>
    <definedName name="wrn.STMT._.OF._.CASH._.FLOWS." localSheetId="9" hidden="1">{"STMT OF CASH FLOWS",#N/A,FALSE,"Cash Flows Indirect"}</definedName>
    <definedName name="wrn.STMT._.OF._.CASH._.FLOWS." localSheetId="4" hidden="1">{"STMT OF CASH FLOWS",#N/A,FALSE,"Cash Flows Indirect"}</definedName>
    <definedName name="wrn.STMT._.OF._.CASH._.FLOWS." localSheetId="1" hidden="1">{"STMT OF CASH FLOWS",#N/A,FALSE,"Cash Flows Indirect"}</definedName>
    <definedName name="wrn.STMT._.OF._.CASH._.FLOWS." hidden="1">{"STMT OF CASH FLOWS",#N/A,FALSE,"Cash Flows Indirect"}</definedName>
    <definedName name="wrn.summaries." localSheetId="1"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1" hidden="1">{"summary",#N/A,FALSE,"Valuation Analysis"}</definedName>
    <definedName name="wrn.summary." localSheetId="9" hidden="1">{"summary",#N/A,FALSE,"Valuation Analysis"}</definedName>
    <definedName name="wrn.summary." localSheetId="4" hidden="1">{"summary",#N/A,FALSE,"Valuation Analysis"}</definedName>
    <definedName name="wrn.summary." localSheetId="1" hidden="1">{"summary",#N/A,FALSE,"Valuation Analysis"}</definedName>
    <definedName name="wrn.summary." hidden="1">{"summary",#N/A,FALSE,"Valuation Analysis"}</definedName>
    <definedName name="wrn.Summary._.Report._.by._.Month." localSheetId="1" hidden="1">{#N/A,#N/A,TRUE,"Cover Page";#N/A,#N/A,TRUE,"Summary Stats Month";#N/A,#N/A,TRUE,"Balance Sheet Month";#N/A,#N/A,TRUE,"Cash Flow Month";#N/A,#N/A,TRUE,"Income Statement Month";#N/A,#N/A,TRUE,"CAPEX Month";#N/A,#N/A,TRUE,"Headcount Summary Month";#N/A,#N/A,TRUE,"Assumptions"}</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localSheetId="1" hidden="1">{#N/A,#N/A,TRUE,"Cover Page";#N/A,#N/A,TRUE,"Summary Stats Annual";#N/A,#N/A,TRUE,"Balance Sheet Annual";#N/A,#N/A,TRUE,"Cash Flow Annual";#N/A,#N/A,TRUE,"Income Statement Annual";#N/A,#N/A,TRUE,"CAPEX Annual";#N/A,#N/A,TRUE,"Assumptions"}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reports." localSheetId="1" hidden="1">{#N/A,#N/A,FALSE,"Total Capital Plan";#N/A,#N/A,FALSE,"2000 EDULINX Capital Plan";#N/A,#N/A,FALSE,"1999 EDULINX Capital Plan";#N/A,#N/A,FALSE,"1999 CIBC Funded Capital Plan";#N/A,#N/A,FALSE,"Summary"}</definedName>
    <definedName name="wrn.summary._.reports." hidden="1">{#N/A,#N/A,FALSE,"Total Capital Plan";#N/A,#N/A,FALSE,"2000 EDULINX Capital Plan";#N/A,#N/A,FALSE,"1999 EDULINX Capital Plan";#N/A,#N/A,FALSE,"1999 CIBC Funded Capital Plan";#N/A,#N/A,FALSE,"Summary"}</definedName>
    <definedName name="wrn.summary._.schedules." localSheetId="11" hidden="1">{"summary1",#N/A,FALSE,"Summary of Values";"summary2",#N/A,FALSE,"Summary of Values"}</definedName>
    <definedName name="wrn.summary._.schedules." localSheetId="9" hidden="1">{"summary1",#N/A,FALSE,"Summary of Values";"summary2",#N/A,FALSE,"Summary of Values"}</definedName>
    <definedName name="wrn.summary._.schedules." localSheetId="4" hidden="1">{"summary1",#N/A,FALSE,"Summary of Values";"summary2",#N/A,FALSE,"Summary of Values"}</definedName>
    <definedName name="wrn.summary._.schedules." localSheetId="1" hidden="1">{"summary1",#N/A,FALSE,"Summary of Values";"summary2",#N/A,FALSE,"Summary of Values"}</definedName>
    <definedName name="wrn.summary._.schedules." hidden="1">{"summary1",#N/A,FALSE,"Summary of Values";"summary2",#N/A,FALSE,"Summary of Values"}</definedName>
    <definedName name="wrn.Supplemental._.Pkg.." localSheetId="1"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arget." localSheetId="1"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localSheetId="1"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localSheetId="1"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localSheetId="1"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LBO." localSheetId="1" hidden="1">{#N/A,#N/A,TRUE,"Tar-Ass";#N/A,#N/A,TRUE,"Tar-Ass LBO";#N/A,#N/A,TRUE,"LBO Ret";#N/A,#N/A,TRUE,"Tar-BS LBO";#N/A,#N/A,TRUE,"Tar-IS LBO";#N/A,#N/A,TRUE,"Tar-CF LBO";#N/A,#N/A,TRUE,"Tar-Debt LBO";#N/A,#N/A,TRUE,"Tar-Int LBO";#N/A,#N/A,TRUE,"Tar-Taxes LBO";#N/A,#N/A,TRUE,"Tar-Val LBO"}</definedName>
    <definedName name="wrn.TargetLBO." hidden="1">{#N/A,#N/A,TRUE,"Tar-Ass";#N/A,#N/A,TRUE,"Tar-Ass LBO";#N/A,#N/A,TRUE,"LBO Ret";#N/A,#N/A,TRUE,"Tar-BS LBO";#N/A,#N/A,TRUE,"Tar-IS LBO";#N/A,#N/A,TRUE,"Tar-CF LBO";#N/A,#N/A,TRUE,"Tar-Debt LBO";#N/A,#N/A,TRUE,"Tar-Int LBO";#N/A,#N/A,TRUE,"Tar-Taxes LBO";#N/A,#N/A,TRUE,"Tar-Val LBO"}</definedName>
    <definedName name="wrn.TargetLBO._2" localSheetId="1"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localSheetId="1"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localSheetId="1"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localSheetId="1" hidden="1">{#N/A,#N/A,FALSE,"Tar-Ass";#N/A,#N/A,FALSE,"Tar-IS";#N/A,#N/A,FALSE,"Tar-BS";#N/A,#N/A,FALSE,"Tar-Adg BS";#N/A,#N/A,FALSE,"Tar-CF"}</definedName>
    <definedName name="wrn.TargetState." hidden="1">{#N/A,#N/A,FALSE,"Tar-Ass";#N/A,#N/A,FALSE,"Tar-IS";#N/A,#N/A,FALSE,"Tar-BS";#N/A,#N/A,FALSE,"Tar-Adg BS";#N/A,#N/A,FALSE,"Tar-CF"}</definedName>
    <definedName name="wrn.TargetState._2" localSheetId="1" hidden="1">{#N/A,#N/A,FALSE,"Tar-Ass";#N/A,#N/A,FALSE,"Tar-IS";#N/A,#N/A,FALSE,"Tar-BS";#N/A,#N/A,FALSE,"Tar-Adg BS";#N/A,#N/A,FALSE,"Tar-CF"}</definedName>
    <definedName name="wrn.TargetState._2" hidden="1">{#N/A,#N/A,FALSE,"Tar-Ass";#N/A,#N/A,FALSE,"Tar-IS";#N/A,#N/A,FALSE,"Tar-BS";#N/A,#N/A,FALSE,"Tar-Adg BS";#N/A,#N/A,FALSE,"Tar-CF"}</definedName>
    <definedName name="wrn.TargetState._22" localSheetId="1" hidden="1">{#N/A,#N/A,FALSE,"Tar-Ass";#N/A,#N/A,FALSE,"Tar-IS";#N/A,#N/A,FALSE,"Tar-BS";#N/A,#N/A,FALSE,"Tar-Adg BS";#N/A,#N/A,FALSE,"Tar-CF"}</definedName>
    <definedName name="wrn.TargetState._22" hidden="1">{#N/A,#N/A,FALSE,"Tar-Ass";#N/A,#N/A,FALSE,"Tar-IS";#N/A,#N/A,FALSE,"Tar-BS";#N/A,#N/A,FALSE,"Tar-Adg BS";#N/A,#N/A,FALSE,"Tar-CF"}</definedName>
    <definedName name="wrn.TargetState.2" localSheetId="1" hidden="1">{#N/A,#N/A,FALSE,"Tar-Ass";#N/A,#N/A,FALSE,"Tar-IS";#N/A,#N/A,FALSE,"Tar-BS";#N/A,#N/A,FALSE,"Tar-Adg BS";#N/A,#N/A,FALSE,"Tar-CF"}</definedName>
    <definedName name="wrn.TargetState.2" hidden="1">{#N/A,#N/A,FALSE,"Tar-Ass";#N/A,#N/A,FALSE,"Tar-IS";#N/A,#N/A,FALSE,"Tar-BS";#N/A,#N/A,FALSE,"Tar-Adg BS";#N/A,#N/A,FALSE,"Tar-CF"}</definedName>
    <definedName name="wrn.TargetVal." localSheetId="1" hidden="1">{#N/A,#N/A,TRUE,"Val - sum";#N/A,#N/A,TRUE,"Val - Sum1";#N/A,#N/A,TRUE,"Val - sum2";#N/A,#N/A,TRUE,"Val - Sum3";#N/A,#N/A,TRUE,"Tar-DCF";#N/A,#N/A,TRUE,"Tar-Val LBO";#N/A,#N/A,TRUE,"Tar-Mult Val"}</definedName>
    <definedName name="wrn.TargetVal." hidden="1">{#N/A,#N/A,TRUE,"Val - sum";#N/A,#N/A,TRUE,"Val - Sum1";#N/A,#N/A,TRUE,"Val - sum2";#N/A,#N/A,TRUE,"Val - Sum3";#N/A,#N/A,TRUE,"Tar-DCF";#N/A,#N/A,TRUE,"Tar-Val LBO";#N/A,#N/A,TRUE,"Tar-Mult Val"}</definedName>
    <definedName name="wrn.TargetVal._2" localSheetId="1"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localSheetId="1"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localSheetId="1"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TAX._.COMPUTATION." localSheetId="1" hidden="1">{#N/A,#N/A,FALSE,"TAX COMPUTATION";#N/A,#N/A,FALSE,"TAX SCHEDULE";#N/A,#N/A,FALSE,"ADDITIONS";#N/A,#N/A,FALSE,"W &amp; T"}</definedName>
    <definedName name="wrn.TAX._.COMPUTATION." hidden="1">{#N/A,#N/A,FALSE,"TAX COMPUTATION";#N/A,#N/A,FALSE,"TAX SCHEDULE";#N/A,#N/A,FALSE,"ADDITIONS";#N/A,#N/A,FALSE,"W &amp; T"}</definedName>
    <definedName name="wrn.Taxes." localSheetId="1" hidden="1">{"Def Tax Long",#N/A,TRUE,"Financials";"Def Tax Short",#N/A,TRUE,"Financials";"Cons Tax Sched",#N/A,TRUE,"Financials"}</definedName>
    <definedName name="wrn.Taxes." hidden="1">{"Def Tax Long",#N/A,TRUE,"Financials";"Def Tax Short",#N/A,TRUE,"Financials";"Cons Tax Sched",#N/A,TRUE,"Financials"}</definedName>
    <definedName name="wrn.TB._.ALL._.ACCTS." localSheetId="11" hidden="1">{"BALANCE SHEET ACCOUNTS",#N/A,TRUE,"Working Trial Balance";"INCOME ACCOUNTS",#N/A,TRUE,"Working Trial Balance"}</definedName>
    <definedName name="wrn.TB._.ALL._.ACCTS." localSheetId="9" hidden="1">{"BALANCE SHEET ACCOUNTS",#N/A,TRUE,"Working Trial Balance";"INCOME ACCOUNTS",#N/A,TRUE,"Working Trial Balance"}</definedName>
    <definedName name="wrn.TB._.ALL._.ACCTS." localSheetId="4" hidden="1">{"BALANCE SHEET ACCOUNTS",#N/A,TRUE,"Working Trial Balance";"INCOME ACCOUNTS",#N/A,TRUE,"Working Trial Balance"}</definedName>
    <definedName name="wrn.TB._.ALL._.ACCTS." localSheetId="1" hidden="1">{"BALANCE SHEET ACCOUNTS",#N/A,TRUE,"Working Trial Balance";"INCOME ACCOUNTS",#N/A,TRUE,"Working Trial Balance"}</definedName>
    <definedName name="wrn.TB._.ALL._.ACCTS." hidden="1">{"BALANCE SHEET ACCOUNTS",#N/A,TRUE,"Working Trial Balance";"INCOME ACCOUNTS",#N/A,TRUE,"Working Trial Balance"}</definedName>
    <definedName name="wrn.TB._.BALANCE._.SHEET." localSheetId="11" hidden="1">{"BALANCE SHEET ACCOUNTS",#N/A,FALSE,"Working Trial Balance"}</definedName>
    <definedName name="wrn.TB._.BALANCE._.SHEET." localSheetId="9" hidden="1">{"BALANCE SHEET ACCOUNTS",#N/A,FALSE,"Working Trial Balance"}</definedName>
    <definedName name="wrn.TB._.BALANCE._.SHEET." localSheetId="4" hidden="1">{"BALANCE SHEET ACCOUNTS",#N/A,FALSE,"Working Trial Balance"}</definedName>
    <definedName name="wrn.TB._.BALANCE._.SHEET." localSheetId="1" hidden="1">{"BALANCE SHEET ACCOUNTS",#N/A,FALSE,"Working Trial Balance"}</definedName>
    <definedName name="wrn.TB._.BALANCE._.SHEET." hidden="1">{"BALANCE SHEET ACCOUNTS",#N/A,FALSE,"Working Trial Balance"}</definedName>
    <definedName name="wrn.TB._.EXPLANATIONS." localSheetId="11" hidden="1">{"EXPLANATIONS",#N/A,FALSE,"Working Trial Balance"}</definedName>
    <definedName name="wrn.TB._.EXPLANATIONS." localSheetId="9" hidden="1">{"EXPLANATIONS",#N/A,FALSE,"Working Trial Balance"}</definedName>
    <definedName name="wrn.TB._.EXPLANATIONS." localSheetId="4" hidden="1">{"EXPLANATIONS",#N/A,FALSE,"Working Trial Balance"}</definedName>
    <definedName name="wrn.TB._.EXPLANATIONS." localSheetId="1" hidden="1">{"EXPLANATIONS",#N/A,FALSE,"Working Trial Balance"}</definedName>
    <definedName name="wrn.TB._.EXPLANATIONS." hidden="1">{"EXPLANATIONS",#N/A,FALSE,"Working Trial Balance"}</definedName>
    <definedName name="wrn.TB._.INCOME._.STMT." localSheetId="11" hidden="1">{"INCOME ACCOUNTS",#N/A,FALSE,"Working Trial Balance"}</definedName>
    <definedName name="wrn.TB._.INCOME._.STMT." localSheetId="9" hidden="1">{"INCOME ACCOUNTS",#N/A,FALSE,"Working Trial Balance"}</definedName>
    <definedName name="wrn.TB._.INCOME._.STMT." localSheetId="4" hidden="1">{"INCOME ACCOUNTS",#N/A,FALSE,"Working Trial Balance"}</definedName>
    <definedName name="wrn.TB._.INCOME._.STMT." localSheetId="1" hidden="1">{"INCOME ACCOUNTS",#N/A,FALSE,"Working Trial Balance"}</definedName>
    <definedName name="wrn.TB._.INCOME._.STMT." hidden="1">{"INCOME ACCOUNTS",#N/A,FALSE,"Working Trial Balance"}</definedName>
    <definedName name="wrn.technology." localSheetId="11" hidden="1">{"developed valuation",#N/A,FALSE,"Valuation Analysis";"developed income statement",#N/A,FALSE,"Abbreviated Income Statement";"inprocess valuation",#N/A,FALSE,"Valuation Analysis";"inprocess income statement",#N/A,FALSE,"Abbreviated Income Statement"}</definedName>
    <definedName name="wrn.technology." localSheetId="9" hidden="1">{"developed valuation",#N/A,FALSE,"Valuation Analysis";"developed income statement",#N/A,FALSE,"Abbreviated Income Statement";"inprocess valuation",#N/A,FALSE,"Valuation Analysis";"inprocess income statement",#N/A,FALSE,"Abbreviated Income Statement"}</definedName>
    <definedName name="wrn.technology." localSheetId="4" hidden="1">{"developed valuation",#N/A,FALSE,"Valuation Analysis";"developed income statement",#N/A,FALSE,"Abbreviated Income Statement";"inprocess valuation",#N/A,FALSE,"Valuation Analysis";"inprocess income statement",#N/A,FALSE,"Abbreviated Income Statement"}</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localSheetId="1" hidden="1">{#N/A,#N/A,FALSE,"FS_Summary";#N/A,#N/A,FALSE,"Tel_Summary";#N/A,#N/A,FALSE,"Tomahawk";#N/A,#N/A,FALSE,"Medical Marketing";#N/A,#N/A,FALSE,"DIMAC";#N/A,#N/A,FALSE,"Epsilon";#N/A,#N/A,FALSE,"Direct";#N/A,#N/A,FALSE,"DIMAC(2)"}</definedName>
    <definedName name="wrn.tel2." hidden="1">{#N/A,#N/A,FALSE,"FS_Summary";#N/A,#N/A,FALSE,"Tel_Summary";#N/A,#N/A,FALSE,"Tomahawk";#N/A,#N/A,FALSE,"Medical Marketing";#N/A,#N/A,FALSE,"DIMAC";#N/A,#N/A,FALSE,"Epsilon";#N/A,#N/A,FALSE,"Direct";#N/A,#N/A,FALSE,"DIMAC(2)"}</definedName>
    <definedName name="wrn.telem." localSheetId="1" hidden="1">{#N/A,#N/A,FALSE,"FS_Summary";#N/A,#N/A,FALSE,"Tomahawk";#N/A,#N/A,FALSE,"Medical Marketing";#N/A,#N/A,FALSE,"Epsilon";#N/A,#N/A,FALSE,"DIMAC";#N/A,#N/A,FALSE,"Direct";#N/A,#N/A,FALSE,"DIMAC(2)"}</definedName>
    <definedName name="wrn.telem." hidden="1">{#N/A,#N/A,FALSE,"FS_Summary";#N/A,#N/A,FALSE,"Tomahawk";#N/A,#N/A,FALSE,"Medical Marketing";#N/A,#N/A,FALSE,"Epsilon";#N/A,#N/A,FALSE,"DIMAC";#N/A,#N/A,FALSE,"Direct";#N/A,#N/A,FALSE,"DIMAC(2)"}</definedName>
    <definedName name="wrn.test." localSheetId="1" hidden="1">{"test2",#N/A,TRUE,"Prices"}</definedName>
    <definedName name="wrn.test." hidden="1">{"test2",#N/A,TRUE,"Prices"}</definedName>
    <definedName name="wrn.Textron." localSheetId="1" hidden="1">{#N/A,#N/A,FALSE,"IS";#N/A,#N/A,FALSE,"SG";#N/A,#N/A,FALSE,"FF";#N/A,#N/A,FALSE,"BS";#N/A,#N/A,FALSE,"DCF";#N/A,#N/A,FALSE,"EVA";#N/A,#N/A,FALSE,"Air";#N/A,#N/A,FALSE,"Car";#N/A,#N/A,FALSE,"Ind";#N/A,#N/A,FALSE,"Sys";#N/A,#N/A,FALSE,"Fin";#N/A,#N/A,FALSE,"Ces";#N/A,#N/A,FALSE,"Bell"}</definedName>
    <definedName name="wrn.Textron." hidden="1">{#N/A,#N/A,FALSE,"IS";#N/A,#N/A,FALSE,"SG";#N/A,#N/A,FALSE,"FF";#N/A,#N/A,FALSE,"BS";#N/A,#N/A,FALSE,"DCF";#N/A,#N/A,FALSE,"EVA";#N/A,#N/A,FALSE,"Air";#N/A,#N/A,FALSE,"Car";#N/A,#N/A,FALSE,"Ind";#N/A,#N/A,FALSE,"Sys";#N/A,#N/A,FALSE,"Fin";#N/A,#N/A,FALSE,"Ces";#N/A,#N/A,FALSE,"Bell"}</definedName>
    <definedName name="wrn.TODO." localSheetId="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 localSheetId="11" hidden="1">{#N/A,#N/A,FALSE,"CASHFLOW WS"}</definedName>
    <definedName name="wrn.TOP." localSheetId="9" hidden="1">{#N/A,#N/A,FALSE,"CASHFLOW WS"}</definedName>
    <definedName name="wrn.TOP." localSheetId="4" hidden="1">{#N/A,#N/A,FALSE,"CASHFLOW WS"}</definedName>
    <definedName name="wrn.TOP." localSheetId="1" hidden="1">{#N/A,#N/A,FALSE,"CASHFLOW WS"}</definedName>
    <definedName name="wrn.TOP." hidden="1">{#N/A,#N/A,FALSE,"CASHFLOW WS"}</definedName>
    <definedName name="WRN.TOP2." localSheetId="11" hidden="1">{#N/A,#N/A,FALSE,"CASHFLOW WS"}</definedName>
    <definedName name="WRN.TOP2." localSheetId="9" hidden="1">{#N/A,#N/A,FALSE,"CASHFLOW WS"}</definedName>
    <definedName name="WRN.TOP2." localSheetId="4" hidden="1">{#N/A,#N/A,FALSE,"CASHFLOW WS"}</definedName>
    <definedName name="WRN.TOP2." localSheetId="1" hidden="1">{#N/A,#N/A,FALSE,"CASHFLOW WS"}</definedName>
    <definedName name="WRN.TOP2." hidden="1">{#N/A,#N/A,FALSE,"CASHFLOW WS"}</definedName>
    <definedName name="wrn.total." localSheetId="1" hidden="1">{#N/A,#N/A,FALSE,"Coverage";#N/A,#N/A,FALSE,"Leverage";#N/A,#N/A,FALSE,"Projections"}</definedName>
    <definedName name="wrn.total." hidden="1">{#N/A,#N/A,FALSE,"Coverage";#N/A,#N/A,FALSE,"Leverage";#N/A,#N/A,FALSE,"Projections"}</definedName>
    <definedName name="wrn.trademark._.and._.trade._.name." localSheetId="11" hidden="1">{"trademark1",#N/A,FALSE,"Trademark(s) and Trade Name(s)"}</definedName>
    <definedName name="wrn.trademark._.and._.trade._.name." localSheetId="9" hidden="1">{"trademark1",#N/A,FALSE,"Trademark(s) and Trade Name(s)"}</definedName>
    <definedName name="wrn.trademark._.and._.trade._.name." localSheetId="4" hidden="1">{"trademark1",#N/A,FALSE,"Trademark(s) and Trade Name(s)"}</definedName>
    <definedName name="wrn.trademark._.and._.trade._.name." localSheetId="1" hidden="1">{"trademark1",#N/A,FALSE,"Trademark(s) and Trade Name(s)"}</definedName>
    <definedName name="wrn.trademark._.and._.trade._.name." hidden="1">{"trademark1",#N/A,FALSE,"Trademark(s) and Trade Name(s)"}</definedName>
    <definedName name="wrn.Trading._.Summary." localSheetId="1" hidden="1">{#N/A,#N/A,FALSE,"Trading Summary"}</definedName>
    <definedName name="wrn.Trading._.Summary." hidden="1">{#N/A,#N/A,FALSE,"Trading Summary"}</definedName>
    <definedName name="wrn.TransPrcd_123." localSheetId="1" hidden="1">{#N/A,#N/A,TRUE,"TransPrcd 1";#N/A,#N/A,TRUE,"TransPrcd 2";#N/A,#N/A,TRUE,"TransPrcd 3"}</definedName>
    <definedName name="wrn.TransPrcd_123." hidden="1">{#N/A,#N/A,TRUE,"TransPrcd 1";#N/A,#N/A,TRUE,"TransPrcd 2";#N/A,#N/A,TRUE,"TransPrcd 3"}</definedName>
    <definedName name="wrn.TYUT." localSheetId="11" hidden="1">{#N/A,#N/A,FALSE,"Sheet1"}</definedName>
    <definedName name="wrn.TYUT." localSheetId="9" hidden="1">{#N/A,#N/A,FALSE,"Sheet1"}</definedName>
    <definedName name="wrn.TYUT." localSheetId="4" hidden="1">{#N/A,#N/A,FALSE,"Sheet1"}</definedName>
    <definedName name="wrn.TYUT." localSheetId="1" hidden="1">{#N/A,#N/A,FALSE,"Sheet1"}</definedName>
    <definedName name="wrn.TYUT." hidden="1">{#N/A,#N/A,FALSE,"Sheet1"}</definedName>
    <definedName name="wrn.U.S.._.Industries._.Inc.." localSheetId="1" hidden="1">{#N/A,#N/A,TRUE,"3QRpt";#N/A,#N/A,TRUE,"EST";#N/A,#N/A,TRUE,"HOUSE";#N/A,#N/A,TRUE,"REC";#N/A,#N/A,TRUE,"SHOE";#N/A,#N/A,TRUE,"BLD";#N/A,#N/A,TRUE,"IND";#N/A,#N/A,TRUE,"COMP";#N/A,#N/A,TRUE,"COMP2";#N/A,#N/A,TRUE,"KEEP";#N/A,#N/A,TRUE,"IntExp";#N/A,#N/A,TRUE,"Proceeds"}</definedName>
    <definedName name="wrn.U.S.._.Industries._.Inc.." hidden="1">{#N/A,#N/A,TRUE,"3QRpt";#N/A,#N/A,TRUE,"EST";#N/A,#N/A,TRUE,"HOUSE";#N/A,#N/A,TRUE,"REC";#N/A,#N/A,TRUE,"SHOE";#N/A,#N/A,TRUE,"BLD";#N/A,#N/A,TRUE,"IND";#N/A,#N/A,TRUE,"COMP";#N/A,#N/A,TRUE,"COMP2";#N/A,#N/A,TRUE,"KEEP";#N/A,#N/A,TRUE,"IntExp";#N/A,#N/A,TRUE,"Proceeds"}</definedName>
    <definedName name="wrn.Uneliminated." localSheetId="1" hidden="1">{#N/A,#N/A,FALSE,"Inc Stmt "}</definedName>
    <definedName name="wrn.Uneliminated." hidden="1">{#N/A,#N/A,FALSE,"Inc Stmt "}</definedName>
    <definedName name="wrn.upstairs." localSheetId="1" hidden="1">{"histincome",#N/A,FALSE,"hyfins";"closing balance",#N/A,FALSE,"hyfins"}</definedName>
    <definedName name="wrn.upstairs." hidden="1">{"histincome",#N/A,FALSE,"hyfins";"closing balance",#N/A,FALSE,"hyfins"}</definedName>
    <definedName name="wrn.USF._.GROUP." localSheetId="1" hidden="1">{"USFGROUP",#N/A,FALSE,"USF GROUP CONSOL"}</definedName>
    <definedName name="wrn.USF._.GROUP." hidden="1">{"USFGROUP",#N/A,FALSE,"USF GROUP CONSOL"}</definedName>
    <definedName name="wrn.USW." localSheetId="1" hidden="1">{"IS",#N/A,FALSE,"IS";"RPTIS",#N/A,FALSE,"RPTIS";"STATS",#N/A,FALSE,"STATS";"BS",#N/A,FALSE,"BS"}</definedName>
    <definedName name="wrn.USW." hidden="1">{"IS",#N/A,FALSE,"IS";"RPTIS",#N/A,FALSE,"RPTIS";"STATS",#N/A,FALSE,"STATS";"BS",#N/A,FALSE,"BS"}</definedName>
    <definedName name="wrn.valuation." localSheetId="1" hidden="1">{"valuation",#N/A,FALSE,"TXTCOMPS"}</definedName>
    <definedName name="wrn.valuation." hidden="1">{"valuation",#N/A,FALSE,"TXTCOMPS"}</definedName>
    <definedName name="wrn.WACC." localSheetId="1" hidden="1">{#N/A,#N/A,FALSE,"WACC-new";#N/A,#N/A,FALSE,"Inflation";#N/A,#N/A,FALSE,"Betas";#N/A,#N/A,FALSE,"Unlevered Betas";#N/A,#N/A,FALSE,"Cominco Tax";#N/A,#N/A,FALSE,"Cominco Debt"}</definedName>
    <definedName name="wrn.WACC." hidden="1">{#N/A,#N/A,FALSE,"WACC-new";#N/A,#N/A,FALSE,"Inflation";#N/A,#N/A,FALSE,"Betas";#N/A,#N/A,FALSE,"Unlevered Betas";#N/A,#N/A,FALSE,"Cominco Tax";#N/A,#N/A,FALSE,"Cominco Debt"}</definedName>
    <definedName name="wrn.WACHOVIA._.QTR._.5." localSheetId="1" hidden="1">{#N/A,#N/A,FALSE,"FBS-ASSETS";#N/A,#N/A,FALSE,"FBS-LIAB&amp;SE";#N/A,#N/A,FALSE,"FIS-QTR";#N/A,#N/A,FALSE,"FIS-YTD";#N/A,#N/A,FALSE,"FCF-QTR";#N/A,#N/A,FALSE,"FCF-YTD";#N/A,#N/A,FALSE,"FSE-QTR";#N/A,#N/A,FALSE,"FSE-YTD"}</definedName>
    <definedName name="wrn.WACHOVIA._.QTR._.5." hidden="1">{#N/A,#N/A,FALSE,"FBS-ASSETS";#N/A,#N/A,FALSE,"FBS-LIAB&amp;SE";#N/A,#N/A,FALSE,"FIS-QTR";#N/A,#N/A,FALSE,"FIS-YTD";#N/A,#N/A,FALSE,"FCF-QTR";#N/A,#N/A,FALSE,"FCF-YTD";#N/A,#N/A,FALSE,"FSE-QTR";#N/A,#N/A,FALSE,"FSE-YTD"}</definedName>
    <definedName name="wrn.WARCO._.ALPHA." localSheetId="1" hidden="1">{#N/A,#N/A,FALSE,"WARCO";#N/A,#N/A,FALSE,"ALPHA"}</definedName>
    <definedName name="wrn.WARCO._.ALPHA." hidden="1">{#N/A,#N/A,FALSE,"WARCO";#N/A,#N/A,FALSE,"ALPHA"}</definedName>
    <definedName name="wrn.wicor." localSheetId="1" hidden="1">{#N/A,#N/A,FALSE,"FACTSHEETS";#N/A,#N/A,FALSE,"pump";#N/A,#N/A,FALSE,"filter"}</definedName>
    <definedName name="wrn.wicor." hidden="1">{#N/A,#N/A,FALSE,"FACTSHEETS";#N/A,#N/A,FALSE,"pump";#N/A,#N/A,FALSE,"filter"}</definedName>
    <definedName name="wrn.Worcester._.Model._._._.Full." localSheetId="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localSheetId="11" hidden="1">{"summary1",#N/A,FALSE,"Summary of Values";"summary2",#N/A,FALSE,"Summary of Values";"weighted average returns",#N/A,FALSE,"WACC and WARA";"fixed asset detail",#N/A,FALSE,"Fixed Asset Detail"}</definedName>
    <definedName name="wrn.work._.paper._.shcedules." localSheetId="9" hidden="1">{"summary1",#N/A,FALSE,"Summary of Values";"summary2",#N/A,FALSE,"Summary of Values";"weighted average returns",#N/A,FALSE,"WACC and WARA";"fixed asset detail",#N/A,FALSE,"Fixed Asset Detail"}</definedName>
    <definedName name="wrn.work._.paper._.shcedules." localSheetId="4" hidden="1">{"summary1",#N/A,FALSE,"Summary of Values";"summary2",#N/A,FALSE,"Summary of Values";"weighted average returns",#N/A,FALSE,"WACC and WARA";"fixed asset detail",#N/A,FALSE,"Fixed Asset Detail"}</definedName>
    <definedName name="wrn.work._.paper._.shcedules." localSheetId="1"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PAPERS." localSheetId="1" hidden="1">{#N/A,#N/A,FALSE,"BS-WP";#N/A,#N/A,FALSE,"INCST-WP";#N/A,#N/A,FALSE,"CF-WP";#N/A,#N/A,FALSE,"SEST-WP";#N/A,#N/A,FALSE,"RSTMENT";#N/A,#N/A,FALSE,"STMENT"}</definedName>
    <definedName name="wrn.WORKPAPERS." hidden="1">{#N/A,#N/A,FALSE,"BS-WP";#N/A,#N/A,FALSE,"INCST-WP";#N/A,#N/A,FALSE,"CF-WP";#N/A,#N/A,FALSE,"SEST-WP";#N/A,#N/A,FALSE,"RSTMENT";#N/A,#N/A,FALSE,"STMENT"}</definedName>
    <definedName name="wrn.WWY." localSheetId="1" hidden="1">{#N/A,#N/A,FALSE,"WWY"}</definedName>
    <definedName name="wrn.WWY." hidden="1">{#N/A,#N/A,FALSE,"WWY"}</definedName>
    <definedName name="wrn.X140." localSheetId="11" hidden="1">{"page1",#N/A,FALSE,"X140withReclasses";"page2",#N/A,FALSE,"X140withReclasses";"page3",#N/A,FALSE,"X140withReclasses"}</definedName>
    <definedName name="wrn.X140." localSheetId="9" hidden="1">{"page1",#N/A,FALSE,"X140withReclasses";"page2",#N/A,FALSE,"X140withReclasses";"page3",#N/A,FALSE,"X140withReclasses"}</definedName>
    <definedName name="wrn.X140." localSheetId="4" hidden="1">{"page1",#N/A,FALSE,"X140withReclasses";"page2",#N/A,FALSE,"X140withReclasses";"page3",#N/A,FALSE,"X140withReclasses"}</definedName>
    <definedName name="wrn.X140." localSheetId="1" hidden="1">{"page1",#N/A,FALSE,"X140withReclasses";"page2",#N/A,FALSE,"X140withReclasses";"page3",#N/A,FALSE,"X140withReclasses"}</definedName>
    <definedName name="wrn.X140." hidden="1">{"page1",#N/A,FALSE,"X140withReclasses";"page2",#N/A,FALSE,"X140withReclasses";"page3",#N/A,FALSE,"X140withReclasses"}</definedName>
    <definedName name="wrn.YE._.ADDITIONAL._.INFO." localSheetId="1" hidden="1">{#N/A,#N/A,FALSE,"FBS-ASSETS";#N/A,#N/A,FALSE,"FBS-LIAB&amp;SE";#N/A,#N/A,FALSE,"FIS-YTD";#N/A,#N/A,FALSE,"FCF-YTD";#N/A,#N/A,FALSE,"FSE-YTD";#N/A,#N/A,FALSE,"CONSOLIDATING PGS 1";#N/A,#N/A,FALSE,"CONSOLIDATING PGS 2";#N/A,#N/A,FALSE,"ELIMINATIONS"}</definedName>
    <definedName name="wrn.YE._.ADDITIONAL._.INFO." hidden="1">{#N/A,#N/A,FALSE,"FBS-ASSETS";#N/A,#N/A,FALSE,"FBS-LIAB&amp;SE";#N/A,#N/A,FALSE,"FIS-YTD";#N/A,#N/A,FALSE,"FCF-YTD";#N/A,#N/A,FALSE,"FSE-YTD";#N/A,#N/A,FALSE,"CONSOLIDATING PGS 1";#N/A,#N/A,FALSE,"CONSOLIDATING PGS 2";#N/A,#N/A,FALSE,"ELIMINATIONS"}</definedName>
    <definedName name="wrn.YE._.BANK._.COV._.PG." localSheetId="1" hidden="1">{#N/A,#N/A,FALSE,"YE BK COV PG"}</definedName>
    <definedName name="wrn.YE._.BANK._.COV._.PG." hidden="1">{#N/A,#N/A,FALSE,"YE BK COV PG"}</definedName>
    <definedName name="wrn.YE._.FINANCIAL._.STAT." localSheetId="1" hidden="1">{#N/A,#N/A,FALSE,"FBS-ASSETS";#N/A,#N/A,FALSE,"FBS-LIAB&amp;SE";#N/A,#N/A,FALSE,"FIS-YTD";#N/A,#N/A,FALSE,"FCF-YTD";#N/A,#N/A,FALSE,"FSE-YTD"}</definedName>
    <definedName name="wrn.YE._.FINANCIAL._.STAT." hidden="1">{#N/A,#N/A,FALSE,"FBS-ASSETS";#N/A,#N/A,FALSE,"FBS-LIAB&amp;SE";#N/A,#N/A,FALSE,"FIS-YTD";#N/A,#N/A,FALSE,"FCF-YTD";#N/A,#N/A,FALSE,"FSE-YTD"}</definedName>
    <definedName name="wrn.Year._.End._.Reporting._.Pkg.."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ZELLERS." localSheetId="1" hidden="1">{"ZELPG1",#N/A,FALSE,"1995";"ZELPG2",#N/A,FALSE,"1995";"ZELPG3",#N/A,FALSE,"1995"}</definedName>
    <definedName name="wrn.ZELLERS." hidden="1">{"ZELPG1",#N/A,FALSE,"1995";"ZELPG2",#N/A,FALSE,"1995";"ZELPG3",#N/A,FALSE,"1995"}</definedName>
    <definedName name="wrn.土地." localSheetId="11" hidden="1">{"土地",#N/A,FALSE,"土地建物"}</definedName>
    <definedName name="wrn.土地." localSheetId="9" hidden="1">{"土地",#N/A,FALSE,"土地建物"}</definedName>
    <definedName name="wrn.土地." localSheetId="4" hidden="1">{"土地",#N/A,FALSE,"土地建物"}</definedName>
    <definedName name="wrn.土地." localSheetId="1" hidden="1">{"土地",#N/A,FALSE,"土地建物"}</definedName>
    <definedName name="wrn.土地." hidden="1">{"土地",#N/A,FALSE,"土地建物"}</definedName>
    <definedName name="wrn.建物." localSheetId="11" hidden="1">{"建物",#N/A,FALSE,"土地建物"}</definedName>
    <definedName name="wrn.建物." localSheetId="9" hidden="1">{"建物",#N/A,FALSE,"土地建物"}</definedName>
    <definedName name="wrn.建物." localSheetId="4" hidden="1">{"建物",#N/A,FALSE,"土地建物"}</definedName>
    <definedName name="wrn.建物." localSheetId="1" hidden="1">{"建物",#N/A,FALSE,"土地建物"}</definedName>
    <definedName name="wrn.建物." hidden="1">{"建物",#N/A,FALSE,"土地建物"}</definedName>
    <definedName name="wrn2.Basic" localSheetId="1" hidden="1">{#N/A,#N/A,FALSE,"e-Svc Level";#N/A,#N/A,FALSE,"e-Hosted";#N/A,#N/A,FALSE,"e-Licensed";#N/A,#N/A,FALSE,"Assumptions"}</definedName>
    <definedName name="wrn2.Basic" hidden="1">{#N/A,#N/A,FALSE,"e-Svc Level";#N/A,#N/A,FALSE,"e-Hosted";#N/A,#N/A,FALSE,"e-Licensed";#N/A,#N/A,FALSE,"Assumptions"}</definedName>
    <definedName name="wrn2.Basic." localSheetId="1" hidden="1">{#N/A,#N/A,FALSE,"e-Svc Level";#N/A,#N/A,FALSE,"e-Hosted";#N/A,#N/A,FALSE,"e-Licensed";#N/A,#N/A,FALSE,"Assumptions"}</definedName>
    <definedName name="wrn2.Basic." hidden="1">{#N/A,#N/A,FALSE,"e-Svc Level";#N/A,#N/A,FALSE,"e-Hosted";#N/A,#N/A,FALSE,"e-Licensed";#N/A,#N/A,FALSE,"Assumptions"}</definedName>
    <definedName name="wrnn" localSheetId="1" hidden="1">{#N/A,#N/A,FALSE,"PERSONAL";#N/A,#N/A,FALSE,"explotación";#N/A,#N/A,FALSE,"generales"}</definedName>
    <definedName name="wrnn" hidden="1">{#N/A,#N/A,FALSE,"PERSONAL";#N/A,#N/A,FALSE,"explotación";#N/A,#N/A,FALSE,"generales"}</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ww" hidden="1">#REF!</definedName>
    <definedName name="wwwwww" localSheetId="11">#REF!</definedName>
    <definedName name="wwwwww">#REF!</definedName>
    <definedName name="wwwwwww" localSheetId="1" hidden="1">{#N/A,#N/A,FALSE,"TAX COMPUTATION";#N/A,#N/A,FALSE,"TAX SCHEDULE";#N/A,#N/A,FALSE,"ADDITIONS";#N/A,#N/A,FALSE,"W &amp; T"}</definedName>
    <definedName name="wwwwwww" hidden="1">{#N/A,#N/A,FALSE,"TAX COMPUTATION";#N/A,#N/A,FALSE,"TAX SCHEDULE";#N/A,#N/A,FALSE,"ADDITIONS";#N/A,#N/A,FALSE,"W &amp; T"}</definedName>
    <definedName name="wwwwwwwwwwww" localSheetId="1" hidden="1">{#N/A,#N/A,FALSE,"FY97";#N/A,#N/A,FALSE,"FY98";#N/A,#N/A,FALSE,"FY99";#N/A,#N/A,FALSE,"FY00";#N/A,#N/A,FALSE,"FY01"}</definedName>
    <definedName name="wwwwwwwwwwww" hidden="1">{#N/A,#N/A,FALSE,"FY97";#N/A,#N/A,FALSE,"FY98";#N/A,#N/A,FALSE,"FY99";#N/A,#N/A,FALSE,"FY00";#N/A,#N/A,FALSE,"FY01"}</definedName>
    <definedName name="wwwwwwwwwwwwwww" localSheetId="1" hidden="1">{#N/A,#N/A,FALSE,"CONENTRY"}</definedName>
    <definedName name="wwwwwwwwwwwwwww" hidden="1">{#N/A,#N/A,FALSE,"CONENTRY"}</definedName>
    <definedName name="wwwwwwwwwwwwwwwwwwwww" localSheetId="1" hidden="1">{#N/A,#N/A,FALSE,"ENTRYDET"}</definedName>
    <definedName name="wwwwwwwwwwwwwwwwwwwww" hidden="1">{#N/A,#N/A,FALSE,"ENTRYDET"}</definedName>
    <definedName name="x" localSheetId="11" hidden="1">{#N/A,#N/A,FALSE,"Aging Summary";#N/A,#N/A,FALSE,"Ratio Analysis";#N/A,#N/A,FALSE,"Test 120 Day Accts";#N/A,#N/A,FALSE,"Tickmarks"}</definedName>
    <definedName name="x">#REF!</definedName>
    <definedName name="XREF_COLUMN_1" localSheetId="11" hidden="1">#REF!</definedName>
    <definedName name="XREF_COLUMN_1" localSheetId="4" hidden="1">#REF!</definedName>
    <definedName name="XREF_COLUMN_1" hidden="1">#REF!</definedName>
    <definedName name="XREF_COLUMN_10" localSheetId="11" hidden="1">#REF!</definedName>
    <definedName name="XREF_COLUMN_10" localSheetId="4" hidden="1">#REF!</definedName>
    <definedName name="XREF_COLUMN_10" hidden="1">#REF!</definedName>
    <definedName name="XREF_COLUMN_11" localSheetId="11" hidden="1">#REF!</definedName>
    <definedName name="XREF_COLUMN_11" localSheetId="4" hidden="1">#REF!</definedName>
    <definedName name="XREF_COLUMN_11" hidden="1">#REF!</definedName>
    <definedName name="XREF_COLUMN_12" localSheetId="11" hidden="1">#REF!</definedName>
    <definedName name="XREF_COLUMN_12" hidden="1">#REF!</definedName>
    <definedName name="XREF_COLUMN_2" localSheetId="11" hidden="1">#REF!</definedName>
    <definedName name="XREF_COLUMN_2" hidden="1">#REF!</definedName>
    <definedName name="XREF_COLUMN_3" localSheetId="11" hidden="1">#REF!</definedName>
    <definedName name="XREF_COLUMN_3" hidden="1">#REF!</definedName>
    <definedName name="XREF_COLUMN_4" localSheetId="11" hidden="1">#REF!</definedName>
    <definedName name="XREF_COLUMN_4" hidden="1">#REF!</definedName>
    <definedName name="XREF_COLUMN_5" localSheetId="11" hidden="1">#REF!</definedName>
    <definedName name="XREF_COLUMN_5" hidden="1">#REF!</definedName>
    <definedName name="XREF_COLUMN_6" localSheetId="11" hidden="1">#REF!</definedName>
    <definedName name="XREF_COLUMN_6" hidden="1">#REF!</definedName>
    <definedName name="XREF_COLUMN_7" localSheetId="11" hidden="1">#REF!</definedName>
    <definedName name="XREF_COLUMN_7" hidden="1">#REF!</definedName>
    <definedName name="XREF_COLUMN_8" localSheetId="11" hidden="1">#REF!</definedName>
    <definedName name="XREF_COLUMN_8" hidden="1">#REF!</definedName>
    <definedName name="XRefActiveRow" localSheetId="11" hidden="1">#REF!</definedName>
    <definedName name="XRefActiveRow" hidden="1">#REF!</definedName>
    <definedName name="XRefColumnsCount" hidden="1">2</definedName>
    <definedName name="XRefCopy1" localSheetId="11" hidden="1">#REF!</definedName>
    <definedName name="XRefCopy1" hidden="1">#REF!</definedName>
    <definedName name="XRefCopy10" localSheetId="11" hidden="1">#REF!</definedName>
    <definedName name="XRefCopy10" hidden="1">#REF!</definedName>
    <definedName name="XRefCopy10Row" localSheetId="11" hidden="1">#REF!</definedName>
    <definedName name="XRefCopy10Row" hidden="1">#REF!</definedName>
    <definedName name="XRefCopy11" localSheetId="11" hidden="1">#REF!</definedName>
    <definedName name="XRefCopy11" hidden="1">#REF!</definedName>
    <definedName name="XRefCopy11Row" localSheetId="11" hidden="1">#REF!</definedName>
    <definedName name="XRefCopy11Row" hidden="1">#REF!</definedName>
    <definedName name="XRefCopy12" localSheetId="11" hidden="1">#REF!</definedName>
    <definedName name="XRefCopy12" hidden="1">#REF!</definedName>
    <definedName name="XRefCopy12Row" localSheetId="11" hidden="1">#REF!</definedName>
    <definedName name="XRefCopy12Row" hidden="1">#REF!</definedName>
    <definedName name="XRefCopy13" localSheetId="11" hidden="1">#REF!</definedName>
    <definedName name="XRefCopy13" hidden="1">#REF!</definedName>
    <definedName name="XRefCopy13Row" localSheetId="11" hidden="1">#REF!</definedName>
    <definedName name="XRefCopy13Row" hidden="1">#REF!</definedName>
    <definedName name="XRefCopy14" localSheetId="11" hidden="1">#REF!</definedName>
    <definedName name="XRefCopy14" hidden="1">#REF!</definedName>
    <definedName name="XRefCopy14Row" localSheetId="11" hidden="1">#REF!</definedName>
    <definedName name="XRefCopy14Row" localSheetId="4" hidden="1">#REF!</definedName>
    <definedName name="XRefCopy14Row" hidden="1">#REF!</definedName>
    <definedName name="XRefCopy15" localSheetId="11" hidden="1">#REF!</definedName>
    <definedName name="XRefCopy15" localSheetId="4" hidden="1">#REF!</definedName>
    <definedName name="XRefCopy15" hidden="1">#REF!</definedName>
    <definedName name="XRefCopy15Row" localSheetId="11" hidden="1">#REF!</definedName>
    <definedName name="XRefCopy15Row" localSheetId="4" hidden="1">#REF!</definedName>
    <definedName name="XRefCopy15Row" hidden="1">#REF!</definedName>
    <definedName name="XRefCopy16" localSheetId="11" hidden="1">#REF!</definedName>
    <definedName name="XRefCopy16" localSheetId="4" hidden="1">#REF!</definedName>
    <definedName name="XRefCopy16" hidden="1">#REF!</definedName>
    <definedName name="XRefCopy16Row" localSheetId="11" hidden="1">#REF!</definedName>
    <definedName name="XRefCopy16Row" localSheetId="4" hidden="1">#REF!</definedName>
    <definedName name="XRefCopy16Row" hidden="1">#REF!</definedName>
    <definedName name="XRefCopy17" localSheetId="11" hidden="1">#REF!</definedName>
    <definedName name="XRefCopy17" localSheetId="4" hidden="1">#REF!</definedName>
    <definedName name="XRefCopy17" hidden="1">#REF!</definedName>
    <definedName name="XRefCopy17Row" localSheetId="11" hidden="1">#REF!</definedName>
    <definedName name="XRefCopy17Row" localSheetId="4" hidden="1">#REF!</definedName>
    <definedName name="XRefCopy17Row" hidden="1">#REF!</definedName>
    <definedName name="XRefCopy18" localSheetId="11" hidden="1">#REF!</definedName>
    <definedName name="XRefCopy18" localSheetId="4" hidden="1">#REF!</definedName>
    <definedName name="XRefCopy18" hidden="1">#REF!</definedName>
    <definedName name="XRefCopy18Row" localSheetId="11" hidden="1">#REF!</definedName>
    <definedName name="XRefCopy18Row" localSheetId="4" hidden="1">#REF!</definedName>
    <definedName name="XRefCopy18Row" hidden="1">#REF!</definedName>
    <definedName name="XRefCopy19" localSheetId="11" hidden="1">#REF!</definedName>
    <definedName name="XRefCopy19" localSheetId="4" hidden="1">#REF!</definedName>
    <definedName name="XRefCopy19" hidden="1">#REF!</definedName>
    <definedName name="XRefCopy19Row" localSheetId="11" hidden="1">#REF!</definedName>
    <definedName name="XRefCopy19Row" localSheetId="4" hidden="1">#REF!</definedName>
    <definedName name="XRefCopy19Row" hidden="1">#REF!</definedName>
    <definedName name="XRefCopy1Row" localSheetId="11" hidden="1">#REF!</definedName>
    <definedName name="XRefCopy1Row" localSheetId="4" hidden="1">#REF!</definedName>
    <definedName name="XRefCopy1Row" hidden="1">#REF!</definedName>
    <definedName name="XRefCopy2" localSheetId="11" hidden="1">#REF!</definedName>
    <definedName name="XRefCopy2" localSheetId="4" hidden="1">#REF!</definedName>
    <definedName name="XRefCopy2" hidden="1">#REF!</definedName>
    <definedName name="XRefCopy20" localSheetId="11" hidden="1">#REF!</definedName>
    <definedName name="XRefCopy20" localSheetId="4" hidden="1">#REF!</definedName>
    <definedName name="XRefCopy20" hidden="1">#REF!</definedName>
    <definedName name="XRefCopy20Row" localSheetId="11" hidden="1">#REF!</definedName>
    <definedName name="XRefCopy20Row" hidden="1">#REF!</definedName>
    <definedName name="XRefCopy24" localSheetId="11" hidden="1">#REF!</definedName>
    <definedName name="XRefCopy24" hidden="1">#REF!</definedName>
    <definedName name="XRefCopy24Row" localSheetId="11" hidden="1">#REF!</definedName>
    <definedName name="XRefCopy24Row" hidden="1">#REF!</definedName>
    <definedName name="XRefCopy25" localSheetId="11" hidden="1">#REF!</definedName>
    <definedName name="XRefCopy25" hidden="1">#REF!</definedName>
    <definedName name="XRefCopy25Row" localSheetId="11" hidden="1">#REF!</definedName>
    <definedName name="XRefCopy25Row" hidden="1">#REF!</definedName>
    <definedName name="XRefCopy26" localSheetId="11" hidden="1">#REF!</definedName>
    <definedName name="XRefCopy26" hidden="1">#REF!</definedName>
    <definedName name="XRefCopy26Row" localSheetId="11" hidden="1">#REF!</definedName>
    <definedName name="XRefCopy26Row" hidden="1">#REF!</definedName>
    <definedName name="XRefCopy27" localSheetId="11" hidden="1">#REF!</definedName>
    <definedName name="XRefCopy27" hidden="1">#REF!</definedName>
    <definedName name="XRefCopy27Row" localSheetId="11" hidden="1">#REF!</definedName>
    <definedName name="XRefCopy27Row" hidden="1">#REF!</definedName>
    <definedName name="XRefCopy28" localSheetId="11" hidden="1">#REF!</definedName>
    <definedName name="XRefCopy28" hidden="1">#REF!</definedName>
    <definedName name="XRefCopy28Row" localSheetId="11" hidden="1">#REF!</definedName>
    <definedName name="XRefCopy28Row" hidden="1">#REF!</definedName>
    <definedName name="XRefCopy29" localSheetId="11" hidden="1">#REF!</definedName>
    <definedName name="XRefCopy29" hidden="1">#REF!</definedName>
    <definedName name="XRefCopy29Row" localSheetId="11" hidden="1">#REF!</definedName>
    <definedName name="XRefCopy29Row" hidden="1">#REF!</definedName>
    <definedName name="XRefCopy2Row" localSheetId="11" hidden="1">#REF!</definedName>
    <definedName name="XRefCopy2Row" hidden="1">#REF!</definedName>
    <definedName name="XRefCopy3" localSheetId="11" hidden="1">#REF!</definedName>
    <definedName name="XRefCopy3" hidden="1">#REF!</definedName>
    <definedName name="XRefCopy30" localSheetId="11" hidden="1">#REF!</definedName>
    <definedName name="XRefCopy30" hidden="1">#REF!</definedName>
    <definedName name="XRefCopy31" localSheetId="11" hidden="1">#REF!</definedName>
    <definedName name="XRefCopy31" hidden="1">#REF!</definedName>
    <definedName name="XRefCopy32" localSheetId="11" hidden="1">#REF!</definedName>
    <definedName name="XRefCopy32" hidden="1">#REF!</definedName>
    <definedName name="XRefCopy32Row" localSheetId="11" hidden="1">#REF!</definedName>
    <definedName name="XRefCopy32Row" hidden="1">#REF!</definedName>
    <definedName name="XRefCopy33" localSheetId="11" hidden="1">#REF!</definedName>
    <definedName name="XRefCopy33" hidden="1">#REF!</definedName>
    <definedName name="XRefCopy33Row" localSheetId="11" hidden="1">#REF!</definedName>
    <definedName name="XRefCopy33Row" hidden="1">#REF!</definedName>
    <definedName name="XRefCopy3Row" localSheetId="11" hidden="1">#REF!</definedName>
    <definedName name="XRefCopy3Row" hidden="1">#REF!</definedName>
    <definedName name="XRefCopy4" hidden="1">#REF!</definedName>
    <definedName name="XRefCopy4Row" localSheetId="11" hidden="1">#REF!</definedName>
    <definedName name="XRefCopy4Row" hidden="1">#REF!</definedName>
    <definedName name="XRefCopy5" localSheetId="11" hidden="1">#REF!</definedName>
    <definedName name="XRefCopy5" hidden="1">#REF!</definedName>
    <definedName name="XRefCopy5Row" localSheetId="11" hidden="1">#REF!</definedName>
    <definedName name="XRefCopy5Row" hidden="1">#REF!</definedName>
    <definedName name="XRefCopy6" localSheetId="11" hidden="1">#REF!</definedName>
    <definedName name="XRefCopy6" hidden="1">#REF!</definedName>
    <definedName name="XRefCopy6Row" localSheetId="11" hidden="1">#REF!</definedName>
    <definedName name="XRefCopy6Row" hidden="1">#REF!</definedName>
    <definedName name="XRefCopy7" localSheetId="11" hidden="1">#REF!</definedName>
    <definedName name="XRefCopy7" hidden="1">#REF!</definedName>
    <definedName name="XRefCopy7Row" localSheetId="11" hidden="1">#REF!</definedName>
    <definedName name="XRefCopy7Row" hidden="1">#REF!</definedName>
    <definedName name="XRefCopy8" localSheetId="11" hidden="1">#REF!</definedName>
    <definedName name="XRefCopy8" hidden="1">#REF!</definedName>
    <definedName name="XRefCopy8Row" localSheetId="11" hidden="1">#REF!</definedName>
    <definedName name="XRefCopy8Row" hidden="1">#REF!</definedName>
    <definedName name="XRefCopy9" localSheetId="11" hidden="1">#REF!</definedName>
    <definedName name="XRefCopy9" hidden="1">#REF!</definedName>
    <definedName name="XRefCopy9Row" localSheetId="11" hidden="1">#REF!</definedName>
    <definedName name="XRefCopy9Row" hidden="1">#REF!</definedName>
    <definedName name="XRefCopyRangeCount" hidden="1">1</definedName>
    <definedName name="XRefPaste1" localSheetId="11" hidden="1">#REF!</definedName>
    <definedName name="XRefPaste1" localSheetId="4" hidden="1">#REF!</definedName>
    <definedName name="XRefPaste1" hidden="1">#REF!</definedName>
    <definedName name="XRefPaste10" localSheetId="11" hidden="1">#REF!</definedName>
    <definedName name="XRefPaste10" localSheetId="4" hidden="1">#REF!</definedName>
    <definedName name="XRefPaste10" hidden="1">#REF!</definedName>
    <definedName name="XRefPaste10Row" localSheetId="11" hidden="1">#REF!</definedName>
    <definedName name="XRefPaste10Row" localSheetId="4" hidden="1">#REF!</definedName>
    <definedName name="XRefPaste10Row" hidden="1">#REF!</definedName>
    <definedName name="XRefPaste11" localSheetId="11" hidden="1">#REF!</definedName>
    <definedName name="XRefPaste11" hidden="1">#REF!</definedName>
    <definedName name="XRefPaste11Row" localSheetId="11" hidden="1">#REF!</definedName>
    <definedName name="XRefPaste11Row" hidden="1">#REF!</definedName>
    <definedName name="XRefPaste12" localSheetId="11" hidden="1">#REF!</definedName>
    <definedName name="XRefPaste12" hidden="1">#REF!</definedName>
    <definedName name="XRefPaste12Row" localSheetId="11" hidden="1">#REF!</definedName>
    <definedName name="XRefPaste12Row" hidden="1">#REF!</definedName>
    <definedName name="XRefPaste14Row" localSheetId="11" hidden="1">#REF!</definedName>
    <definedName name="XRefPaste14Row" localSheetId="4" hidden="1">#REF!</definedName>
    <definedName name="XRefPaste14Row" hidden="1">#REF!</definedName>
    <definedName name="XRefPaste15Row" localSheetId="11" hidden="1">#REF!</definedName>
    <definedName name="XRefPaste15Row" localSheetId="4" hidden="1">#REF!</definedName>
    <definedName name="XRefPaste15Row" hidden="1">#REF!</definedName>
    <definedName name="XRefPaste16Row" localSheetId="11" hidden="1">#REF!</definedName>
    <definedName name="XRefPaste16Row" localSheetId="4" hidden="1">#REF!</definedName>
    <definedName name="XRefPaste16Row" hidden="1">#REF!</definedName>
    <definedName name="XRefPaste17Row" localSheetId="11" hidden="1">#REF!</definedName>
    <definedName name="XRefPaste17Row" localSheetId="4" hidden="1">#REF!</definedName>
    <definedName name="XRefPaste17Row" hidden="1">#REF!</definedName>
    <definedName name="XRefPaste18" localSheetId="11" hidden="1">#REF!</definedName>
    <definedName name="XRefPaste18" localSheetId="4" hidden="1">#REF!</definedName>
    <definedName name="XRefPaste18" hidden="1">#REF!</definedName>
    <definedName name="XRefPaste18Row" localSheetId="11" hidden="1">#REF!</definedName>
    <definedName name="XRefPaste18Row" localSheetId="4" hidden="1">#REF!</definedName>
    <definedName name="XRefPaste18Row" hidden="1">#REF!</definedName>
    <definedName name="XRefPaste19" localSheetId="11" hidden="1">#REF!</definedName>
    <definedName name="XRefPaste19" localSheetId="4" hidden="1">#REF!</definedName>
    <definedName name="XRefPaste19" hidden="1">#REF!</definedName>
    <definedName name="XRefPaste19Row" localSheetId="11" hidden="1">#REF!</definedName>
    <definedName name="XRefPaste19Row" localSheetId="4" hidden="1">#REF!</definedName>
    <definedName name="XRefPaste19Row" hidden="1">#REF!</definedName>
    <definedName name="XRefPaste1Row" localSheetId="11" hidden="1">#REF!</definedName>
    <definedName name="XRefPaste1Row" localSheetId="4" hidden="1">#REF!</definedName>
    <definedName name="XRefPaste1Row" hidden="1">#REF!</definedName>
    <definedName name="XRefPaste2" localSheetId="11" hidden="1">#REF!</definedName>
    <definedName name="XRefPaste2" localSheetId="4" hidden="1">#REF!</definedName>
    <definedName name="XRefPaste2" hidden="1">#REF!</definedName>
    <definedName name="XRefPaste20" localSheetId="11" hidden="1">#REF!</definedName>
    <definedName name="XRefPaste20" localSheetId="4" hidden="1">#REF!</definedName>
    <definedName name="XRefPaste20" hidden="1">#REF!</definedName>
    <definedName name="XRefPaste20Row" localSheetId="11" hidden="1">#REF!</definedName>
    <definedName name="XRefPaste20Row" localSheetId="4" hidden="1">#REF!</definedName>
    <definedName name="XRefPaste20Row" hidden="1">#REF!</definedName>
    <definedName name="XRefPaste21" localSheetId="11" hidden="1">#REF!</definedName>
    <definedName name="XRefPaste21" localSheetId="4" hidden="1">#REF!</definedName>
    <definedName name="XRefPaste21" hidden="1">#REF!</definedName>
    <definedName name="XRefPaste21Row" localSheetId="11" hidden="1">#REF!</definedName>
    <definedName name="XRefPaste21Row" localSheetId="4" hidden="1">#REF!</definedName>
    <definedName name="XRefPaste21Row" hidden="1">#REF!</definedName>
    <definedName name="XRefPaste22" localSheetId="11" hidden="1">#REF!</definedName>
    <definedName name="XRefPaste22" localSheetId="4" hidden="1">#REF!</definedName>
    <definedName name="XRefPaste22" hidden="1">#REF!</definedName>
    <definedName name="XRefPaste22Row" localSheetId="11" hidden="1">#REF!</definedName>
    <definedName name="XRefPaste22Row" hidden="1">#REF!</definedName>
    <definedName name="XRefPaste23" localSheetId="11" hidden="1">#REF!</definedName>
    <definedName name="XRefPaste23" hidden="1">#REF!</definedName>
    <definedName name="XRefPaste23Row" localSheetId="11" hidden="1">#REF!</definedName>
    <definedName name="XRefPaste23Row" hidden="1">#REF!</definedName>
    <definedName name="XRefPaste24" localSheetId="11" hidden="1">#REF!</definedName>
    <definedName name="XRefPaste24" hidden="1">#REF!</definedName>
    <definedName name="XRefPaste25" localSheetId="11" hidden="1">#REF!</definedName>
    <definedName name="XRefPaste25" hidden="1">#REF!</definedName>
    <definedName name="XRefPaste28" localSheetId="11" hidden="1">#REF!</definedName>
    <definedName name="XRefPaste28" hidden="1">#REF!</definedName>
    <definedName name="XRefPaste28Row" localSheetId="11" hidden="1">#REF!</definedName>
    <definedName name="XRefPaste28Row" hidden="1">#REF!</definedName>
    <definedName name="XRefPaste29" localSheetId="11" hidden="1">#REF!</definedName>
    <definedName name="XRefPaste29" hidden="1">#REF!</definedName>
    <definedName name="XRefPaste29Row" localSheetId="11" hidden="1">#REF!</definedName>
    <definedName name="XRefPaste29Row" hidden="1">#REF!</definedName>
    <definedName name="XRefPaste2Row" localSheetId="11" hidden="1">#REF!</definedName>
    <definedName name="XRefPaste2Row" hidden="1">#REF!</definedName>
    <definedName name="XRefPaste3" localSheetId="11" hidden="1">#REF!</definedName>
    <definedName name="XRefPaste3" hidden="1">#REF!</definedName>
    <definedName name="XRefPaste30" localSheetId="11" hidden="1">#REF!</definedName>
    <definedName name="XRefPaste30" hidden="1">#REF!</definedName>
    <definedName name="XRefPaste30Row" localSheetId="11" hidden="1">#REF!</definedName>
    <definedName name="XRefPaste30Row" hidden="1">#REF!</definedName>
    <definedName name="XRefPaste31" localSheetId="11" hidden="1">#REF!</definedName>
    <definedName name="XRefPaste31" hidden="1">#REF!</definedName>
    <definedName name="XRefPaste3Row" localSheetId="11" hidden="1">#REF!</definedName>
    <definedName name="XRefPaste3Row" hidden="1">#REF!</definedName>
    <definedName name="XRefPaste4" localSheetId="11" hidden="1">#REF!</definedName>
    <definedName name="XRefPaste4" hidden="1">#REF!</definedName>
    <definedName name="XRefPaste4Row" localSheetId="11" hidden="1">#REF!</definedName>
    <definedName name="XRefPaste4Row" hidden="1">#REF!</definedName>
    <definedName name="XRefPaste5" localSheetId="11" hidden="1">#REF!</definedName>
    <definedName name="XRefPaste5" hidden="1">#REF!</definedName>
    <definedName name="XRefPaste5Row" localSheetId="11" hidden="1">#REF!</definedName>
    <definedName name="XRefPaste5Row" hidden="1">#REF!</definedName>
    <definedName name="XRefPaste6" localSheetId="11" hidden="1">#REF!</definedName>
    <definedName name="XRefPaste6" hidden="1">#REF!</definedName>
    <definedName name="XRefPaste6Row" localSheetId="11" hidden="1">#REF!</definedName>
    <definedName name="XRefPaste6Row" hidden="1">#REF!</definedName>
    <definedName name="XRefPaste7" localSheetId="11" hidden="1">#REF!</definedName>
    <definedName name="XRefPaste7" hidden="1">#REF!</definedName>
    <definedName name="XRefPaste7Row" localSheetId="11" hidden="1">#REF!</definedName>
    <definedName name="XRefPaste7Row" hidden="1">#REF!</definedName>
    <definedName name="XRefPaste8" localSheetId="11" hidden="1">#REF!</definedName>
    <definedName name="XRefPaste8" hidden="1">#REF!</definedName>
    <definedName name="XRefPaste8Row" localSheetId="11" hidden="1">#REF!</definedName>
    <definedName name="XRefPaste8Row" hidden="1">#REF!</definedName>
    <definedName name="XRefPaste9" localSheetId="11" hidden="1">#REF!</definedName>
    <definedName name="XRefPaste9" hidden="1">#REF!</definedName>
    <definedName name="XRefPaste9Row" localSheetId="11" hidden="1">#REF!</definedName>
    <definedName name="XRefPaste9Row" hidden="1">#REF!</definedName>
    <definedName name="XRefPasteRangeCount" hidden="1">3</definedName>
    <definedName name="xx" localSheetId="11" hidden="1">{#N/A,#N/A,FALSE,"Sheet1"}</definedName>
    <definedName name="xx" localSheetId="9" hidden="1">{#N/A,#N/A,FALSE,"Sheet1"}</definedName>
    <definedName name="xx" localSheetId="4" hidden="1">{#N/A,#N/A,FALSE,"Sheet1"}</definedName>
    <definedName name="xx" localSheetId="1" hidden="1">{#N/A,#N/A,FALSE,"Sheet1"}</definedName>
    <definedName name="xx" hidden="1">{#N/A,#N/A,FALSE,"Sheet1"}</definedName>
    <definedName name="xxx" localSheetId="11">#REF!</definedName>
    <definedName name="xxx">#REF!</definedName>
    <definedName name="xxxxx" localSheetId="11" hidden="1">{#N/A,#N/A,FALSE,"Sheet1"}</definedName>
    <definedName name="xxxxx" localSheetId="9" hidden="1">{#N/A,#N/A,FALSE,"Sheet1"}</definedName>
    <definedName name="xxxxx" localSheetId="4" hidden="1">{#N/A,#N/A,FALSE,"Sheet1"}</definedName>
    <definedName name="xxxxx" localSheetId="1" hidden="1">{#N/A,#N/A,FALSE,"Sheet1"}</definedName>
    <definedName name="xxxxx" hidden="1">{#N/A,#N/A,FALSE,"Sheet1"}</definedName>
    <definedName name="xxxxxxx" localSheetId="1"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xyz" localSheetId="1" hidden="1">{"histincome",#N/A,FALSE,"hyfins";"closing balance",#N/A,FALSE,"hyfins"}</definedName>
    <definedName name="xyz" hidden="1">{"histincome",#N/A,FALSE,"hyfins";"closing balance",#N/A,FALSE,"hyfins"}</definedName>
    <definedName name="y" localSheetId="1" hidden="1">{"segment_EPS",#N/A,FALSE,"TXTCOMPS"}</definedName>
    <definedName name="y" hidden="1">{"segment_EPS",#N/A,FALSE,"TXTCOMPS"}</definedName>
    <definedName name="Year" localSheetId="11">#REF!</definedName>
    <definedName name="YEAR">#REF!</definedName>
    <definedName name="YEAR_LIST" localSheetId="11">#REF!</definedName>
    <definedName name="YEAR_LIST">#REF!</definedName>
    <definedName name="YearList" localSheetId="11">#REF!</definedName>
    <definedName name="YearList">#REF!</definedName>
    <definedName name="YearTag" localSheetId="11">#REF!</definedName>
    <definedName name="YearTag">#REF!</definedName>
    <definedName name="yhsey" localSheetId="1" hidden="1">{#N/A,#N/A,FALSE,"SEGINC";#N/A,#N/A,FALSE,"INTINCEXP";#N/A,#N/A,FALSE,"SEGSALE";#N/A,#N/A,FALSE,"IDENTASSETS"}</definedName>
    <definedName name="yhsey" hidden="1">{#N/A,#N/A,FALSE,"SEGINC";#N/A,#N/A,FALSE,"INTINCEXP";#N/A,#N/A,FALSE,"SEGSALE";#N/A,#N/A,FALSE,"IDENTASSETS"}</definedName>
    <definedName name="Yr1Depr" localSheetId="11">#REF!</definedName>
    <definedName name="Yr1Depr">#REF!</definedName>
    <definedName name="yrh" localSheetId="11" hidden="1">{#N/A,#N/A,FALSE,"Aging Summary";#N/A,#N/A,FALSE,"Ratio Analysis";#N/A,#N/A,FALSE,"Test 120 Day Accts";#N/A,#N/A,FALSE,"Tickmarks"}</definedName>
    <definedName name="yrh" localSheetId="9" hidden="1">{#N/A,#N/A,FALSE,"Aging Summary";#N/A,#N/A,FALSE,"Ratio Analysis";#N/A,#N/A,FALSE,"Test 120 Day Accts";#N/A,#N/A,FALSE,"Tickmarks"}</definedName>
    <definedName name="yrh" localSheetId="4" hidden="1">{#N/A,#N/A,FALSE,"Aging Summary";#N/A,#N/A,FALSE,"Ratio Analysis";#N/A,#N/A,FALSE,"Test 120 Day Accts";#N/A,#N/A,FALSE,"Tickmarks"}</definedName>
    <definedName name="yrh" localSheetId="1" hidden="1">{#N/A,#N/A,FALSE,"Aging Summary";#N/A,#N/A,FALSE,"Ratio Analysis";#N/A,#N/A,FALSE,"Test 120 Day Accts";#N/A,#N/A,FALSE,"Tickmarks"}</definedName>
    <definedName name="yrh" hidden="1">{#N/A,#N/A,FALSE,"Aging Summary";#N/A,#N/A,FALSE,"Ratio Analysis";#N/A,#N/A,FALSE,"Test 120 Day Accts";#N/A,#N/A,FALSE,"Tickmarks"}</definedName>
    <definedName name="YTD_LAB" localSheetId="11">#REF!</definedName>
    <definedName name="YTD_LAB">#REF!</definedName>
    <definedName name="YTD_LAB_VA" localSheetId="11">#REF!</definedName>
    <definedName name="YTD_LAB_VA">#REF!</definedName>
    <definedName name="YTD_RNM" localSheetId="11">#REF!</definedName>
    <definedName name="YTD_RNM">#REF!</definedName>
    <definedName name="YTD_RNM_VA" localSheetId="11">#REF!</definedName>
    <definedName name="YTD_RNM_VA">#REF!</definedName>
    <definedName name="YTDAct01" localSheetId="11">#REF!</definedName>
    <definedName name="YTDAct01">#REF!</definedName>
    <definedName name="YTDAct02" localSheetId="11">#REF!</definedName>
    <definedName name="YTDAct02">#REF!</definedName>
    <definedName name="YTDAct03" localSheetId="11">#REF!</definedName>
    <definedName name="YTDAct03">#REF!</definedName>
    <definedName name="YTDAct04" localSheetId="11">#REF!</definedName>
    <definedName name="YTDAct04">#REF!</definedName>
    <definedName name="YTDAct05" localSheetId="11">#REF!</definedName>
    <definedName name="YTDAct05">#REF!</definedName>
    <definedName name="YTDAct06" localSheetId="11">#REF!</definedName>
    <definedName name="YTDAct06">#REF!</definedName>
    <definedName name="YTDAct07" localSheetId="11">#REF!</definedName>
    <definedName name="YTDAct07">#REF!</definedName>
    <definedName name="YTDAct08" localSheetId="11">#REF!</definedName>
    <definedName name="YTDAct08">#REF!</definedName>
    <definedName name="YTDAct09" localSheetId="11">#REF!</definedName>
    <definedName name="YTDAct09">#REF!</definedName>
    <definedName name="YTDAct10" localSheetId="11">#REF!</definedName>
    <definedName name="YTDAct10">#REF!</definedName>
    <definedName name="YTDAct11" localSheetId="11">#REF!</definedName>
    <definedName name="YTDAct11">#REF!</definedName>
    <definedName name="YTDAct12" localSheetId="11">#REF!</definedName>
    <definedName name="YTDAct12">#REF!</definedName>
    <definedName name="YTDActual" localSheetId="11">#REF!</definedName>
    <definedName name="YTDActual">#REF!</definedName>
    <definedName name="YTDActualsTiming" localSheetId="11">#REF!</definedName>
    <definedName name="YTDActualsTiming">#REF!</definedName>
    <definedName name="YTDBudg01" localSheetId="11">#REF!</definedName>
    <definedName name="YTDBudg01">#REF!</definedName>
    <definedName name="YTDBudg02" localSheetId="11">#REF!</definedName>
    <definedName name="YTDBudg02">#REF!</definedName>
    <definedName name="YTDBudg03" localSheetId="11">#REF!</definedName>
    <definedName name="YTDBudg03">#REF!</definedName>
    <definedName name="YTDBudg04" localSheetId="11">#REF!</definedName>
    <definedName name="YTDBudg04">#REF!</definedName>
    <definedName name="YTDBudg05" localSheetId="11">#REF!</definedName>
    <definedName name="YTDBudg05">#REF!</definedName>
    <definedName name="YTDBudg06" localSheetId="11">#REF!</definedName>
    <definedName name="YTDBudg06">#REF!</definedName>
    <definedName name="YTDBudg07" localSheetId="11">#REF!</definedName>
    <definedName name="YTDBudg07">#REF!</definedName>
    <definedName name="YTDBudg08" localSheetId="11">#REF!</definedName>
    <definedName name="YTDBudg08">#REF!</definedName>
    <definedName name="YTDBudg09" localSheetId="11">#REF!</definedName>
    <definedName name="YTDBudg09">#REF!</definedName>
    <definedName name="YTDBudg10" localSheetId="11">#REF!</definedName>
    <definedName name="YTDBudg10">#REF!</definedName>
    <definedName name="YTDBudg11" localSheetId="11">#REF!</definedName>
    <definedName name="YTDBudg11">#REF!</definedName>
    <definedName name="YTDBudg12" localSheetId="11">#REF!</definedName>
    <definedName name="YTDBudg12">#REF!</definedName>
    <definedName name="YTDBudget" localSheetId="11">#REF!</definedName>
    <definedName name="YTDBudget">#REF!</definedName>
    <definedName name="YTDBudgetTiming" localSheetId="11">#REF!</definedName>
    <definedName name="YTDBudgetTiming">#REF!</definedName>
    <definedName name="YTDvar" localSheetId="11">#REF!</definedName>
    <definedName name="YTDvar">#REF!</definedName>
    <definedName name="ythjt" localSheetId="1" hidden="1">{#N/A,#N/A,FALSE,"YE BK COV PG"}</definedName>
    <definedName name="ythjt" hidden="1">{#N/A,#N/A,FALSE,"YE BK COV PG"}</definedName>
    <definedName name="ytrytry" localSheetId="1" hidden="1">{#N/A,#N/A,FALSE,"Aging Summary";#N/A,#N/A,FALSE,"Ratio Analysis";#N/A,#N/A,FALSE,"Test 120 Day Accts";#N/A,#N/A,FALSE,"Tickmarks"}</definedName>
    <definedName name="ytrytry" hidden="1">{#N/A,#N/A,FALSE,"Aging Summary";#N/A,#N/A,FALSE,"Ratio Analysis";#N/A,#N/A,FALSE,"Test 120 Day Accts";#N/A,#N/A,FALSE,"Tickmarks"}</definedName>
    <definedName name="yy" localSheetId="1" hidden="1">{#N/A,#N/A,FALSE,"F98 Q2";#N/A,#N/A,FALSE,"Worksheet";#N/A,#N/A,FALSE,"Reconciliation";#N/A,#N/A,FALSE,"Minority Interest"}</definedName>
    <definedName name="yy" hidden="1">{#N/A,#N/A,FALSE,"F98 Q2";#N/A,#N/A,FALSE,"Worksheet";#N/A,#N/A,FALSE,"Reconciliation";#N/A,#N/A,FALSE,"Minority Interest"}</definedName>
    <definedName name="yytr"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YY">"2012"</definedName>
    <definedName name="z" localSheetId="11" hidden="1">{#N/A,#N/A,FALSE,"Aging Summary";#N/A,#N/A,FALSE,"Ratio Analysis";#N/A,#N/A,FALSE,"Test 120 Day Accts";#N/A,#N/A,FALSE,"Tickmarks"}</definedName>
    <definedName name="z">#REF!</definedName>
    <definedName name="Z_73DB7760_1F92_11DA_85F0_00010290F1D3_.wvu.Cols" hidden="1">#REF!</definedName>
    <definedName name="Z_AC152A60_08FC_11DA_8895_000103284A22_.wvu.Cols" hidden="1">#REF!,#REF!,#REF!,#REF!</definedName>
    <definedName name="Z_AC152A60_08FC_11DA_8895_000103284A22_.wvu.Rows" hidden="1">#REF!,#REF!</definedName>
    <definedName name="Z_Factor_Analysis" localSheetId="11">#REF!</definedName>
    <definedName name="Z_Factor_Analysis">#REF!</definedName>
    <definedName name="zzz" localSheetId="11" hidden="1">{#N/A,#N/A,FALSE,"Aging Summary";#N/A,#N/A,FALSE,"Ratio Analysis";#N/A,#N/A,FALSE,"Test 120 Day Accts";#N/A,#N/A,FALSE,"Tickmarks"}</definedName>
    <definedName name="zzz" localSheetId="9" hidden="1">{#N/A,#N/A,FALSE,"Aging Summary";#N/A,#N/A,FALSE,"Ratio Analysis";#N/A,#N/A,FALSE,"Test 120 Day Accts";#N/A,#N/A,FALSE,"Tickmarks"}</definedName>
    <definedName name="zzz" localSheetId="4" hidden="1">{#N/A,#N/A,FALSE,"Aging Summary";#N/A,#N/A,FALSE,"Ratio Analysis";#N/A,#N/A,FALSE,"Test 120 Day Accts";#N/A,#N/A,FALSE,"Tickmarks"}</definedName>
    <definedName name="zzz" localSheetId="1" hidden="1">{#N/A,#N/A,FALSE,"Aging Summary";#N/A,#N/A,FALSE,"Ratio Analysis";#N/A,#N/A,FALSE,"Test 120 Day Accts";#N/A,#N/A,FALSE,"Tickmarks"}</definedName>
    <definedName name="zzz" hidden="1">{#N/A,#N/A,FALSE,"Aging Summary";#N/A,#N/A,FALSE,"Ratio Analysis";#N/A,#N/A,FALSE,"Test 120 Day Accts";#N/A,#N/A,FALSE,"Tickmarks"}</definedName>
    <definedName name="zzzzzzzzzzzzz" localSheetId="1" hidden="1">{#N/A,#N/A,FALSE,"ENTRYDET"}</definedName>
    <definedName name="zzzzzzzzzzzzz" hidden="1">{#N/A,#N/A,FALSE,"ENTRYDET"}</definedName>
    <definedName name="zzzzzzzzzzzzzzzz" localSheetId="1" hidden="1">{#N/A,#N/A,FALSE,"EPS"}</definedName>
    <definedName name="zzzzzzzzzzzzzzzz" hidden="1">{#N/A,#N/A,FALSE,"EPS"}</definedName>
    <definedName name="zzzzzzzzzzzzzzzzzzzzzz" localSheetId="1" hidden="1">{#N/A,#N/A,FALSE,"FY97";#N/A,#N/A,FALSE,"FY98";#N/A,#N/A,FALSE,"FY99";#N/A,#N/A,FALSE,"FY00";#N/A,#N/A,FALSE,"FY01"}</definedName>
    <definedName name="zzzzzzzzzzzzzzzzzzzzzz" hidden="1">{#N/A,#N/A,FALSE,"FY97";#N/A,#N/A,FALSE,"FY98";#N/A,#N/A,FALSE,"FY99";#N/A,#N/A,FALSE,"FY00";#N/A,#N/A,FALSE,"FY01"}</definedName>
    <definedName name="건가new" localSheetId="11" hidden="1">{#N/A,#N/A,FALSE,"BS";#N/A,#N/A,FALSE,"PL";#N/A,#N/A,FALSE,"처분";#N/A,#N/A,FALSE,"현금";#N/A,#N/A,FALSE,"매출";#N/A,#N/A,FALSE,"원가";#N/A,#N/A,FALSE,"경영"}</definedName>
    <definedName name="건가new" localSheetId="9" hidden="1">{#N/A,#N/A,FALSE,"BS";#N/A,#N/A,FALSE,"PL";#N/A,#N/A,FALSE,"처분";#N/A,#N/A,FALSE,"현금";#N/A,#N/A,FALSE,"매출";#N/A,#N/A,FALSE,"원가";#N/A,#N/A,FALSE,"경영"}</definedName>
    <definedName name="건가new" localSheetId="4" hidden="1">{#N/A,#N/A,FALSE,"BS";#N/A,#N/A,FALSE,"PL";#N/A,#N/A,FALSE,"처분";#N/A,#N/A,FALSE,"현금";#N/A,#N/A,FALSE,"매출";#N/A,#N/A,FALSE,"원가";#N/A,#N/A,FALSE,"경영"}</definedName>
    <definedName name="건가new" localSheetId="1" hidden="1">{#N/A,#N/A,FALSE,"BS";#N/A,#N/A,FALSE,"PL";#N/A,#N/A,FALSE,"처분";#N/A,#N/A,FALSE,"현금";#N/A,#N/A,FALSE,"매출";#N/A,#N/A,FALSE,"원가";#N/A,#N/A,FALSE,"경영"}</definedName>
    <definedName name="건가new" hidden="1">{#N/A,#N/A,FALSE,"BS";#N/A,#N/A,FALSE,"PL";#N/A,#N/A,FALSE,"처분";#N/A,#N/A,FALSE,"현금";#N/A,#N/A,FALSE,"매출";#N/A,#N/A,FALSE,"원가";#N/A,#N/A,FALSE,"경영"}</definedName>
    <definedName name="결맹" localSheetId="11" hidden="1">{#N/A,#N/A,FALSE,"BS";#N/A,#N/A,FALSE,"PL";#N/A,#N/A,FALSE,"A";#N/A,#N/A,FALSE,"B";#N/A,#N/A,FALSE,"B1";#N/A,#N/A,FALSE,"C";#N/A,#N/A,FALSE,"C1";#N/A,#N/A,FALSE,"C2";#N/A,#N/A,FALSE,"D";#N/A,#N/A,FALSE,"E";#N/A,#N/A,FALSE,"F";#N/A,#N/A,FALSE,"AA";#N/A,#N/A,FALSE,"BB";#N/A,#N/A,FALSE,"CC";#N/A,#N/A,FALSE,"DD";#N/A,#N/A,FALSE,"EE";#N/A,#N/A,FALSE,"FF";#N/A,#N/A,FALSE,"PL10";#N/A,#N/A,FALSE,"PL20";#N/A,#N/A,FALSE,"PL30"}</definedName>
    <definedName name="결맹" localSheetId="9" hidden="1">{#N/A,#N/A,FALSE,"BS";#N/A,#N/A,FALSE,"PL";#N/A,#N/A,FALSE,"A";#N/A,#N/A,FALSE,"B";#N/A,#N/A,FALSE,"B1";#N/A,#N/A,FALSE,"C";#N/A,#N/A,FALSE,"C1";#N/A,#N/A,FALSE,"C2";#N/A,#N/A,FALSE,"D";#N/A,#N/A,FALSE,"E";#N/A,#N/A,FALSE,"F";#N/A,#N/A,FALSE,"AA";#N/A,#N/A,FALSE,"BB";#N/A,#N/A,FALSE,"CC";#N/A,#N/A,FALSE,"DD";#N/A,#N/A,FALSE,"EE";#N/A,#N/A,FALSE,"FF";#N/A,#N/A,FALSE,"PL10";#N/A,#N/A,FALSE,"PL20";#N/A,#N/A,FALSE,"PL30"}</definedName>
    <definedName name="결맹" localSheetId="4" hidden="1">{#N/A,#N/A,FALSE,"BS";#N/A,#N/A,FALSE,"PL";#N/A,#N/A,FALSE,"A";#N/A,#N/A,FALSE,"B";#N/A,#N/A,FALSE,"B1";#N/A,#N/A,FALSE,"C";#N/A,#N/A,FALSE,"C1";#N/A,#N/A,FALSE,"C2";#N/A,#N/A,FALSE,"D";#N/A,#N/A,FALSE,"E";#N/A,#N/A,FALSE,"F";#N/A,#N/A,FALSE,"AA";#N/A,#N/A,FALSE,"BB";#N/A,#N/A,FALSE,"CC";#N/A,#N/A,FALSE,"DD";#N/A,#N/A,FALSE,"EE";#N/A,#N/A,FALSE,"FF";#N/A,#N/A,FALSE,"PL10";#N/A,#N/A,FALSE,"PL20";#N/A,#N/A,FALSE,"PL30"}</definedName>
    <definedName name="결맹" localSheetId="1" hidden="1">{#N/A,#N/A,FALSE,"BS";#N/A,#N/A,FALSE,"PL";#N/A,#N/A,FALSE,"A";#N/A,#N/A,FALSE,"B";#N/A,#N/A,FALSE,"B1";#N/A,#N/A,FALSE,"C";#N/A,#N/A,FALSE,"C1";#N/A,#N/A,FALSE,"C2";#N/A,#N/A,FALSE,"D";#N/A,#N/A,FALSE,"E";#N/A,#N/A,FALSE,"F";#N/A,#N/A,FALSE,"AA";#N/A,#N/A,FALSE,"BB";#N/A,#N/A,FALSE,"CC";#N/A,#N/A,FALSE,"DD";#N/A,#N/A,FALSE,"EE";#N/A,#N/A,FALSE,"FF";#N/A,#N/A,FALSE,"PL10";#N/A,#N/A,FALSE,"PL20";#N/A,#N/A,FALSE,"PL30"}</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localSheetId="11" hidden="1">{#N/A,#N/A,FALSE,"BS";#N/A,#N/A,FALSE,"PL";#N/A,#N/A,FALSE,"처분";#N/A,#N/A,FALSE,"현금";#N/A,#N/A,FALSE,"매출";#N/A,#N/A,FALSE,"원가";#N/A,#N/A,FALSE,"경영"}</definedName>
    <definedName name="결산공고" localSheetId="9" hidden="1">{#N/A,#N/A,FALSE,"BS";#N/A,#N/A,FALSE,"PL";#N/A,#N/A,FALSE,"처분";#N/A,#N/A,FALSE,"현금";#N/A,#N/A,FALSE,"매출";#N/A,#N/A,FALSE,"원가";#N/A,#N/A,FALSE,"경영"}</definedName>
    <definedName name="결산공고" localSheetId="4" hidden="1">{#N/A,#N/A,FALSE,"BS";#N/A,#N/A,FALSE,"PL";#N/A,#N/A,FALSE,"처분";#N/A,#N/A,FALSE,"현금";#N/A,#N/A,FALSE,"매출";#N/A,#N/A,FALSE,"원가";#N/A,#N/A,FALSE,"경영"}</definedName>
    <definedName name="결산공고" localSheetId="1" hidden="1">{#N/A,#N/A,FALSE,"BS";#N/A,#N/A,FALSE,"PL";#N/A,#N/A,FALSE,"처분";#N/A,#N/A,FALSE,"현금";#N/A,#N/A,FALSE,"매출";#N/A,#N/A,FALSE,"원가";#N/A,#N/A,FALSE,"경영"}</definedName>
    <definedName name="결산공고" hidden="1">{#N/A,#N/A,FALSE,"BS";#N/A,#N/A,FALSE,"PL";#N/A,#N/A,FALSE,"처분";#N/A,#N/A,FALSE,"현금";#N/A,#N/A,FALSE,"매출";#N/A,#N/A,FALSE,"원가";#N/A,#N/A,FALSE,"경영"}</definedName>
    <definedName name="결손" localSheetId="11" hidden="1">{#N/A,#N/A,FALSE,"BS";#N/A,#N/A,FALSE,"PL";#N/A,#N/A,FALSE,"A";#N/A,#N/A,FALSE,"B";#N/A,#N/A,FALSE,"B1";#N/A,#N/A,FALSE,"C";#N/A,#N/A,FALSE,"C1";#N/A,#N/A,FALSE,"C2";#N/A,#N/A,FALSE,"D";#N/A,#N/A,FALSE,"E";#N/A,#N/A,FALSE,"F";#N/A,#N/A,FALSE,"AA";#N/A,#N/A,FALSE,"BB";#N/A,#N/A,FALSE,"CC";#N/A,#N/A,FALSE,"DD";#N/A,#N/A,FALSE,"EE";#N/A,#N/A,FALSE,"FF";#N/A,#N/A,FALSE,"PL10";#N/A,#N/A,FALSE,"PL20";#N/A,#N/A,FALSE,"PL30"}</definedName>
    <definedName name="결손" localSheetId="9" hidden="1">{#N/A,#N/A,FALSE,"BS";#N/A,#N/A,FALSE,"PL";#N/A,#N/A,FALSE,"A";#N/A,#N/A,FALSE,"B";#N/A,#N/A,FALSE,"B1";#N/A,#N/A,FALSE,"C";#N/A,#N/A,FALSE,"C1";#N/A,#N/A,FALSE,"C2";#N/A,#N/A,FALSE,"D";#N/A,#N/A,FALSE,"E";#N/A,#N/A,FALSE,"F";#N/A,#N/A,FALSE,"AA";#N/A,#N/A,FALSE,"BB";#N/A,#N/A,FALSE,"CC";#N/A,#N/A,FALSE,"DD";#N/A,#N/A,FALSE,"EE";#N/A,#N/A,FALSE,"FF";#N/A,#N/A,FALSE,"PL10";#N/A,#N/A,FALSE,"PL20";#N/A,#N/A,FALSE,"PL30"}</definedName>
    <definedName name="결손" localSheetId="4" hidden="1">{#N/A,#N/A,FALSE,"BS";#N/A,#N/A,FALSE,"PL";#N/A,#N/A,FALSE,"A";#N/A,#N/A,FALSE,"B";#N/A,#N/A,FALSE,"B1";#N/A,#N/A,FALSE,"C";#N/A,#N/A,FALSE,"C1";#N/A,#N/A,FALSE,"C2";#N/A,#N/A,FALSE,"D";#N/A,#N/A,FALSE,"E";#N/A,#N/A,FALSE,"F";#N/A,#N/A,FALSE,"AA";#N/A,#N/A,FALSE,"BB";#N/A,#N/A,FALSE,"CC";#N/A,#N/A,FALSE,"DD";#N/A,#N/A,FALSE,"EE";#N/A,#N/A,FALSE,"FF";#N/A,#N/A,FALSE,"PL10";#N/A,#N/A,FALSE,"PL20";#N/A,#N/A,FALSE,"PL30"}</definedName>
    <definedName name="결손" localSheetId="1" hidden="1">{#N/A,#N/A,FALSE,"BS";#N/A,#N/A,FALSE,"PL";#N/A,#N/A,FALSE,"A";#N/A,#N/A,FALSE,"B";#N/A,#N/A,FALSE,"B1";#N/A,#N/A,FALSE,"C";#N/A,#N/A,FALSE,"C1";#N/A,#N/A,FALSE,"C2";#N/A,#N/A,FALSE,"D";#N/A,#N/A,FALSE,"E";#N/A,#N/A,FALSE,"F";#N/A,#N/A,FALSE,"AA";#N/A,#N/A,FALSE,"BB";#N/A,#N/A,FALSE,"CC";#N/A,#N/A,FALSE,"DD";#N/A,#N/A,FALSE,"EE";#N/A,#N/A,FALSE,"FF";#N/A,#N/A,FALSE,"PL10";#N/A,#N/A,FALSE,"PL20";#N/A,#N/A,FALSE,"PL30"}</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localSheetId="11" hidden="1">{#N/A,#N/A,FALSE,"BS";#N/A,#N/A,FALSE,"PL";#N/A,#N/A,FALSE,"처분";#N/A,#N/A,FALSE,"현금";#N/A,#N/A,FALSE,"매출";#N/A,#N/A,FALSE,"원가";#N/A,#N/A,FALSE,"경영"}</definedName>
    <definedName name="결손금" localSheetId="9" hidden="1">{#N/A,#N/A,FALSE,"BS";#N/A,#N/A,FALSE,"PL";#N/A,#N/A,FALSE,"처분";#N/A,#N/A,FALSE,"현금";#N/A,#N/A,FALSE,"매출";#N/A,#N/A,FALSE,"원가";#N/A,#N/A,FALSE,"경영"}</definedName>
    <definedName name="결손금" localSheetId="4" hidden="1">{#N/A,#N/A,FALSE,"BS";#N/A,#N/A,FALSE,"PL";#N/A,#N/A,FALSE,"처분";#N/A,#N/A,FALSE,"현금";#N/A,#N/A,FALSE,"매출";#N/A,#N/A,FALSE,"원가";#N/A,#N/A,FALSE,"경영"}</definedName>
    <definedName name="결손금" localSheetId="1" hidden="1">{#N/A,#N/A,FALSE,"BS";#N/A,#N/A,FALSE,"PL";#N/A,#N/A,FALSE,"처분";#N/A,#N/A,FALSE,"현금";#N/A,#N/A,FALSE,"매출";#N/A,#N/A,FALSE,"원가";#N/A,#N/A,FALSE,"경영"}</definedName>
    <definedName name="결손금" hidden="1">{#N/A,#N/A,FALSE,"BS";#N/A,#N/A,FALSE,"PL";#N/A,#N/A,FALSE,"처분";#N/A,#N/A,FALSE,"현금";#N/A,#N/A,FALSE,"매출";#N/A,#N/A,FALSE,"원가";#N/A,#N/A,FALSE,"경영"}</definedName>
    <definedName name="ㄴㅇ" localSheetId="11" hidden="1">{#N/A,#N/A,FALSE,"BS";#N/A,#N/A,FALSE,"PL";#N/A,#N/A,FALSE,"A";#N/A,#N/A,FALSE,"B";#N/A,#N/A,FALSE,"B1";#N/A,#N/A,FALSE,"C";#N/A,#N/A,FALSE,"C1";#N/A,#N/A,FALSE,"C2";#N/A,#N/A,FALSE,"D";#N/A,#N/A,FALSE,"E";#N/A,#N/A,FALSE,"F";#N/A,#N/A,FALSE,"AA";#N/A,#N/A,FALSE,"BB";#N/A,#N/A,FALSE,"CC";#N/A,#N/A,FALSE,"DD";#N/A,#N/A,FALSE,"EE";#N/A,#N/A,FALSE,"FF";#N/A,#N/A,FALSE,"PL10";#N/A,#N/A,FALSE,"PL20";#N/A,#N/A,FALSE,"PL30"}</definedName>
    <definedName name="ㄴㅇ" localSheetId="9" hidden="1">{#N/A,#N/A,FALSE,"BS";#N/A,#N/A,FALSE,"PL";#N/A,#N/A,FALSE,"A";#N/A,#N/A,FALSE,"B";#N/A,#N/A,FALSE,"B1";#N/A,#N/A,FALSE,"C";#N/A,#N/A,FALSE,"C1";#N/A,#N/A,FALSE,"C2";#N/A,#N/A,FALSE,"D";#N/A,#N/A,FALSE,"E";#N/A,#N/A,FALSE,"F";#N/A,#N/A,FALSE,"AA";#N/A,#N/A,FALSE,"BB";#N/A,#N/A,FALSE,"CC";#N/A,#N/A,FALSE,"DD";#N/A,#N/A,FALSE,"EE";#N/A,#N/A,FALSE,"FF";#N/A,#N/A,FALSE,"PL10";#N/A,#N/A,FALSE,"PL20";#N/A,#N/A,FALSE,"PL30"}</definedName>
    <definedName name="ㄴㅇ" localSheetId="4" hidden="1">{#N/A,#N/A,FALSE,"BS";#N/A,#N/A,FALSE,"PL";#N/A,#N/A,FALSE,"A";#N/A,#N/A,FALSE,"B";#N/A,#N/A,FALSE,"B1";#N/A,#N/A,FALSE,"C";#N/A,#N/A,FALSE,"C1";#N/A,#N/A,FALSE,"C2";#N/A,#N/A,FALSE,"D";#N/A,#N/A,FALSE,"E";#N/A,#N/A,FALSE,"F";#N/A,#N/A,FALSE,"AA";#N/A,#N/A,FALSE,"BB";#N/A,#N/A,FALSE,"CC";#N/A,#N/A,FALSE,"DD";#N/A,#N/A,FALSE,"EE";#N/A,#N/A,FALSE,"FF";#N/A,#N/A,FALSE,"PL10";#N/A,#N/A,FALSE,"PL20";#N/A,#N/A,FALSE,"PL30"}</definedName>
    <definedName name="ㄴㅇ" localSheetId="1" hidden="1">{#N/A,#N/A,FALSE,"BS";#N/A,#N/A,FALSE,"PL";#N/A,#N/A,FALSE,"A";#N/A,#N/A,FALSE,"B";#N/A,#N/A,FALSE,"B1";#N/A,#N/A,FALSE,"C";#N/A,#N/A,FALSE,"C1";#N/A,#N/A,FALSE,"C2";#N/A,#N/A,FALSE,"D";#N/A,#N/A,FALSE,"E";#N/A,#N/A,FALSE,"F";#N/A,#N/A,FALSE,"AA";#N/A,#N/A,FALSE,"BB";#N/A,#N/A,FALSE,"CC";#N/A,#N/A,FALSE,"DD";#N/A,#N/A,FALSE,"EE";#N/A,#N/A,FALSE,"FF";#N/A,#N/A,FALSE,"PL10";#N/A,#N/A,FALSE,"PL20";#N/A,#N/A,FALSE,"PL30"}</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localSheetId="11" hidden="1">{#N/A,#N/A,FALSE,"BS";#N/A,#N/A,FALSE,"PL";#N/A,#N/A,FALSE,"A";#N/A,#N/A,FALSE,"B";#N/A,#N/A,FALSE,"B1";#N/A,#N/A,FALSE,"C";#N/A,#N/A,FALSE,"C1";#N/A,#N/A,FALSE,"C2";#N/A,#N/A,FALSE,"D";#N/A,#N/A,FALSE,"E";#N/A,#N/A,FALSE,"F";#N/A,#N/A,FALSE,"AA";#N/A,#N/A,FALSE,"BB";#N/A,#N/A,FALSE,"CC";#N/A,#N/A,FALSE,"DD";#N/A,#N/A,FALSE,"EE";#N/A,#N/A,FALSE,"FF";#N/A,#N/A,FALSE,"PL10";#N/A,#N/A,FALSE,"PL20";#N/A,#N/A,FALSE,"PL30"}</definedName>
    <definedName name="ㅇㄴ" localSheetId="9" hidden="1">{#N/A,#N/A,FALSE,"BS";#N/A,#N/A,FALSE,"PL";#N/A,#N/A,FALSE,"A";#N/A,#N/A,FALSE,"B";#N/A,#N/A,FALSE,"B1";#N/A,#N/A,FALSE,"C";#N/A,#N/A,FALSE,"C1";#N/A,#N/A,FALSE,"C2";#N/A,#N/A,FALSE,"D";#N/A,#N/A,FALSE,"E";#N/A,#N/A,FALSE,"F";#N/A,#N/A,FALSE,"AA";#N/A,#N/A,FALSE,"BB";#N/A,#N/A,FALSE,"CC";#N/A,#N/A,FALSE,"DD";#N/A,#N/A,FALSE,"EE";#N/A,#N/A,FALSE,"FF";#N/A,#N/A,FALSE,"PL10";#N/A,#N/A,FALSE,"PL20";#N/A,#N/A,FALSE,"PL30"}</definedName>
    <definedName name="ㅇㄴ" localSheetId="4" hidden="1">{#N/A,#N/A,FALSE,"BS";#N/A,#N/A,FALSE,"PL";#N/A,#N/A,FALSE,"A";#N/A,#N/A,FALSE,"B";#N/A,#N/A,FALSE,"B1";#N/A,#N/A,FALSE,"C";#N/A,#N/A,FALSE,"C1";#N/A,#N/A,FALSE,"C2";#N/A,#N/A,FALSE,"D";#N/A,#N/A,FALSE,"E";#N/A,#N/A,FALSE,"F";#N/A,#N/A,FALSE,"AA";#N/A,#N/A,FALSE,"BB";#N/A,#N/A,FALSE,"CC";#N/A,#N/A,FALSE,"DD";#N/A,#N/A,FALSE,"EE";#N/A,#N/A,FALSE,"FF";#N/A,#N/A,FALSE,"PL10";#N/A,#N/A,FALSE,"PL20";#N/A,#N/A,FALSE,"PL30"}</definedName>
    <definedName name="ㅇㄴ" localSheetId="1"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localSheetId="11" hidden="1">{#N/A,#N/A,FALSE,"BS";#N/A,#N/A,FALSE,"PL";#N/A,#N/A,FALSE,"처분";#N/A,#N/A,FALSE,"현금";#N/A,#N/A,FALSE,"매출";#N/A,#N/A,FALSE,"원가";#N/A,#N/A,FALSE,"경영"}</definedName>
    <definedName name="편집" localSheetId="9" hidden="1">{#N/A,#N/A,FALSE,"BS";#N/A,#N/A,FALSE,"PL";#N/A,#N/A,FALSE,"처분";#N/A,#N/A,FALSE,"현금";#N/A,#N/A,FALSE,"매출";#N/A,#N/A,FALSE,"원가";#N/A,#N/A,FALSE,"경영"}</definedName>
    <definedName name="편집" localSheetId="4" hidden="1">{#N/A,#N/A,FALSE,"BS";#N/A,#N/A,FALSE,"PL";#N/A,#N/A,FALSE,"처분";#N/A,#N/A,FALSE,"현금";#N/A,#N/A,FALSE,"매출";#N/A,#N/A,FALSE,"원가";#N/A,#N/A,FALSE,"경영"}</definedName>
    <definedName name="편집" localSheetId="1" hidden="1">{#N/A,#N/A,FALSE,"BS";#N/A,#N/A,FALSE,"PL";#N/A,#N/A,FALSE,"처분";#N/A,#N/A,FALSE,"현금";#N/A,#N/A,FALSE,"매출";#N/A,#N/A,FALSE,"원가";#N/A,#N/A,FALSE,"경영"}</definedName>
    <definedName name="편집" hidden="1">{#N/A,#N/A,FALSE,"BS";#N/A,#N/A,FALSE,"PL";#N/A,#N/A,FALSE,"처분";#N/A,#N/A,FALSE,"현금";#N/A,#N/A,FALSE,"매출";#N/A,#N/A,FALSE,"원가";#N/A,#N/A,FALSE,"경영"}</definedName>
    <definedName name="현금및등가물" localSheetId="11"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9"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4"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1" hidden="1">{#N/A,#N/A,FALSE,"BS";#N/A,#N/A,FALSE,"PL";#N/A,#N/A,FALSE,"A";#N/A,#N/A,FALSE,"B";#N/A,#N/A,FALSE,"B1";#N/A,#N/A,FALSE,"C";#N/A,#N/A,FALSE,"C1";#N/A,#N/A,FALSE,"C2";#N/A,#N/A,FALSE,"D";#N/A,#N/A,FALSE,"E";#N/A,#N/A,FALSE,"F";#N/A,#N/A,FALSE,"AA";#N/A,#N/A,FALSE,"BB";#N/A,#N/A,FALSE,"CC";#N/A,#N/A,FALSE,"DD";#N/A,#N/A,FALSE,"EE";#N/A,#N/A,FALSE,"FF";#N/A,#N/A,FALSE,"PL10";#N/A,#N/A,FALSE,"PL20";#N/A,#N/A,FALSE,"PL30"}</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7" l="1"/>
  <c r="D4" i="37" s="1"/>
  <c r="B5" i="37" s="1"/>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C6" i="37"/>
  <c r="C5" i="37"/>
  <c r="C4" i="37"/>
  <c r="F4" i="37"/>
  <c r="F5" i="37" l="1"/>
  <c r="D5" i="37" l="1"/>
  <c r="B6" i="37" s="1"/>
  <c r="D6" i="37" l="1"/>
  <c r="B7" i="37" s="1"/>
  <c r="F6" i="37"/>
  <c r="F7" i="37" l="1"/>
  <c r="D7" i="37"/>
  <c r="B8" i="37" s="1"/>
  <c r="CA6" i="36"/>
  <c r="BJ6" i="36"/>
  <c r="AV17" i="36"/>
  <c r="AS6" i="36"/>
  <c r="AV20" i="36"/>
  <c r="D19" i="25"/>
  <c r="D18" i="25"/>
  <c r="D17" i="25"/>
  <c r="D16" i="25"/>
  <c r="D15" i="25"/>
  <c r="D14" i="25"/>
  <c r="D13" i="25"/>
  <c r="D12" i="25"/>
  <c r="C12" i="25"/>
  <c r="F8" i="37" l="1"/>
  <c r="D8" i="37"/>
  <c r="B9" i="37" s="1"/>
  <c r="G11" i="25"/>
  <c r="DV46" i="36"/>
  <c r="DU46" i="36"/>
  <c r="DT46" i="36"/>
  <c r="DR46" i="36"/>
  <c r="DE46" i="36"/>
  <c r="DD46" i="36"/>
  <c r="DC46" i="36"/>
  <c r="DA46" i="36"/>
  <c r="CN46" i="36"/>
  <c r="CM46" i="36"/>
  <c r="CL46" i="36"/>
  <c r="CJ46" i="36"/>
  <c r="BW46" i="36"/>
  <c r="BV46" i="36"/>
  <c r="BS46" i="36"/>
  <c r="BF46" i="36"/>
  <c r="BE46" i="36"/>
  <c r="BD46" i="36"/>
  <c r="BB46" i="36"/>
  <c r="AO46" i="36"/>
  <c r="AM46" i="36"/>
  <c r="AK46" i="36"/>
  <c r="X46" i="36"/>
  <c r="U46" i="36"/>
  <c r="H46" i="36"/>
  <c r="G46" i="36"/>
  <c r="E46" i="36"/>
  <c r="D46" i="36"/>
  <c r="BY45" i="36"/>
  <c r="BZ45" i="36" s="1"/>
  <c r="BI45" i="36"/>
  <c r="AQ45" i="36"/>
  <c r="AR45" i="36" s="1"/>
  <c r="AS45" i="36" s="1"/>
  <c r="AA45" i="36"/>
  <c r="K45" i="36"/>
  <c r="J45" i="36"/>
  <c r="L45" i="36" s="1"/>
  <c r="M45" i="36" s="1"/>
  <c r="O45" i="36" s="1"/>
  <c r="P45" i="36" s="1"/>
  <c r="T45" i="36" s="1"/>
  <c r="DX44" i="36"/>
  <c r="DG44" i="36"/>
  <c r="CP44" i="36"/>
  <c r="CQ44" i="36" s="1"/>
  <c r="CR44" i="36" s="1"/>
  <c r="BY44" i="36"/>
  <c r="BH44" i="36"/>
  <c r="AQ44" i="36"/>
  <c r="AR44" i="36" s="1"/>
  <c r="Z44" i="36"/>
  <c r="AA44" i="36" s="1"/>
  <c r="AB44" i="36" s="1"/>
  <c r="J44" i="36"/>
  <c r="CZ43" i="36"/>
  <c r="CQ43" i="36"/>
  <c r="BY43" i="36"/>
  <c r="BM43" i="36"/>
  <c r="BI43" i="36"/>
  <c r="AQ43" i="36"/>
  <c r="AR43" i="36" s="1"/>
  <c r="AJ43" i="36"/>
  <c r="AA43" i="36"/>
  <c r="J43" i="36"/>
  <c r="DX42" i="36"/>
  <c r="DY42" i="36" s="1"/>
  <c r="DG42" i="36"/>
  <c r="BP42" i="36"/>
  <c r="CG42" i="36" s="1"/>
  <c r="CX42" i="36" s="1"/>
  <c r="DO42" i="36" s="1"/>
  <c r="BH42" i="36"/>
  <c r="BI42" i="36" s="1"/>
  <c r="BJ42" i="36" s="1"/>
  <c r="AY42" i="36"/>
  <c r="AQ42" i="36"/>
  <c r="AI42" i="36"/>
  <c r="AZ42" i="36" s="1"/>
  <c r="BQ42" i="36" s="1"/>
  <c r="CH42" i="36" s="1"/>
  <c r="CY42" i="36" s="1"/>
  <c r="DP42" i="36" s="1"/>
  <c r="S42" i="36"/>
  <c r="R42" i="36"/>
  <c r="AH42" i="36" s="1"/>
  <c r="J42" i="36"/>
  <c r="DX41" i="36"/>
  <c r="DY41" i="36" s="1"/>
  <c r="DG41" i="36"/>
  <c r="DH41" i="36" s="1"/>
  <c r="DI41" i="36" s="1"/>
  <c r="CP41" i="36"/>
  <c r="CQ41" i="36" s="1"/>
  <c r="CR41" i="36" s="1"/>
  <c r="BZ41" i="36"/>
  <c r="BY41" i="36"/>
  <c r="CA41" i="36" s="1"/>
  <c r="BH41" i="36"/>
  <c r="BI41" i="36" s="1"/>
  <c r="BJ41" i="36" s="1"/>
  <c r="AQ41" i="36"/>
  <c r="AN41" i="36"/>
  <c r="AN46" i="36" s="1"/>
  <c r="W41" i="36"/>
  <c r="W46" i="36" s="1"/>
  <c r="S41" i="36"/>
  <c r="AI41" i="36" s="1"/>
  <c r="AZ41" i="36" s="1"/>
  <c r="BQ41" i="36" s="1"/>
  <c r="CH41" i="36" s="1"/>
  <c r="CY41" i="36" s="1"/>
  <c r="DP41" i="36" s="1"/>
  <c r="R41" i="36"/>
  <c r="AH41" i="36" s="1"/>
  <c r="AY41" i="36" s="1"/>
  <c r="BP41" i="36" s="1"/>
  <c r="CG41" i="36" s="1"/>
  <c r="CX41" i="36" s="1"/>
  <c r="DO41" i="36" s="1"/>
  <c r="J41" i="36"/>
  <c r="DG40" i="36"/>
  <c r="DH40" i="36" s="1"/>
  <c r="CP40" i="36"/>
  <c r="BH40" i="36"/>
  <c r="BI40" i="36" s="1"/>
  <c r="AI40" i="36"/>
  <c r="AZ40" i="36" s="1"/>
  <c r="BQ40" i="36" s="1"/>
  <c r="CH40" i="36" s="1"/>
  <c r="CY40" i="36" s="1"/>
  <c r="DP40" i="36" s="1"/>
  <c r="S40" i="36"/>
  <c r="R40" i="36"/>
  <c r="AH40" i="36" s="1"/>
  <c r="AY40" i="36" s="1"/>
  <c r="BP40" i="36" s="1"/>
  <c r="CG40" i="36" s="1"/>
  <c r="CX40" i="36" s="1"/>
  <c r="DO40" i="36" s="1"/>
  <c r="J40" i="36"/>
  <c r="K40" i="36" s="1"/>
  <c r="L40" i="36" s="1"/>
  <c r="M40" i="36" s="1"/>
  <c r="O40" i="36" s="1"/>
  <c r="P40" i="36" s="1"/>
  <c r="T40" i="36" s="1"/>
  <c r="DX39" i="36"/>
  <c r="DY39" i="36" s="1"/>
  <c r="DG39" i="36"/>
  <c r="CP39" i="36"/>
  <c r="AZ39" i="36"/>
  <c r="BQ39" i="36" s="1"/>
  <c r="CH39" i="36" s="1"/>
  <c r="CY39" i="36" s="1"/>
  <c r="DP39" i="36" s="1"/>
  <c r="AY39" i="36"/>
  <c r="BP39" i="36" s="1"/>
  <c r="CG39" i="36" s="1"/>
  <c r="CX39" i="36" s="1"/>
  <c r="DO39" i="36" s="1"/>
  <c r="AQ39" i="36"/>
  <c r="AR39" i="36" s="1"/>
  <c r="AS39" i="36" s="1"/>
  <c r="AI39" i="36"/>
  <c r="AH39" i="36"/>
  <c r="Z39" i="36"/>
  <c r="S39" i="36"/>
  <c r="R39" i="36"/>
  <c r="J39" i="36"/>
  <c r="K39" i="36" s="1"/>
  <c r="L39" i="36" s="1"/>
  <c r="M39" i="36" s="1"/>
  <c r="O39" i="36" s="1"/>
  <c r="P39" i="36" s="1"/>
  <c r="T39" i="36" s="1"/>
  <c r="DX38" i="36"/>
  <c r="DG38" i="36"/>
  <c r="CP38" i="36"/>
  <c r="CQ38" i="36" s="1"/>
  <c r="CH38" i="36"/>
  <c r="CY38" i="36" s="1"/>
  <c r="DP38" i="36" s="1"/>
  <c r="BY38" i="36"/>
  <c r="BH38" i="36"/>
  <c r="AZ38" i="36"/>
  <c r="BQ38" i="36" s="1"/>
  <c r="AY38" i="36"/>
  <c r="BP38" i="36" s="1"/>
  <c r="CG38" i="36" s="1"/>
  <c r="CX38" i="36" s="1"/>
  <c r="DO38" i="36" s="1"/>
  <c r="AQ38" i="36"/>
  <c r="AH38" i="36"/>
  <c r="Z38" i="36"/>
  <c r="S38" i="36"/>
  <c r="AI38" i="36" s="1"/>
  <c r="R38" i="36"/>
  <c r="J38" i="36"/>
  <c r="DX37" i="36"/>
  <c r="DY37" i="36" s="1"/>
  <c r="DG37" i="36"/>
  <c r="DI37" i="36" s="1"/>
  <c r="CY37" i="36"/>
  <c r="DP37" i="36" s="1"/>
  <c r="CP37" i="36"/>
  <c r="CR37" i="36" s="1"/>
  <c r="CH37" i="36"/>
  <c r="BY37" i="36"/>
  <c r="BZ37" i="36" s="1"/>
  <c r="BQ37" i="36"/>
  <c r="BH37" i="36"/>
  <c r="BJ37" i="36" s="1"/>
  <c r="AR37" i="36"/>
  <c r="AS37" i="36" s="1"/>
  <c r="AQ37" i="36"/>
  <c r="AH37" i="36"/>
  <c r="AY37" i="36" s="1"/>
  <c r="BP37" i="36" s="1"/>
  <c r="CG37" i="36" s="1"/>
  <c r="CX37" i="36" s="1"/>
  <c r="DO37" i="36" s="1"/>
  <c r="S37" i="36"/>
  <c r="AI37" i="36" s="1"/>
  <c r="AZ37" i="36" s="1"/>
  <c r="R37" i="36"/>
  <c r="J37" i="36"/>
  <c r="DX36" i="36"/>
  <c r="DY36" i="36" s="1"/>
  <c r="DZ36" i="36" s="1"/>
  <c r="DG36" i="36"/>
  <c r="DH36" i="36" s="1"/>
  <c r="DI36" i="36" s="1"/>
  <c r="CP36" i="36"/>
  <c r="CQ36" i="36" s="1"/>
  <c r="BY36" i="36"/>
  <c r="BZ36" i="36" s="1"/>
  <c r="CA36" i="36" s="1"/>
  <c r="BQ36" i="36"/>
  <c r="CH36" i="36" s="1"/>
  <c r="CY36" i="36" s="1"/>
  <c r="DP36" i="36" s="1"/>
  <c r="BP36" i="36"/>
  <c r="CG36" i="36" s="1"/>
  <c r="CX36" i="36" s="1"/>
  <c r="DO36" i="36" s="1"/>
  <c r="BH36" i="36"/>
  <c r="AZ36" i="36"/>
  <c r="AR36" i="36"/>
  <c r="AS36" i="36" s="1"/>
  <c r="AQ36" i="36"/>
  <c r="AI36" i="36"/>
  <c r="AH36" i="36"/>
  <c r="AY36" i="36" s="1"/>
  <c r="S36" i="36"/>
  <c r="R36" i="36"/>
  <c r="J36" i="36"/>
  <c r="K36" i="36" s="1"/>
  <c r="L36" i="36" s="1"/>
  <c r="M36" i="36" s="1"/>
  <c r="O36" i="36" s="1"/>
  <c r="P36" i="36" s="1"/>
  <c r="T36" i="36" s="1"/>
  <c r="CQ35" i="36"/>
  <c r="CG35" i="36"/>
  <c r="CX35" i="36" s="1"/>
  <c r="DO35" i="36" s="1"/>
  <c r="BZ35" i="36"/>
  <c r="BH35" i="36"/>
  <c r="BI35" i="36" s="1"/>
  <c r="AR35" i="36"/>
  <c r="AS35" i="36" s="1"/>
  <c r="AQ35" i="36"/>
  <c r="AI35" i="36"/>
  <c r="AZ35" i="36" s="1"/>
  <c r="BQ35" i="36" s="1"/>
  <c r="CH35" i="36" s="1"/>
  <c r="CY35" i="36" s="1"/>
  <c r="DP35" i="36" s="1"/>
  <c r="AH35" i="36"/>
  <c r="AY35" i="36" s="1"/>
  <c r="BP35" i="36" s="1"/>
  <c r="S35" i="36"/>
  <c r="R35" i="36"/>
  <c r="J35" i="36"/>
  <c r="K35" i="36" s="1"/>
  <c r="DX34" i="36"/>
  <c r="DG34" i="36"/>
  <c r="DH34" i="36" s="1"/>
  <c r="DI34" i="36" s="1"/>
  <c r="CY34" i="36"/>
  <c r="DP34" i="36" s="1"/>
  <c r="CX34" i="36"/>
  <c r="DO34" i="36" s="1"/>
  <c r="CP34" i="36"/>
  <c r="BY34" i="36"/>
  <c r="BQ34" i="36"/>
  <c r="CH34" i="36" s="1"/>
  <c r="BP34" i="36"/>
  <c r="CG34" i="36" s="1"/>
  <c r="BH34" i="36"/>
  <c r="AQ34" i="36"/>
  <c r="AI34" i="36"/>
  <c r="AZ34" i="36" s="1"/>
  <c r="AH34" i="36"/>
  <c r="AY34" i="36" s="1"/>
  <c r="Z34" i="36"/>
  <c r="S34" i="36"/>
  <c r="R34" i="36"/>
  <c r="J34" i="36"/>
  <c r="K34" i="36" s="1"/>
  <c r="L34" i="36" s="1"/>
  <c r="M34" i="36" s="1"/>
  <c r="O34" i="36" s="1"/>
  <c r="P34" i="36" s="1"/>
  <c r="T34" i="36" s="1"/>
  <c r="DX33" i="36"/>
  <c r="DY33" i="36" s="1"/>
  <c r="DI33" i="36"/>
  <c r="DG33" i="36"/>
  <c r="DH33" i="36" s="1"/>
  <c r="CP33" i="36"/>
  <c r="BH33" i="36"/>
  <c r="BI33" i="36" s="1"/>
  <c r="BJ33" i="36" s="1"/>
  <c r="AZ33" i="36"/>
  <c r="BQ33" i="36" s="1"/>
  <c r="CH33" i="36" s="1"/>
  <c r="CY33" i="36" s="1"/>
  <c r="DP33" i="36" s="1"/>
  <c r="AY33" i="36"/>
  <c r="BP33" i="36" s="1"/>
  <c r="CG33" i="36" s="1"/>
  <c r="CX33" i="36" s="1"/>
  <c r="DO33" i="36" s="1"/>
  <c r="AQ33" i="36"/>
  <c r="AR33" i="36" s="1"/>
  <c r="AI33" i="36"/>
  <c r="AH33" i="36"/>
  <c r="S33" i="36"/>
  <c r="R33" i="36"/>
  <c r="J33" i="36"/>
  <c r="K33" i="36" s="1"/>
  <c r="DX32" i="36"/>
  <c r="DG32" i="36"/>
  <c r="CP32" i="36"/>
  <c r="CQ32" i="36" s="1"/>
  <c r="CR32" i="36" s="1"/>
  <c r="BY32" i="36"/>
  <c r="BH32" i="36"/>
  <c r="BI32" i="36" s="1"/>
  <c r="BJ32" i="36" s="1"/>
  <c r="AZ32" i="36"/>
  <c r="BQ32" i="36" s="1"/>
  <c r="CH32" i="36" s="1"/>
  <c r="CY32" i="36" s="1"/>
  <c r="DP32" i="36" s="1"/>
  <c r="AY32" i="36"/>
  <c r="BP32" i="36" s="1"/>
  <c r="CG32" i="36" s="1"/>
  <c r="CX32" i="36" s="1"/>
  <c r="DO32" i="36" s="1"/>
  <c r="AQ32" i="36"/>
  <c r="AS32" i="36" s="1"/>
  <c r="Z32" i="36"/>
  <c r="S32" i="36"/>
  <c r="AI32" i="36" s="1"/>
  <c r="R32" i="36"/>
  <c r="AH32" i="36" s="1"/>
  <c r="J32" i="36"/>
  <c r="EC31" i="36"/>
  <c r="DQ31" i="36"/>
  <c r="DM31" i="36"/>
  <c r="CZ31" i="36"/>
  <c r="CI31" i="36"/>
  <c r="CS31" i="36" s="1"/>
  <c r="BZ31" i="36"/>
  <c r="BR31" i="36"/>
  <c r="BQ31" i="36"/>
  <c r="CH31" i="36" s="1"/>
  <c r="CY31" i="36" s="1"/>
  <c r="DP31" i="36" s="1"/>
  <c r="BP31" i="36"/>
  <c r="CG31" i="36" s="1"/>
  <c r="CX31" i="36" s="1"/>
  <c r="DO31" i="36" s="1"/>
  <c r="BA31" i="36"/>
  <c r="AJ31" i="36"/>
  <c r="T31" i="36"/>
  <c r="S31" i="36"/>
  <c r="AI31" i="36" s="1"/>
  <c r="AZ31" i="36" s="1"/>
  <c r="R31" i="36"/>
  <c r="AH31" i="36" s="1"/>
  <c r="AY31" i="36" s="1"/>
  <c r="J31" i="36"/>
  <c r="EC30" i="36"/>
  <c r="DX30" i="36"/>
  <c r="DY30" i="36" s="1"/>
  <c r="DZ30" i="36" s="1"/>
  <c r="DL30" i="36"/>
  <c r="DM30" i="36" s="1"/>
  <c r="DQ30" i="36" s="1"/>
  <c r="ED30" i="36" s="1"/>
  <c r="CZ30" i="36"/>
  <c r="CI30" i="36"/>
  <c r="CS30" i="36" s="1"/>
  <c r="BZ30" i="36"/>
  <c r="BR30" i="36"/>
  <c r="BQ30" i="36"/>
  <c r="CH30" i="36" s="1"/>
  <c r="CY30" i="36" s="1"/>
  <c r="DP30" i="36" s="1"/>
  <c r="BA30" i="36"/>
  <c r="AJ30" i="36"/>
  <c r="AI30" i="36"/>
  <c r="AZ30" i="36" s="1"/>
  <c r="T30" i="36"/>
  <c r="S30" i="36"/>
  <c r="R30" i="36"/>
  <c r="AH30" i="36" s="1"/>
  <c r="AY30" i="36" s="1"/>
  <c r="BP30" i="36" s="1"/>
  <c r="CG30" i="36" s="1"/>
  <c r="CX30" i="36" s="1"/>
  <c r="DO30" i="36" s="1"/>
  <c r="J30" i="36"/>
  <c r="EC29" i="36"/>
  <c r="DX29" i="36"/>
  <c r="DL29" i="36"/>
  <c r="DG29" i="36"/>
  <c r="CP29" i="36"/>
  <c r="CQ29" i="36" s="1"/>
  <c r="CE29" i="36"/>
  <c r="CI29" i="36" s="1"/>
  <c r="BY29" i="36"/>
  <c r="BR29" i="36"/>
  <c r="BA29" i="36"/>
  <c r="AJ29" i="36"/>
  <c r="AI29" i="36"/>
  <c r="AZ29" i="36" s="1"/>
  <c r="BQ29" i="36" s="1"/>
  <c r="CH29" i="36" s="1"/>
  <c r="CY29" i="36" s="1"/>
  <c r="DP29" i="36" s="1"/>
  <c r="AH29" i="36"/>
  <c r="AY29" i="36" s="1"/>
  <c r="BP29" i="36" s="1"/>
  <c r="CG29" i="36" s="1"/>
  <c r="CX29" i="36" s="1"/>
  <c r="DO29" i="36" s="1"/>
  <c r="T29" i="36"/>
  <c r="S29" i="36"/>
  <c r="R29" i="36"/>
  <c r="J29" i="36"/>
  <c r="EC28" i="36"/>
  <c r="DZ28" i="36"/>
  <c r="DX28" i="36"/>
  <c r="DY28" i="36" s="1"/>
  <c r="DL28" i="36"/>
  <c r="DG28" i="36"/>
  <c r="CP28" i="36"/>
  <c r="CI28" i="36"/>
  <c r="CH28" i="36"/>
  <c r="CY28" i="36" s="1"/>
  <c r="DP28" i="36" s="1"/>
  <c r="BY28" i="36"/>
  <c r="BR28" i="36"/>
  <c r="CE28" i="36" s="1"/>
  <c r="BA28" i="36"/>
  <c r="AJ28" i="36"/>
  <c r="AI28" i="36"/>
  <c r="AZ28" i="36" s="1"/>
  <c r="BQ28" i="36" s="1"/>
  <c r="AH28" i="36"/>
  <c r="AY28" i="36" s="1"/>
  <c r="BP28" i="36" s="1"/>
  <c r="CG28" i="36" s="1"/>
  <c r="CX28" i="36" s="1"/>
  <c r="DO28" i="36" s="1"/>
  <c r="T28" i="36"/>
  <c r="S28" i="36"/>
  <c r="R28" i="36"/>
  <c r="J28" i="36"/>
  <c r="EC27" i="36"/>
  <c r="DX27" i="36"/>
  <c r="DY27" i="36" s="1"/>
  <c r="DZ27" i="36" s="1"/>
  <c r="DO27" i="36"/>
  <c r="DL27" i="36"/>
  <c r="DG27" i="36"/>
  <c r="CX27" i="36"/>
  <c r="CU27" i="36"/>
  <c r="CP27" i="36"/>
  <c r="CQ27" i="36" s="1"/>
  <c r="CR27" i="36" s="1"/>
  <c r="CD27" i="36"/>
  <c r="BY27" i="36"/>
  <c r="BM27" i="36"/>
  <c r="BH27" i="36"/>
  <c r="AZ27" i="36"/>
  <c r="BQ27" i="36" s="1"/>
  <c r="CH27" i="36" s="1"/>
  <c r="CY27" i="36" s="1"/>
  <c r="DP27" i="36" s="1"/>
  <c r="AY27" i="36"/>
  <c r="BP27" i="36" s="1"/>
  <c r="CG27" i="36" s="1"/>
  <c r="AV27" i="36"/>
  <c r="AQ27" i="36"/>
  <c r="AS27" i="36" s="1"/>
  <c r="AJ27" i="36"/>
  <c r="AT27" i="36" s="1"/>
  <c r="AI27" i="36"/>
  <c r="AH27" i="36"/>
  <c r="AE27" i="36"/>
  <c r="AB27" i="36"/>
  <c r="AC27" i="36" s="1"/>
  <c r="T27" i="36"/>
  <c r="AF27" i="36" s="1"/>
  <c r="S27" i="36"/>
  <c r="R27" i="36"/>
  <c r="P27" i="36"/>
  <c r="O27" i="36"/>
  <c r="J27" i="36"/>
  <c r="L27" i="36" s="1"/>
  <c r="M27" i="36" s="1"/>
  <c r="EC26" i="36"/>
  <c r="DX26" i="36"/>
  <c r="DL26" i="36"/>
  <c r="DG26" i="36"/>
  <c r="CU26" i="36"/>
  <c r="CP26" i="36"/>
  <c r="CD26" i="36"/>
  <c r="BY26" i="36"/>
  <c r="BZ26" i="36" s="1"/>
  <c r="BM26" i="36"/>
  <c r="BH26" i="36"/>
  <c r="AY26" i="36"/>
  <c r="BP26" i="36" s="1"/>
  <c r="CG26" i="36" s="1"/>
  <c r="CX26" i="36" s="1"/>
  <c r="DO26" i="36" s="1"/>
  <c r="AV26" i="36"/>
  <c r="AQ26" i="36"/>
  <c r="AS26" i="36" s="1"/>
  <c r="AI26" i="36"/>
  <c r="AZ26" i="36" s="1"/>
  <c r="BQ26" i="36" s="1"/>
  <c r="CH26" i="36" s="1"/>
  <c r="CY26" i="36" s="1"/>
  <c r="DP26" i="36" s="1"/>
  <c r="AH26" i="36"/>
  <c r="AE26" i="36"/>
  <c r="AB26" i="36"/>
  <c r="S26" i="36"/>
  <c r="R26" i="36"/>
  <c r="O26" i="36"/>
  <c r="P26" i="36" s="1"/>
  <c r="T26" i="36" s="1"/>
  <c r="J26" i="36"/>
  <c r="L26" i="36" s="1"/>
  <c r="M26" i="36" s="1"/>
  <c r="EC25" i="36"/>
  <c r="DX25" i="36"/>
  <c r="DL25" i="36"/>
  <c r="DG25" i="36"/>
  <c r="CU25" i="36"/>
  <c r="CP25" i="36"/>
  <c r="CQ25" i="36" s="1"/>
  <c r="CR25" i="36" s="1"/>
  <c r="CD25" i="36"/>
  <c r="BY25" i="36"/>
  <c r="BQ25" i="36"/>
  <c r="CH25" i="36" s="1"/>
  <c r="CY25" i="36" s="1"/>
  <c r="DP25" i="36" s="1"/>
  <c r="BM25" i="36"/>
  <c r="BH25" i="36"/>
  <c r="BI25" i="36" s="1"/>
  <c r="BJ25" i="36" s="1"/>
  <c r="AY25" i="36"/>
  <c r="BP25" i="36" s="1"/>
  <c r="CG25" i="36" s="1"/>
  <c r="CX25" i="36" s="1"/>
  <c r="DO25" i="36" s="1"/>
  <c r="AV25" i="36"/>
  <c r="AQ25" i="36"/>
  <c r="AS25" i="36" s="1"/>
  <c r="AI25" i="36"/>
  <c r="AZ25" i="36" s="1"/>
  <c r="AH25" i="36"/>
  <c r="AE25" i="36"/>
  <c r="AB25" i="36"/>
  <c r="S25" i="36"/>
  <c r="R25" i="36"/>
  <c r="P25" i="36"/>
  <c r="T25" i="36" s="1"/>
  <c r="O25" i="36"/>
  <c r="J25" i="36"/>
  <c r="L25" i="36" s="1"/>
  <c r="M25" i="36" s="1"/>
  <c r="EC24" i="36"/>
  <c r="DX24" i="36"/>
  <c r="DY24" i="36" s="1"/>
  <c r="DZ24" i="36" s="1"/>
  <c r="DL24" i="36"/>
  <c r="DH24" i="36"/>
  <c r="DG24" i="36"/>
  <c r="CU24" i="36"/>
  <c r="CP24" i="36"/>
  <c r="CD24" i="36"/>
  <c r="BY24" i="36"/>
  <c r="BZ24" i="36" s="1"/>
  <c r="BM24" i="36"/>
  <c r="BH24" i="36"/>
  <c r="BI24" i="36" s="1"/>
  <c r="BJ24" i="36" s="1"/>
  <c r="AV24" i="36"/>
  <c r="AQ24" i="36"/>
  <c r="AS24" i="36" s="1"/>
  <c r="AI24" i="36"/>
  <c r="AZ24" i="36" s="1"/>
  <c r="BQ24" i="36" s="1"/>
  <c r="CH24" i="36" s="1"/>
  <c r="CY24" i="36" s="1"/>
  <c r="DP24" i="36" s="1"/>
  <c r="AE24" i="36"/>
  <c r="AB24" i="36"/>
  <c r="AC24" i="36" s="1"/>
  <c r="T24" i="36"/>
  <c r="S24" i="36"/>
  <c r="R24" i="36"/>
  <c r="AH24" i="36" s="1"/>
  <c r="AY24" i="36" s="1"/>
  <c r="BP24" i="36" s="1"/>
  <c r="CG24" i="36" s="1"/>
  <c r="CX24" i="36" s="1"/>
  <c r="DO24" i="36" s="1"/>
  <c r="P24" i="36"/>
  <c r="O24" i="36"/>
  <c r="J24" i="36"/>
  <c r="L24" i="36" s="1"/>
  <c r="M24" i="36" s="1"/>
  <c r="EC23" i="36"/>
  <c r="DX23" i="36"/>
  <c r="DY23" i="36" s="1"/>
  <c r="DL23" i="36"/>
  <c r="DG23" i="36"/>
  <c r="CX23" i="36"/>
  <c r="DO23" i="36" s="1"/>
  <c r="CU23" i="36"/>
  <c r="CP23" i="36"/>
  <c r="CQ23" i="36" s="1"/>
  <c r="CD23" i="36"/>
  <c r="CA23" i="36"/>
  <c r="BZ23" i="36"/>
  <c r="BY23" i="36"/>
  <c r="BM23" i="36"/>
  <c r="BH23" i="36"/>
  <c r="BI23" i="36" s="1"/>
  <c r="AZ23" i="36"/>
  <c r="BQ23" i="36" s="1"/>
  <c r="CH23" i="36" s="1"/>
  <c r="CY23" i="36" s="1"/>
  <c r="DP23" i="36" s="1"/>
  <c r="AW23" i="36"/>
  <c r="BA23" i="36" s="1"/>
  <c r="AV23" i="36"/>
  <c r="AQ23" i="36"/>
  <c r="AS23" i="36" s="1"/>
  <c r="AI23" i="36"/>
  <c r="AE23" i="36"/>
  <c r="AB23" i="36"/>
  <c r="S23" i="36"/>
  <c r="R23" i="36"/>
  <c r="AH23" i="36" s="1"/>
  <c r="AY23" i="36" s="1"/>
  <c r="BP23" i="36" s="1"/>
  <c r="CG23" i="36" s="1"/>
  <c r="P23" i="36"/>
  <c r="T23" i="36" s="1"/>
  <c r="AF23" i="36" s="1"/>
  <c r="AJ23" i="36" s="1"/>
  <c r="O23" i="36"/>
  <c r="J23" i="36"/>
  <c r="L23" i="36" s="1"/>
  <c r="M23" i="36" s="1"/>
  <c r="EC22" i="36"/>
  <c r="DX22" i="36"/>
  <c r="DL22" i="36"/>
  <c r="DG22" i="36"/>
  <c r="DH22" i="36" s="1"/>
  <c r="DI22" i="36" s="1"/>
  <c r="CU22" i="36"/>
  <c r="CR22" i="36"/>
  <c r="CQ22" i="36"/>
  <c r="CP22" i="36"/>
  <c r="CD22" i="36"/>
  <c r="BY22" i="36"/>
  <c r="BZ22" i="36" s="1"/>
  <c r="CA22" i="36" s="1"/>
  <c r="BQ22" i="36"/>
  <c r="CH22" i="36" s="1"/>
  <c r="CY22" i="36" s="1"/>
  <c r="DP22" i="36" s="1"/>
  <c r="BP22" i="36"/>
  <c r="CG22" i="36" s="1"/>
  <c r="CX22" i="36" s="1"/>
  <c r="DO22" i="36" s="1"/>
  <c r="BM22" i="36"/>
  <c r="BH22" i="36"/>
  <c r="AV22" i="36"/>
  <c r="AQ22" i="36"/>
  <c r="AS22" i="36" s="1"/>
  <c r="AI22" i="36"/>
  <c r="AZ22" i="36" s="1"/>
  <c r="AE22" i="36"/>
  <c r="Z22" i="36"/>
  <c r="T22" i="36"/>
  <c r="S22" i="36"/>
  <c r="R22" i="36"/>
  <c r="AH22" i="36" s="1"/>
  <c r="AY22" i="36" s="1"/>
  <c r="J22" i="36"/>
  <c r="EC21" i="36"/>
  <c r="DX21" i="36"/>
  <c r="DL21" i="36"/>
  <c r="DG21" i="36"/>
  <c r="DH21" i="36" s="1"/>
  <c r="DI21" i="36" s="1"/>
  <c r="CU21" i="36"/>
  <c r="CP21" i="36"/>
  <c r="CH21" i="36"/>
  <c r="CY21" i="36" s="1"/>
  <c r="DP21" i="36" s="1"/>
  <c r="CD21" i="36"/>
  <c r="BY21" i="36"/>
  <c r="BM21" i="36"/>
  <c r="BH21" i="36"/>
  <c r="AZ21" i="36"/>
  <c r="BQ21" i="36" s="1"/>
  <c r="AY21" i="36"/>
  <c r="BP21" i="36" s="1"/>
  <c r="CG21" i="36" s="1"/>
  <c r="CX21" i="36" s="1"/>
  <c r="DO21" i="36" s="1"/>
  <c r="AV21" i="36"/>
  <c r="AQ21" i="36"/>
  <c r="AS21" i="36" s="1"/>
  <c r="AJ21" i="36"/>
  <c r="AF21" i="36"/>
  <c r="AE21" i="36"/>
  <c r="T21" i="36"/>
  <c r="S21" i="36"/>
  <c r="AI21" i="36" s="1"/>
  <c r="R21" i="36"/>
  <c r="AH21" i="36" s="1"/>
  <c r="P21" i="36"/>
  <c r="O21" i="36"/>
  <c r="J21" i="36"/>
  <c r="L21" i="36" s="1"/>
  <c r="M21" i="36" s="1"/>
  <c r="EC20" i="36"/>
  <c r="DX20" i="36"/>
  <c r="DY20" i="36" s="1"/>
  <c r="DZ20" i="36" s="1"/>
  <c r="DL20" i="36"/>
  <c r="DG20" i="36"/>
  <c r="CU20" i="36"/>
  <c r="CP20" i="36"/>
  <c r="CQ20" i="36" s="1"/>
  <c r="CR20" i="36" s="1"/>
  <c r="CH20" i="36"/>
  <c r="CY20" i="36" s="1"/>
  <c r="DP20" i="36" s="1"/>
  <c r="CD20" i="36"/>
  <c r="BZ20" i="36"/>
  <c r="CA20" i="36" s="1"/>
  <c r="BY20" i="36"/>
  <c r="BM20" i="36"/>
  <c r="BH20" i="36"/>
  <c r="BI20" i="36" s="1"/>
  <c r="BJ20" i="36" s="1"/>
  <c r="BA20" i="36"/>
  <c r="BN20" i="36" s="1"/>
  <c r="BR20" i="36" s="1"/>
  <c r="AW20" i="36"/>
  <c r="AQ20" i="36"/>
  <c r="AR20" i="36" s="1"/>
  <c r="AJ20" i="36"/>
  <c r="AI20" i="36"/>
  <c r="AZ20" i="36" s="1"/>
  <c r="BQ20" i="36" s="1"/>
  <c r="T20" i="36"/>
  <c r="S20" i="36"/>
  <c r="R20" i="36"/>
  <c r="AH20" i="36" s="1"/>
  <c r="AY20" i="36" s="1"/>
  <c r="BP20" i="36" s="1"/>
  <c r="CG20" i="36" s="1"/>
  <c r="CX20" i="36" s="1"/>
  <c r="DO20" i="36" s="1"/>
  <c r="J20" i="36"/>
  <c r="EC19" i="36"/>
  <c r="DX19" i="36"/>
  <c r="DY19" i="36" s="1"/>
  <c r="DZ19" i="36" s="1"/>
  <c r="DL19" i="36"/>
  <c r="DG19" i="36"/>
  <c r="DH19" i="36" s="1"/>
  <c r="DI19" i="36" s="1"/>
  <c r="CX19" i="36"/>
  <c r="DO19" i="36" s="1"/>
  <c r="CU19" i="36"/>
  <c r="CP19" i="36"/>
  <c r="CD19" i="36"/>
  <c r="BY19" i="36"/>
  <c r="BM19" i="36"/>
  <c r="BH19" i="36"/>
  <c r="AV19" i="36"/>
  <c r="AQ19" i="36"/>
  <c r="AR19" i="36" s="1"/>
  <c r="AS19" i="36" s="1"/>
  <c r="AI19" i="36"/>
  <c r="AZ19" i="36" s="1"/>
  <c r="BQ19" i="36" s="1"/>
  <c r="CH19" i="36" s="1"/>
  <c r="CY19" i="36" s="1"/>
  <c r="DP19" i="36" s="1"/>
  <c r="AE19" i="36"/>
  <c r="T19" i="36"/>
  <c r="S19" i="36"/>
  <c r="R19" i="36"/>
  <c r="AH19" i="36" s="1"/>
  <c r="AY19" i="36" s="1"/>
  <c r="BP19" i="36" s="1"/>
  <c r="CG19" i="36" s="1"/>
  <c r="P19" i="36"/>
  <c r="O19" i="36"/>
  <c r="J19" i="36"/>
  <c r="L19" i="36" s="1"/>
  <c r="M19" i="36" s="1"/>
  <c r="EC18" i="36"/>
  <c r="DX18" i="36"/>
  <c r="DY18" i="36" s="1"/>
  <c r="DP18" i="36"/>
  <c r="DL18" i="36"/>
  <c r="DG18" i="36"/>
  <c r="DH18" i="36" s="1"/>
  <c r="CU18" i="36"/>
  <c r="CP18" i="36"/>
  <c r="CQ18" i="36" s="1"/>
  <c r="CR18" i="36" s="1"/>
  <c r="CD18" i="36"/>
  <c r="BY18" i="36"/>
  <c r="BZ18" i="36" s="1"/>
  <c r="CA18" i="36" s="1"/>
  <c r="BM18" i="36"/>
  <c r="BH18" i="36"/>
  <c r="AY18" i="36"/>
  <c r="BP18" i="36" s="1"/>
  <c r="CG18" i="36" s="1"/>
  <c r="CX18" i="36" s="1"/>
  <c r="DO18" i="36" s="1"/>
  <c r="AW18" i="36"/>
  <c r="BA18" i="36" s="1"/>
  <c r="AV18" i="36"/>
  <c r="AQ18" i="36"/>
  <c r="AR18" i="36" s="1"/>
  <c r="AF18" i="36"/>
  <c r="AJ18" i="36" s="1"/>
  <c r="AE18" i="36"/>
  <c r="S18" i="36"/>
  <c r="AI18" i="36" s="1"/>
  <c r="AZ18" i="36" s="1"/>
  <c r="BQ18" i="36" s="1"/>
  <c r="CH18" i="36" s="1"/>
  <c r="CY18" i="36" s="1"/>
  <c r="R18" i="36"/>
  <c r="AH18" i="36" s="1"/>
  <c r="O18" i="36"/>
  <c r="P18" i="36" s="1"/>
  <c r="T18" i="36" s="1"/>
  <c r="J18" i="36"/>
  <c r="L18" i="36" s="1"/>
  <c r="M18" i="36" s="1"/>
  <c r="DX17" i="36"/>
  <c r="DY17" i="36" s="1"/>
  <c r="DZ17" i="36" s="1"/>
  <c r="DP17" i="36"/>
  <c r="DO17" i="36"/>
  <c r="DG17" i="36"/>
  <c r="CP17" i="36"/>
  <c r="BY17" i="36"/>
  <c r="BZ17" i="36" s="1"/>
  <c r="BQ17" i="36"/>
  <c r="CH17" i="36" s="1"/>
  <c r="CY17" i="36" s="1"/>
  <c r="BH17" i="36"/>
  <c r="BI17" i="36" s="1"/>
  <c r="BJ17" i="36" s="1"/>
  <c r="AQ17" i="36"/>
  <c r="AR17" i="36" s="1"/>
  <c r="AJ17" i="36"/>
  <c r="AI17" i="36"/>
  <c r="AZ17" i="36" s="1"/>
  <c r="T17" i="36"/>
  <c r="S17" i="36"/>
  <c r="R17" i="36"/>
  <c r="AH17" i="36" s="1"/>
  <c r="AY17" i="36" s="1"/>
  <c r="BP17" i="36" s="1"/>
  <c r="CG17" i="36" s="1"/>
  <c r="CX17" i="36" s="1"/>
  <c r="J17" i="36"/>
  <c r="EC16" i="36"/>
  <c r="DX16" i="36"/>
  <c r="DP16" i="36"/>
  <c r="DL16" i="36"/>
  <c r="DG16" i="36"/>
  <c r="DH16" i="36" s="1"/>
  <c r="DI16" i="36" s="1"/>
  <c r="CU16" i="36"/>
  <c r="CP16" i="36"/>
  <c r="CH16" i="36"/>
  <c r="CY16" i="36" s="1"/>
  <c r="CG16" i="36"/>
  <c r="CX16" i="36" s="1"/>
  <c r="DO16" i="36" s="1"/>
  <c r="CD16" i="36"/>
  <c r="BY16" i="36"/>
  <c r="BZ16" i="36" s="1"/>
  <c r="CA16" i="36" s="1"/>
  <c r="BQ16" i="36"/>
  <c r="BM16" i="36"/>
  <c r="BH16" i="36"/>
  <c r="BI16" i="36" s="1"/>
  <c r="BJ16" i="36" s="1"/>
  <c r="AV16" i="36"/>
  <c r="AQ16" i="36"/>
  <c r="AR16" i="36" s="1"/>
  <c r="AH16" i="36"/>
  <c r="AY16" i="36" s="1"/>
  <c r="BP16" i="36" s="1"/>
  <c r="AE16" i="36"/>
  <c r="S16" i="36"/>
  <c r="AI16" i="36" s="1"/>
  <c r="AZ16" i="36" s="1"/>
  <c r="R16" i="36"/>
  <c r="P16" i="36"/>
  <c r="T16" i="36" s="1"/>
  <c r="O16" i="36"/>
  <c r="L16" i="36"/>
  <c r="M16" i="36" s="1"/>
  <c r="J16" i="36"/>
  <c r="EC15" i="36"/>
  <c r="DX15" i="36"/>
  <c r="DL15" i="36"/>
  <c r="DG15" i="36"/>
  <c r="DH15" i="36" s="1"/>
  <c r="CX15" i="36"/>
  <c r="DO15" i="36" s="1"/>
  <c r="CU15" i="36"/>
  <c r="CP15" i="36"/>
  <c r="CQ15" i="36" s="1"/>
  <c r="CR15" i="36" s="1"/>
  <c r="CD15" i="36"/>
  <c r="BY15" i="36"/>
  <c r="BZ15" i="36" s="1"/>
  <c r="BP15" i="36"/>
  <c r="CG15" i="36" s="1"/>
  <c r="BM15" i="36"/>
  <c r="BH15" i="36"/>
  <c r="BI15" i="36" s="1"/>
  <c r="BJ15" i="36" s="1"/>
  <c r="AY15" i="36"/>
  <c r="AV15" i="36"/>
  <c r="AQ15" i="36"/>
  <c r="AR15" i="36" s="1"/>
  <c r="AE15" i="36"/>
  <c r="Z15" i="36"/>
  <c r="AB15" i="36" s="1"/>
  <c r="S15" i="36"/>
  <c r="AI15" i="36" s="1"/>
  <c r="AZ15" i="36" s="1"/>
  <c r="BQ15" i="36" s="1"/>
  <c r="CH15" i="36" s="1"/>
  <c r="CY15" i="36" s="1"/>
  <c r="DP15" i="36" s="1"/>
  <c r="R15" i="36"/>
  <c r="AH15" i="36" s="1"/>
  <c r="O15" i="36"/>
  <c r="P15" i="36" s="1"/>
  <c r="T15" i="36" s="1"/>
  <c r="J15" i="36"/>
  <c r="L15" i="36" s="1"/>
  <c r="M15" i="36" s="1"/>
  <c r="DX14" i="36"/>
  <c r="DZ14" i="36" s="1"/>
  <c r="CP14" i="36"/>
  <c r="CR14" i="36" s="1"/>
  <c r="BY14" i="36"/>
  <c r="AQ14" i="36"/>
  <c r="AS14" i="36" s="1"/>
  <c r="Z14" i="36"/>
  <c r="S14" i="36"/>
  <c r="AI14" i="36" s="1"/>
  <c r="AZ14" i="36" s="1"/>
  <c r="BQ14" i="36" s="1"/>
  <c r="CH14" i="36" s="1"/>
  <c r="CY14" i="36" s="1"/>
  <c r="DP14" i="36" s="1"/>
  <c r="R14" i="36"/>
  <c r="AH14" i="36" s="1"/>
  <c r="AY14" i="36" s="1"/>
  <c r="BP14" i="36" s="1"/>
  <c r="CG14" i="36" s="1"/>
  <c r="CX14" i="36" s="1"/>
  <c r="DO14" i="36" s="1"/>
  <c r="J14" i="36"/>
  <c r="L14" i="36" s="1"/>
  <c r="M14" i="36" s="1"/>
  <c r="O14" i="36" s="1"/>
  <c r="P14" i="36" s="1"/>
  <c r="T14" i="36" s="1"/>
  <c r="DX13" i="36"/>
  <c r="DY13" i="36" s="1"/>
  <c r="DZ13" i="36" s="1"/>
  <c r="DG13" i="36"/>
  <c r="DH13" i="36" s="1"/>
  <c r="DI13" i="36" s="1"/>
  <c r="CX13" i="36"/>
  <c r="DO13" i="36" s="1"/>
  <c r="CP13" i="36"/>
  <c r="CQ13" i="36" s="1"/>
  <c r="CR13" i="36" s="1"/>
  <c r="CG13" i="36"/>
  <c r="BY13" i="36"/>
  <c r="BH13" i="36"/>
  <c r="BI13" i="36" s="1"/>
  <c r="AQ13" i="36"/>
  <c r="AI13" i="36"/>
  <c r="AZ13" i="36" s="1"/>
  <c r="BQ13" i="36" s="1"/>
  <c r="CH13" i="36" s="1"/>
  <c r="CY13" i="36" s="1"/>
  <c r="DP13" i="36" s="1"/>
  <c r="Z13" i="36"/>
  <c r="AA13" i="36" s="1"/>
  <c r="AB13" i="36" s="1"/>
  <c r="S13" i="36"/>
  <c r="R13" i="36"/>
  <c r="AH13" i="36" s="1"/>
  <c r="AY13" i="36" s="1"/>
  <c r="BP13" i="36" s="1"/>
  <c r="J13" i="36"/>
  <c r="K13" i="36" s="1"/>
  <c r="DW46" i="36"/>
  <c r="CP12" i="36"/>
  <c r="AZ12" i="36"/>
  <c r="BQ12" i="36" s="1"/>
  <c r="CH12" i="36" s="1"/>
  <c r="CY12" i="36" s="1"/>
  <c r="DP12" i="36" s="1"/>
  <c r="AY12" i="36"/>
  <c r="BP12" i="36" s="1"/>
  <c r="CG12" i="36" s="1"/>
  <c r="CX12" i="36" s="1"/>
  <c r="DO12" i="36" s="1"/>
  <c r="AQ12" i="36"/>
  <c r="AR12" i="36" s="1"/>
  <c r="AH12" i="36"/>
  <c r="S12" i="36"/>
  <c r="AI12" i="36" s="1"/>
  <c r="R12" i="36"/>
  <c r="DX11" i="36"/>
  <c r="DY11" i="36" s="1"/>
  <c r="CY11" i="36"/>
  <c r="DP11" i="36" s="1"/>
  <c r="CP11" i="36"/>
  <c r="CQ11" i="36" s="1"/>
  <c r="BY11" i="36"/>
  <c r="BZ11" i="36" s="1"/>
  <c r="BU46" i="36"/>
  <c r="BH11" i="36"/>
  <c r="AQ11" i="36"/>
  <c r="AI11" i="36"/>
  <c r="AZ11" i="36" s="1"/>
  <c r="BQ11" i="36" s="1"/>
  <c r="CH11" i="36" s="1"/>
  <c r="AH11" i="36"/>
  <c r="AY11" i="36" s="1"/>
  <c r="BP11" i="36" s="1"/>
  <c r="CG11" i="36" s="1"/>
  <c r="CX11" i="36" s="1"/>
  <c r="DO11" i="36" s="1"/>
  <c r="Z11" i="36"/>
  <c r="AA11" i="36" s="1"/>
  <c r="S11" i="36"/>
  <c r="R11" i="36"/>
  <c r="J11" i="36"/>
  <c r="K11" i="36" s="1"/>
  <c r="DX10" i="36"/>
  <c r="DY10" i="36" s="1"/>
  <c r="DG10" i="36"/>
  <c r="CP10" i="36"/>
  <c r="CQ10" i="36" s="1"/>
  <c r="CR10" i="36" s="1"/>
  <c r="CH10" i="36"/>
  <c r="CY10" i="36" s="1"/>
  <c r="DP10" i="36" s="1"/>
  <c r="BY10" i="36"/>
  <c r="BZ10" i="36" s="1"/>
  <c r="CA10" i="36" s="1"/>
  <c r="BH10" i="36"/>
  <c r="AZ10" i="36"/>
  <c r="BQ10" i="36" s="1"/>
  <c r="AQ10" i="36"/>
  <c r="Z10" i="36"/>
  <c r="AA10" i="36" s="1"/>
  <c r="AB10" i="36" s="1"/>
  <c r="S10" i="36"/>
  <c r="AI10" i="36" s="1"/>
  <c r="R10" i="36"/>
  <c r="AH10" i="36" s="1"/>
  <c r="AY10" i="36" s="1"/>
  <c r="BP10" i="36" s="1"/>
  <c r="CG10" i="36" s="1"/>
  <c r="CX10" i="36" s="1"/>
  <c r="DO10" i="36" s="1"/>
  <c r="J10" i="36"/>
  <c r="DX9" i="36"/>
  <c r="DY9" i="36" s="1"/>
  <c r="DP9" i="36"/>
  <c r="DG9" i="36"/>
  <c r="CY9" i="36"/>
  <c r="CP9" i="36"/>
  <c r="CQ9" i="36" s="1"/>
  <c r="CR9" i="36" s="1"/>
  <c r="BY9" i="36"/>
  <c r="BQ9" i="36"/>
  <c r="CH9" i="36" s="1"/>
  <c r="BH9" i="36"/>
  <c r="BI9" i="36" s="1"/>
  <c r="BJ9" i="36" s="1"/>
  <c r="AQ9" i="36"/>
  <c r="AR9" i="36" s="1"/>
  <c r="S9" i="36"/>
  <c r="AI9" i="36" s="1"/>
  <c r="AZ9" i="36" s="1"/>
  <c r="R9" i="36"/>
  <c r="AH9" i="36" s="1"/>
  <c r="AY9" i="36" s="1"/>
  <c r="BP9" i="36" s="1"/>
  <c r="CG9" i="36" s="1"/>
  <c r="CX9" i="36" s="1"/>
  <c r="DO9" i="36" s="1"/>
  <c r="L9" i="36"/>
  <c r="M9" i="36" s="1"/>
  <c r="O9" i="36" s="1"/>
  <c r="P9" i="36" s="1"/>
  <c r="T9" i="36" s="1"/>
  <c r="J9" i="36"/>
  <c r="K9" i="36" s="1"/>
  <c r="DX8" i="36"/>
  <c r="DP8" i="36"/>
  <c r="DG8" i="36"/>
  <c r="DH8" i="36" s="1"/>
  <c r="DI8" i="36" s="1"/>
  <c r="CY8" i="36"/>
  <c r="CP8" i="36"/>
  <c r="CQ8" i="36" s="1"/>
  <c r="CH8" i="36"/>
  <c r="BY8" i="36"/>
  <c r="BZ8" i="36" s="1"/>
  <c r="CA8" i="36" s="1"/>
  <c r="BQ8" i="36"/>
  <c r="BH8" i="36"/>
  <c r="BI8" i="36" s="1"/>
  <c r="AZ8" i="36"/>
  <c r="AQ8" i="36"/>
  <c r="AH8" i="36"/>
  <c r="AY8" i="36" s="1"/>
  <c r="BP8" i="36" s="1"/>
  <c r="CG8" i="36" s="1"/>
  <c r="CX8" i="36" s="1"/>
  <c r="DO8" i="36" s="1"/>
  <c r="AA8" i="36"/>
  <c r="Z8" i="36"/>
  <c r="S8" i="36"/>
  <c r="AI8" i="36" s="1"/>
  <c r="R8" i="36"/>
  <c r="J8" i="36"/>
  <c r="K8" i="36" s="1"/>
  <c r="DX7" i="36"/>
  <c r="DY7" i="36" s="1"/>
  <c r="DZ7" i="36" s="1"/>
  <c r="DG7" i="36"/>
  <c r="DH7" i="36" s="1"/>
  <c r="CP7" i="36"/>
  <c r="BY7" i="36"/>
  <c r="BZ7" i="36" s="1"/>
  <c r="BH7" i="36"/>
  <c r="AQ7" i="36"/>
  <c r="AR7" i="36" s="1"/>
  <c r="S7" i="36"/>
  <c r="AI7" i="36" s="1"/>
  <c r="AZ7" i="36" s="1"/>
  <c r="BQ7" i="36" s="1"/>
  <c r="CH7" i="36" s="1"/>
  <c r="CY7" i="36" s="1"/>
  <c r="DP7" i="36" s="1"/>
  <c r="R7" i="36"/>
  <c r="AH7" i="36" s="1"/>
  <c r="AY7" i="36" s="1"/>
  <c r="BP7" i="36" s="1"/>
  <c r="CG7" i="36" s="1"/>
  <c r="CX7" i="36" s="1"/>
  <c r="DO7" i="36" s="1"/>
  <c r="DS46" i="36"/>
  <c r="CY6" i="36"/>
  <c r="DP6" i="36" s="1"/>
  <c r="BY6" i="36"/>
  <c r="AZ6" i="36"/>
  <c r="BQ6" i="36" s="1"/>
  <c r="CH6" i="36" s="1"/>
  <c r="AQ6" i="36"/>
  <c r="AI6" i="36"/>
  <c r="AH6" i="36"/>
  <c r="AY6" i="36" s="1"/>
  <c r="BP6" i="36" s="1"/>
  <c r="CG6" i="36" s="1"/>
  <c r="CX6" i="36" s="1"/>
  <c r="DO6" i="36" s="1"/>
  <c r="S6" i="36"/>
  <c r="R6" i="36"/>
  <c r="J6" i="36"/>
  <c r="K6" i="36" s="1"/>
  <c r="I1" i="36"/>
  <c r="Y1" i="36" s="1"/>
  <c r="AO1" i="36" s="1"/>
  <c r="BF1" i="36" s="1"/>
  <c r="BW1" i="36" s="1"/>
  <c r="CN1" i="36" s="1"/>
  <c r="DE1" i="36" s="1"/>
  <c r="DV1" i="36" s="1"/>
  <c r="EC31" i="27"/>
  <c r="ED34" i="27"/>
  <c r="ED35" i="27"/>
  <c r="ED36" i="27"/>
  <c r="ED37" i="27"/>
  <c r="EA35" i="27"/>
  <c r="EA36" i="27"/>
  <c r="DS33" i="27"/>
  <c r="EC30" i="27"/>
  <c r="DL30" i="27"/>
  <c r="EC29" i="27"/>
  <c r="DL29" i="27"/>
  <c r="EC28" i="27"/>
  <c r="DL28" i="27"/>
  <c r="EC27" i="27"/>
  <c r="DL27" i="27"/>
  <c r="CU27" i="27"/>
  <c r="CD27" i="27"/>
  <c r="BM27" i="27"/>
  <c r="AV27" i="27"/>
  <c r="AE27" i="27"/>
  <c r="O27" i="27"/>
  <c r="EC26" i="27"/>
  <c r="DL26" i="27"/>
  <c r="CU26" i="27"/>
  <c r="CD26" i="27"/>
  <c r="BM26" i="27"/>
  <c r="AV26" i="27"/>
  <c r="AE26" i="27"/>
  <c r="O26" i="27"/>
  <c r="EC25" i="27"/>
  <c r="DL25" i="27"/>
  <c r="CU25" i="27"/>
  <c r="CD25" i="27"/>
  <c r="BM25" i="27"/>
  <c r="AV25" i="27"/>
  <c r="AE25" i="27"/>
  <c r="O25" i="27"/>
  <c r="EC24" i="27"/>
  <c r="DL24" i="27"/>
  <c r="CU24" i="27"/>
  <c r="CD24" i="27"/>
  <c r="BM24" i="27"/>
  <c r="AV24" i="27"/>
  <c r="AE24" i="27"/>
  <c r="O24" i="27"/>
  <c r="EC23" i="27"/>
  <c r="DL23" i="27"/>
  <c r="CU23" i="27"/>
  <c r="CD23" i="27"/>
  <c r="BM23" i="27"/>
  <c r="AV23" i="27"/>
  <c r="AE23" i="27"/>
  <c r="O23" i="27"/>
  <c r="EC22" i="27"/>
  <c r="DL22" i="27"/>
  <c r="CU22" i="27"/>
  <c r="CD22" i="27"/>
  <c r="BM22" i="27"/>
  <c r="AV22" i="27"/>
  <c r="AE22" i="27"/>
  <c r="EC21" i="27"/>
  <c r="DL21" i="27"/>
  <c r="CU21" i="27"/>
  <c r="CD21" i="27"/>
  <c r="BM21" i="27"/>
  <c r="AV21" i="27"/>
  <c r="AE21" i="27"/>
  <c r="O21" i="27"/>
  <c r="EC20" i="27"/>
  <c r="DL20" i="27"/>
  <c r="CU20" i="27"/>
  <c r="CD20" i="27"/>
  <c r="BM20" i="27"/>
  <c r="AV20" i="27"/>
  <c r="EC19" i="27"/>
  <c r="DL19" i="27"/>
  <c r="CU19" i="27"/>
  <c r="CD19" i="27"/>
  <c r="BM19" i="27"/>
  <c r="AV19" i="27"/>
  <c r="AE19" i="27"/>
  <c r="O19" i="27"/>
  <c r="EC18" i="27"/>
  <c r="DL18" i="27"/>
  <c r="CU18" i="27"/>
  <c r="CD18" i="27"/>
  <c r="BM18" i="27"/>
  <c r="AV18" i="27"/>
  <c r="AE18" i="27"/>
  <c r="O18" i="27"/>
  <c r="EC16" i="27"/>
  <c r="DL16" i="27"/>
  <c r="CU16" i="27"/>
  <c r="CD16" i="27"/>
  <c r="BM16" i="27"/>
  <c r="AV16" i="27"/>
  <c r="AE16" i="27"/>
  <c r="O16" i="27"/>
  <c r="EC15" i="27"/>
  <c r="DL15" i="27"/>
  <c r="CU15" i="27"/>
  <c r="CD15" i="27"/>
  <c r="BM15" i="27"/>
  <c r="AV15" i="27"/>
  <c r="AE15" i="27"/>
  <c r="O15" i="27"/>
  <c r="M10" i="35"/>
  <c r="N10" i="35"/>
  <c r="Q10" i="35"/>
  <c r="Q18" i="35" s="1"/>
  <c r="S10" i="35"/>
  <c r="T10" i="35"/>
  <c r="X10" i="35"/>
  <c r="AB10" i="35"/>
  <c r="AF10" i="35"/>
  <c r="AJ10" i="35"/>
  <c r="M11" i="35"/>
  <c r="N11" i="35"/>
  <c r="O11" i="35"/>
  <c r="P11" i="35"/>
  <c r="Q11" i="35"/>
  <c r="R11" i="35" s="1"/>
  <c r="T11" i="35"/>
  <c r="T18" i="35" s="1"/>
  <c r="X11" i="35"/>
  <c r="AB11" i="35"/>
  <c r="AF11" i="35"/>
  <c r="AJ11" i="35"/>
  <c r="M12" i="35"/>
  <c r="N12" i="35"/>
  <c r="Q12" i="35" s="1"/>
  <c r="R12" i="35" s="1"/>
  <c r="U12" i="35" s="1"/>
  <c r="V12" i="35" s="1"/>
  <c r="Y12" i="35" s="1"/>
  <c r="Z12" i="35" s="1"/>
  <c r="AC12" i="35" s="1"/>
  <c r="AD12" i="35" s="1"/>
  <c r="AG12" i="35" s="1"/>
  <c r="AH12" i="35" s="1"/>
  <c r="AK12" i="35" s="1"/>
  <c r="AI12" i="35"/>
  <c r="AJ12" i="35"/>
  <c r="M13" i="35"/>
  <c r="N13" i="35" s="1"/>
  <c r="Q13" i="35" s="1"/>
  <c r="R13" i="35"/>
  <c r="U13" i="35" s="1"/>
  <c r="V13" i="35" s="1"/>
  <c r="Y13" i="35" s="1"/>
  <c r="Z13" i="35" s="1"/>
  <c r="AC13" i="35" s="1"/>
  <c r="AD13" i="35" s="1"/>
  <c r="AG13" i="35" s="1"/>
  <c r="AH13" i="35" s="1"/>
  <c r="AK13" i="35" s="1"/>
  <c r="AI13" i="35"/>
  <c r="AJ13" i="35"/>
  <c r="K14" i="35"/>
  <c r="L14" i="35"/>
  <c r="M14" i="35"/>
  <c r="N14" i="35" s="1"/>
  <c r="Q14" i="35" s="1"/>
  <c r="R14" i="35" s="1"/>
  <c r="U14" i="35" s="1"/>
  <c r="V14" i="35" s="1"/>
  <c r="Y14" i="35" s="1"/>
  <c r="Z14" i="35" s="1"/>
  <c r="AC14" i="35" s="1"/>
  <c r="AD14" i="35" s="1"/>
  <c r="AG14" i="35" s="1"/>
  <c r="AH14" i="35" s="1"/>
  <c r="AK14" i="35" s="1"/>
  <c r="P14" i="35"/>
  <c r="P18" i="35" s="1"/>
  <c r="T14" i="35"/>
  <c r="X14" i="35"/>
  <c r="AB14" i="35"/>
  <c r="AB18" i="35" s="1"/>
  <c r="AF14" i="35"/>
  <c r="AJ14" i="35"/>
  <c r="AJ18" i="35" s="1"/>
  <c r="K15" i="35"/>
  <c r="L15" i="35"/>
  <c r="M15" i="35"/>
  <c r="N15" i="35"/>
  <c r="P15" i="35"/>
  <c r="Q15" i="35" s="1"/>
  <c r="R15" i="35" s="1"/>
  <c r="U15" i="35" s="1"/>
  <c r="V15" i="35" s="1"/>
  <c r="Y15" i="35" s="1"/>
  <c r="Z15" i="35" s="1"/>
  <c r="AC15" i="35" s="1"/>
  <c r="AD15" i="35" s="1"/>
  <c r="AG15" i="35" s="1"/>
  <c r="AH15" i="35" s="1"/>
  <c r="AK15" i="35" s="1"/>
  <c r="T15" i="35"/>
  <c r="X15" i="35"/>
  <c r="AB15" i="35"/>
  <c r="AF15" i="35"/>
  <c r="AJ15" i="35"/>
  <c r="K16" i="35"/>
  <c r="M16" i="35" s="1"/>
  <c r="N16" i="35" s="1"/>
  <c r="L16" i="35"/>
  <c r="O16" i="35"/>
  <c r="P16" i="35"/>
  <c r="Q16" i="35"/>
  <c r="R16" i="35"/>
  <c r="U16" i="35" s="1"/>
  <c r="V16" i="35" s="1"/>
  <c r="Y16" i="35" s="1"/>
  <c r="Z16" i="35" s="1"/>
  <c r="AC16" i="35" s="1"/>
  <c r="AD16" i="35" s="1"/>
  <c r="AG16" i="35" s="1"/>
  <c r="AH16" i="35" s="1"/>
  <c r="AK16" i="35" s="1"/>
  <c r="S16" i="35"/>
  <c r="T16" i="35"/>
  <c r="X16" i="35"/>
  <c r="AB16" i="35"/>
  <c r="AF16" i="35"/>
  <c r="AJ16" i="35"/>
  <c r="D18" i="35"/>
  <c r="E18" i="35"/>
  <c r="F18" i="35"/>
  <c r="G18" i="35"/>
  <c r="H18" i="35"/>
  <c r="I18" i="35"/>
  <c r="J18" i="35"/>
  <c r="K18" i="35"/>
  <c r="L18" i="35"/>
  <c r="M18" i="35"/>
  <c r="O18" i="35"/>
  <c r="W18" i="35"/>
  <c r="X18" i="35"/>
  <c r="AA18" i="35"/>
  <c r="AE18" i="35"/>
  <c r="AI18" i="35"/>
  <c r="E10" i="34"/>
  <c r="J13" i="34"/>
  <c r="E14" i="34"/>
  <c r="J14" i="34"/>
  <c r="J15" i="34"/>
  <c r="E15" i="34" s="1"/>
  <c r="J16" i="34"/>
  <c r="E17" i="34"/>
  <c r="J17" i="34"/>
  <c r="E18" i="34"/>
  <c r="J18" i="34"/>
  <c r="J19" i="34"/>
  <c r="J20" i="34"/>
  <c r="E20" i="34" s="1"/>
  <c r="J21" i="34"/>
  <c r="E21" i="34" s="1"/>
  <c r="J22" i="34"/>
  <c r="E23" i="34"/>
  <c r="J23" i="34"/>
  <c r="E24" i="34"/>
  <c r="J24" i="34"/>
  <c r="J25" i="34"/>
  <c r="E26" i="34"/>
  <c r="J26" i="34"/>
  <c r="J27" i="34"/>
  <c r="E27" i="34" s="1"/>
  <c r="H28" i="34"/>
  <c r="J28" i="34" s="1"/>
  <c r="C32" i="34"/>
  <c r="D32" i="34"/>
  <c r="J32" i="34"/>
  <c r="C10" i="33"/>
  <c r="J10" i="33"/>
  <c r="J35" i="33" s="1"/>
  <c r="AA10" i="33"/>
  <c r="AB10" i="33"/>
  <c r="AC10" i="33"/>
  <c r="J11" i="33"/>
  <c r="AB11" i="33"/>
  <c r="AC11" i="33"/>
  <c r="J12" i="33"/>
  <c r="AB12" i="33"/>
  <c r="AC12" i="33"/>
  <c r="J13" i="33"/>
  <c r="AB13" i="33"/>
  <c r="AC13" i="33"/>
  <c r="J14" i="33"/>
  <c r="N14" i="33"/>
  <c r="U14" i="33"/>
  <c r="AC14" i="33"/>
  <c r="J15" i="33"/>
  <c r="E15" i="33" s="1"/>
  <c r="U15" i="33"/>
  <c r="AB15" i="33"/>
  <c r="AC15" i="33"/>
  <c r="J16" i="33"/>
  <c r="U16" i="33"/>
  <c r="AB16" i="33"/>
  <c r="AC16" i="33"/>
  <c r="J17" i="33"/>
  <c r="U17" i="33"/>
  <c r="AB17" i="33"/>
  <c r="AC17" i="33"/>
  <c r="J18" i="33"/>
  <c r="U18" i="33"/>
  <c r="U35" i="33" s="1"/>
  <c r="AB18" i="33"/>
  <c r="AC18" i="33"/>
  <c r="J19" i="33"/>
  <c r="U19" i="33"/>
  <c r="AB19" i="33"/>
  <c r="AC19" i="33"/>
  <c r="J20" i="33"/>
  <c r="E20" i="33" s="1"/>
  <c r="U20" i="33"/>
  <c r="AB20" i="33"/>
  <c r="AC20" i="33"/>
  <c r="J21" i="33"/>
  <c r="E21" i="33" s="1"/>
  <c r="U21" i="33"/>
  <c r="AB21" i="33"/>
  <c r="J22" i="33"/>
  <c r="U22" i="33"/>
  <c r="AB22" i="33"/>
  <c r="AC22" i="33"/>
  <c r="J23" i="33"/>
  <c r="U23" i="33"/>
  <c r="AB23" i="33"/>
  <c r="AC23" i="33"/>
  <c r="J24" i="33"/>
  <c r="U24" i="33"/>
  <c r="AB24" i="33"/>
  <c r="AC24" i="33"/>
  <c r="J25" i="33"/>
  <c r="U25" i="33"/>
  <c r="AB25" i="33"/>
  <c r="AC25" i="33"/>
  <c r="J26" i="33"/>
  <c r="U26" i="33"/>
  <c r="AB26" i="33"/>
  <c r="AC26" i="33"/>
  <c r="J27" i="33"/>
  <c r="U27" i="33"/>
  <c r="AB27" i="33"/>
  <c r="AC27" i="33"/>
  <c r="U28" i="33"/>
  <c r="U29" i="33"/>
  <c r="U30" i="33"/>
  <c r="U31" i="33"/>
  <c r="C35" i="33"/>
  <c r="D35" i="33"/>
  <c r="N35" i="33"/>
  <c r="O35" i="33"/>
  <c r="E10" i="32"/>
  <c r="E25" i="32" s="1"/>
  <c r="E13" i="32"/>
  <c r="I13" i="32"/>
  <c r="J13" i="32"/>
  <c r="J14" i="32"/>
  <c r="J15" i="32"/>
  <c r="J16" i="32"/>
  <c r="J32" i="32" s="1"/>
  <c r="J17" i="32"/>
  <c r="J18" i="32"/>
  <c r="J19" i="32"/>
  <c r="J20" i="32"/>
  <c r="E21" i="32"/>
  <c r="J21" i="32"/>
  <c r="E22" i="32"/>
  <c r="J22" i="32"/>
  <c r="J23" i="32"/>
  <c r="J24" i="32"/>
  <c r="J25" i="32"/>
  <c r="J26" i="32"/>
  <c r="J27" i="32"/>
  <c r="J28" i="32"/>
  <c r="E28" i="32" s="1"/>
  <c r="H29" i="32"/>
  <c r="J29" i="32" s="1"/>
  <c r="C32" i="32"/>
  <c r="D32" i="32"/>
  <c r="J11" i="31"/>
  <c r="J12" i="31"/>
  <c r="J27" i="31" s="1"/>
  <c r="E13" i="31" s="1"/>
  <c r="J13" i="31"/>
  <c r="J14" i="31"/>
  <c r="J15" i="31"/>
  <c r="J16" i="31"/>
  <c r="J17" i="31"/>
  <c r="J18" i="31"/>
  <c r="E18" i="31" s="1"/>
  <c r="J19" i="31"/>
  <c r="J20" i="31"/>
  <c r="J21" i="31"/>
  <c r="E21" i="31" s="1"/>
  <c r="J22" i="31"/>
  <c r="E22" i="31" s="1"/>
  <c r="J23" i="31"/>
  <c r="J24" i="31"/>
  <c r="E24" i="31" s="1"/>
  <c r="J25" i="31"/>
  <c r="C27" i="31"/>
  <c r="D27" i="31"/>
  <c r="J32" i="31"/>
  <c r="J33" i="31"/>
  <c r="J34" i="31"/>
  <c r="J35" i="31"/>
  <c r="J48" i="31" s="1"/>
  <c r="E32" i="31" s="1"/>
  <c r="J36" i="31"/>
  <c r="J37" i="31"/>
  <c r="J38" i="31"/>
  <c r="J39" i="31"/>
  <c r="J40" i="31"/>
  <c r="J41" i="31"/>
  <c r="J42" i="31"/>
  <c r="J43" i="31"/>
  <c r="J44" i="31"/>
  <c r="J45" i="31"/>
  <c r="J46" i="31"/>
  <c r="C48" i="31"/>
  <c r="D48" i="31"/>
  <c r="J54" i="31"/>
  <c r="Q54" i="31"/>
  <c r="Y54" i="31"/>
  <c r="Z54" i="31"/>
  <c r="AA54" i="31"/>
  <c r="J55" i="31"/>
  <c r="Q55" i="31"/>
  <c r="Z55" i="31"/>
  <c r="AA55" i="31"/>
  <c r="AA81" i="31" s="1"/>
  <c r="J56" i="31"/>
  <c r="J81" i="31" s="1"/>
  <c r="E65" i="31" s="1"/>
  <c r="Q56" i="31"/>
  <c r="Z56" i="31"/>
  <c r="AA56" i="31"/>
  <c r="J57" i="31"/>
  <c r="E57" i="31" s="1"/>
  <c r="AB57" i="31" s="1"/>
  <c r="Q57" i="31"/>
  <c r="Z57" i="31"/>
  <c r="AA57" i="31"/>
  <c r="J58" i="31"/>
  <c r="Q58" i="31"/>
  <c r="Z58" i="31"/>
  <c r="AA58" i="31"/>
  <c r="J59" i="31"/>
  <c r="Q59" i="31"/>
  <c r="Z59" i="31"/>
  <c r="AA59" i="31"/>
  <c r="J60" i="31"/>
  <c r="Q60" i="31"/>
  <c r="Z60" i="31"/>
  <c r="AA60" i="31"/>
  <c r="J61" i="31"/>
  <c r="Q61" i="31"/>
  <c r="Z61" i="31"/>
  <c r="AA61" i="31"/>
  <c r="J62" i="31"/>
  <c r="E62" i="31" s="1"/>
  <c r="U62" i="31"/>
  <c r="Z62" i="31"/>
  <c r="AA62" i="31"/>
  <c r="J63" i="31"/>
  <c r="U63" i="31"/>
  <c r="Z63" i="31"/>
  <c r="AA63" i="31"/>
  <c r="J64" i="31"/>
  <c r="E64" i="31" s="1"/>
  <c r="U64" i="31"/>
  <c r="Z64" i="31"/>
  <c r="AA64" i="31"/>
  <c r="J65" i="31"/>
  <c r="U65" i="31"/>
  <c r="U81" i="31" s="1"/>
  <c r="Z65" i="31"/>
  <c r="AA65" i="31"/>
  <c r="J66" i="31"/>
  <c r="U66" i="31"/>
  <c r="Z66" i="31"/>
  <c r="AA66" i="31"/>
  <c r="J67" i="31"/>
  <c r="U67" i="31"/>
  <c r="Z67" i="31"/>
  <c r="AA67" i="31"/>
  <c r="J68" i="31"/>
  <c r="U68" i="31"/>
  <c r="P68" i="31" s="1"/>
  <c r="Z68" i="31"/>
  <c r="AA68" i="31"/>
  <c r="J69" i="31"/>
  <c r="U69" i="31"/>
  <c r="Z69" i="31"/>
  <c r="AA69" i="31"/>
  <c r="J70" i="31"/>
  <c r="U70" i="31"/>
  <c r="Z70" i="31"/>
  <c r="AA70" i="31"/>
  <c r="J71" i="31"/>
  <c r="E71" i="31" s="1"/>
  <c r="U71" i="31"/>
  <c r="P71" i="31" s="1"/>
  <c r="Z71" i="31"/>
  <c r="AA71" i="31"/>
  <c r="J72" i="31"/>
  <c r="E72" i="31" s="1"/>
  <c r="U72" i="31"/>
  <c r="Z72" i="31"/>
  <c r="AA72" i="31"/>
  <c r="J73" i="31"/>
  <c r="U73" i="31"/>
  <c r="Z73" i="31"/>
  <c r="AA73" i="31"/>
  <c r="J74" i="31"/>
  <c r="U74" i="31"/>
  <c r="Z74" i="31"/>
  <c r="AA74" i="31"/>
  <c r="J75" i="31"/>
  <c r="U75" i="31"/>
  <c r="Z75" i="31"/>
  <c r="AA75" i="31"/>
  <c r="J76" i="31"/>
  <c r="E76" i="31" s="1"/>
  <c r="U76" i="31"/>
  <c r="Z76" i="31"/>
  <c r="AA76" i="31"/>
  <c r="J77" i="31"/>
  <c r="U77" i="31"/>
  <c r="Z77" i="31"/>
  <c r="AA77" i="31"/>
  <c r="J78" i="31"/>
  <c r="U78" i="31"/>
  <c r="Z78" i="31"/>
  <c r="AA78" i="31"/>
  <c r="J79" i="31"/>
  <c r="U79" i="31"/>
  <c r="Z79" i="31"/>
  <c r="AA79" i="31"/>
  <c r="C81" i="31"/>
  <c r="D81" i="31"/>
  <c r="Z81" i="31"/>
  <c r="E88" i="31"/>
  <c r="E94" i="31" s="1"/>
  <c r="F92" i="31"/>
  <c r="B93" i="31" s="1"/>
  <c r="I92" i="31"/>
  <c r="J92" i="31"/>
  <c r="J93" i="31"/>
  <c r="J94" i="31"/>
  <c r="J95" i="31"/>
  <c r="J96" i="31"/>
  <c r="J97" i="31"/>
  <c r="E97" i="31" s="1"/>
  <c r="J98" i="31"/>
  <c r="J117" i="31" s="1"/>
  <c r="J99" i="31"/>
  <c r="E100" i="31"/>
  <c r="J100" i="31"/>
  <c r="E101" i="31"/>
  <c r="J101" i="31"/>
  <c r="J102" i="31"/>
  <c r="E103" i="31"/>
  <c r="J103" i="31"/>
  <c r="J104" i="31"/>
  <c r="E104" i="31" s="1"/>
  <c r="J105" i="31"/>
  <c r="E106" i="31"/>
  <c r="J106" i="31"/>
  <c r="J107" i="31"/>
  <c r="E107" i="31" s="1"/>
  <c r="J108" i="31"/>
  <c r="E109" i="31"/>
  <c r="J109" i="31"/>
  <c r="J110" i="31"/>
  <c r="J111" i="31"/>
  <c r="E112" i="31"/>
  <c r="J112" i="31"/>
  <c r="E113" i="31"/>
  <c r="J113" i="31"/>
  <c r="J114" i="31"/>
  <c r="J115" i="31"/>
  <c r="C117" i="31"/>
  <c r="D117" i="31"/>
  <c r="E10" i="30"/>
  <c r="E13" i="30"/>
  <c r="F13" i="30" s="1"/>
  <c r="B14" i="30" s="1"/>
  <c r="J13" i="30"/>
  <c r="J32" i="30" s="1"/>
  <c r="J14" i="30"/>
  <c r="E14" i="30" s="1"/>
  <c r="J15" i="30"/>
  <c r="J16" i="30"/>
  <c r="E16" i="30" s="1"/>
  <c r="J17" i="30"/>
  <c r="E17" i="30" s="1"/>
  <c r="J18" i="30"/>
  <c r="J19" i="30"/>
  <c r="E19" i="30" s="1"/>
  <c r="J20" i="30"/>
  <c r="J21" i="30"/>
  <c r="E22" i="30"/>
  <c r="J22" i="30"/>
  <c r="E23" i="30"/>
  <c r="J23" i="30"/>
  <c r="J24" i="30"/>
  <c r="E25" i="30"/>
  <c r="J25" i="30"/>
  <c r="J26" i="30"/>
  <c r="E26" i="30" s="1"/>
  <c r="J27" i="30"/>
  <c r="C32" i="30"/>
  <c r="D32" i="30"/>
  <c r="E11" i="29"/>
  <c r="J14" i="29"/>
  <c r="J39" i="29" s="1"/>
  <c r="E15" i="29"/>
  <c r="J15" i="29"/>
  <c r="E16" i="29"/>
  <c r="J16" i="29"/>
  <c r="J17" i="29"/>
  <c r="J18" i="29"/>
  <c r="E18" i="29" s="1"/>
  <c r="E19" i="29"/>
  <c r="J19" i="29"/>
  <c r="J20" i="29"/>
  <c r="E21" i="29"/>
  <c r="J21" i="29"/>
  <c r="E22" i="29"/>
  <c r="J22" i="29"/>
  <c r="J23" i="29"/>
  <c r="J24" i="29"/>
  <c r="E24" i="29" s="1"/>
  <c r="E25" i="29"/>
  <c r="J25" i="29"/>
  <c r="J26" i="29"/>
  <c r="E27" i="29"/>
  <c r="J27" i="29"/>
  <c r="E28" i="29"/>
  <c r="J28" i="29"/>
  <c r="J29" i="29"/>
  <c r="E29" i="29" s="1"/>
  <c r="J30" i="29"/>
  <c r="E30" i="29" s="1"/>
  <c r="E31" i="29"/>
  <c r="J31" i="29"/>
  <c r="J32" i="29"/>
  <c r="E32" i="29" s="1"/>
  <c r="E33" i="29"/>
  <c r="J33" i="29"/>
  <c r="E34" i="29"/>
  <c r="J34" i="29"/>
  <c r="J35" i="29"/>
  <c r="E35" i="29" s="1"/>
  <c r="C39" i="29"/>
  <c r="D39" i="29"/>
  <c r="P8" i="28"/>
  <c r="I11" i="28"/>
  <c r="J11" i="28"/>
  <c r="L11" i="28"/>
  <c r="M11" i="28"/>
  <c r="N11" i="28"/>
  <c r="O11" i="28" s="1"/>
  <c r="Q11" i="28"/>
  <c r="R11" i="28"/>
  <c r="S11" i="28"/>
  <c r="T11" i="28"/>
  <c r="U11" i="28"/>
  <c r="V11" i="28"/>
  <c r="W11" i="28"/>
  <c r="X11" i="28"/>
  <c r="Y11" i="28"/>
  <c r="I12" i="28"/>
  <c r="J12" i="28"/>
  <c r="L12" i="28"/>
  <c r="M12" i="28"/>
  <c r="J14" i="28"/>
  <c r="L14" i="28"/>
  <c r="M14" i="28"/>
  <c r="N14" i="28"/>
  <c r="Q14" i="28"/>
  <c r="R14" i="28"/>
  <c r="S14" i="28"/>
  <c r="S17" i="28" s="1"/>
  <c r="T14" i="28"/>
  <c r="T17" i="28" s="1"/>
  <c r="U14" i="28"/>
  <c r="U17" i="28" s="1"/>
  <c r="V14" i="28"/>
  <c r="W14" i="28"/>
  <c r="W17" i="28" s="1"/>
  <c r="X14" i="28"/>
  <c r="Y14" i="28"/>
  <c r="J15" i="28"/>
  <c r="L15" i="28"/>
  <c r="I17" i="28"/>
  <c r="J17" i="28"/>
  <c r="K17" i="28"/>
  <c r="L17" i="28"/>
  <c r="M17" i="28"/>
  <c r="Q17" i="28"/>
  <c r="R17" i="28"/>
  <c r="V17" i="28"/>
  <c r="X17" i="28"/>
  <c r="Y17" i="28"/>
  <c r="I18" i="28"/>
  <c r="J18" i="28"/>
  <c r="K18" i="28"/>
  <c r="L18" i="28"/>
  <c r="O21" i="28"/>
  <c r="P22" i="28" s="1"/>
  <c r="P21" i="28"/>
  <c r="T22" i="28" s="1"/>
  <c r="G22" i="28"/>
  <c r="H22" i="28"/>
  <c r="I22" i="28"/>
  <c r="J22" i="28"/>
  <c r="L22" i="28"/>
  <c r="M22" i="28"/>
  <c r="N22" i="28"/>
  <c r="O22" i="28"/>
  <c r="S22" i="28"/>
  <c r="O24" i="28"/>
  <c r="P24" i="28"/>
  <c r="J25" i="28"/>
  <c r="I25" i="28" s="1"/>
  <c r="H25" i="28" s="1"/>
  <c r="G25" i="28" s="1"/>
  <c r="F25" i="28" s="1"/>
  <c r="F24" i="28" s="1"/>
  <c r="M25" i="28"/>
  <c r="N25" i="28"/>
  <c r="O25" i="28" s="1"/>
  <c r="P25" i="28" s="1"/>
  <c r="Q25" i="28" s="1"/>
  <c r="R25" i="28" s="1"/>
  <c r="S25" i="28" s="1"/>
  <c r="T25" i="28" s="1"/>
  <c r="U25" i="28" s="1"/>
  <c r="V25" i="28" s="1"/>
  <c r="W25" i="28" s="1"/>
  <c r="X25" i="28" s="1"/>
  <c r="Y25" i="28" s="1"/>
  <c r="Z25" i="28" s="1"/>
  <c r="AA25" i="28" s="1"/>
  <c r="AB25" i="28" s="1"/>
  <c r="DB33" i="27"/>
  <c r="CZ30" i="27"/>
  <c r="CZ31" i="27"/>
  <c r="CZ43" i="27"/>
  <c r="CQ35" i="27"/>
  <c r="CQ43" i="27"/>
  <c r="BZ35" i="27"/>
  <c r="BZ31" i="27"/>
  <c r="BZ30" i="27"/>
  <c r="BI45" i="27"/>
  <c r="BI43" i="27"/>
  <c r="AA45" i="27"/>
  <c r="AA43" i="27"/>
  <c r="CK42" i="27"/>
  <c r="CK33" i="27"/>
  <c r="CI30" i="27"/>
  <c r="CS30" i="27" s="1"/>
  <c r="CI31" i="27"/>
  <c r="CS31" i="27" s="1"/>
  <c r="BY45" i="27"/>
  <c r="BZ45" i="27" s="1"/>
  <c r="BT42" i="27"/>
  <c r="BT33" i="27"/>
  <c r="BR28" i="27"/>
  <c r="BR29" i="27"/>
  <c r="BR30" i="27"/>
  <c r="BR31" i="27"/>
  <c r="BH35" i="27"/>
  <c r="BI35" i="27" s="1"/>
  <c r="I1" i="27"/>
  <c r="Y1" i="27" s="1"/>
  <c r="AO1" i="27" s="1"/>
  <c r="BF1" i="27" s="1"/>
  <c r="BW1" i="27" s="1"/>
  <c r="CN1" i="27" s="1"/>
  <c r="DE1" i="27" s="1"/>
  <c r="DV1" i="27" s="1"/>
  <c r="BC7" i="27"/>
  <c r="BC33" i="27"/>
  <c r="BA28" i="27"/>
  <c r="BA29" i="27"/>
  <c r="BA30" i="27"/>
  <c r="BA31" i="27"/>
  <c r="D9" i="37" l="1"/>
  <c r="B10" i="37" s="1"/>
  <c r="F9" i="37"/>
  <c r="DZ9" i="36"/>
  <c r="DY25" i="36"/>
  <c r="DZ25" i="36" s="1"/>
  <c r="DZ37" i="36"/>
  <c r="DZ41" i="36"/>
  <c r="DY29" i="36"/>
  <c r="DZ29" i="36" s="1"/>
  <c r="DY22" i="36"/>
  <c r="DZ22" i="36" s="1"/>
  <c r="DY26" i="36"/>
  <c r="DZ26" i="36" s="1"/>
  <c r="DZ42" i="36"/>
  <c r="DH32" i="36"/>
  <c r="DI32" i="36" s="1"/>
  <c r="DH20" i="36"/>
  <c r="DI20" i="36" s="1"/>
  <c r="DH39" i="36"/>
  <c r="DI39" i="36" s="1"/>
  <c r="DH29" i="36"/>
  <c r="DI29" i="36" s="1"/>
  <c r="DI24" i="36"/>
  <c r="CR23" i="36"/>
  <c r="CQ26" i="36"/>
  <c r="CR26" i="36" s="1"/>
  <c r="CQ33" i="36"/>
  <c r="CR33" i="36" s="1"/>
  <c r="CR29" i="36"/>
  <c r="CS29" i="36" s="1"/>
  <c r="CA17" i="36"/>
  <c r="BZ25" i="36"/>
  <c r="CA25" i="36" s="1"/>
  <c r="CA37" i="36"/>
  <c r="CA7" i="36"/>
  <c r="CA11" i="36"/>
  <c r="BZ29" i="36"/>
  <c r="CA29" i="36" s="1"/>
  <c r="CB29" i="36" s="1"/>
  <c r="BZ13" i="36"/>
  <c r="CA13" i="36" s="1"/>
  <c r="BZ19" i="36"/>
  <c r="CA19" i="36" s="1"/>
  <c r="BI22" i="36"/>
  <c r="BJ22" i="36" s="1"/>
  <c r="BI26" i="36"/>
  <c r="BJ26" i="36" s="1"/>
  <c r="BJ23" i="36"/>
  <c r="BG46" i="36"/>
  <c r="BJ35" i="36"/>
  <c r="AT23" i="36"/>
  <c r="AS9" i="36"/>
  <c r="AP46" i="36"/>
  <c r="AA34" i="36"/>
  <c r="AB34" i="36" s="1"/>
  <c r="AC34" i="36" s="1"/>
  <c r="AE34" i="36" s="1"/>
  <c r="AF34" i="36" s="1"/>
  <c r="AJ34" i="36" s="1"/>
  <c r="AA32" i="36"/>
  <c r="AB32" i="36" s="1"/>
  <c r="AA39" i="36"/>
  <c r="AB39" i="36" s="1"/>
  <c r="AC39" i="36" s="1"/>
  <c r="AE39" i="36" s="1"/>
  <c r="AF39" i="36" s="1"/>
  <c r="AJ39" i="36" s="1"/>
  <c r="K43" i="36"/>
  <c r="L43" i="36" s="1"/>
  <c r="M43" i="36" s="1"/>
  <c r="O43" i="36" s="1"/>
  <c r="P43" i="36" s="1"/>
  <c r="T43" i="36" s="1"/>
  <c r="K41" i="36"/>
  <c r="L41" i="36" s="1"/>
  <c r="M41" i="36" s="1"/>
  <c r="O41" i="36" s="1"/>
  <c r="P41" i="36" s="1"/>
  <c r="T41" i="36" s="1"/>
  <c r="K32" i="36"/>
  <c r="L32" i="36" s="1"/>
  <c r="M32" i="36" s="1"/>
  <c r="O32" i="36" s="1"/>
  <c r="P32" i="36" s="1"/>
  <c r="T32" i="36" s="1"/>
  <c r="L33" i="36"/>
  <c r="M33" i="36" s="1"/>
  <c r="O33" i="36" s="1"/>
  <c r="P33" i="36" s="1"/>
  <c r="T33" i="36" s="1"/>
  <c r="BZ6" i="36"/>
  <c r="AR6" i="36"/>
  <c r="L8" i="36"/>
  <c r="M8" i="36" s="1"/>
  <c r="O8" i="36" s="1"/>
  <c r="P8" i="36" s="1"/>
  <c r="T8" i="36" s="1"/>
  <c r="CR8" i="36"/>
  <c r="DG11" i="36"/>
  <c r="DH11" i="36" s="1"/>
  <c r="L13" i="36"/>
  <c r="M13" i="36" s="1"/>
  <c r="O13" i="36" s="1"/>
  <c r="P13" i="36" s="1"/>
  <c r="T13" i="36" s="1"/>
  <c r="BH14" i="36"/>
  <c r="BJ14" i="36" s="1"/>
  <c r="L6" i="36"/>
  <c r="AF15" i="36"/>
  <c r="AJ15" i="36" s="1"/>
  <c r="AC15" i="36"/>
  <c r="DX6" i="36"/>
  <c r="AB8" i="36"/>
  <c r="DH10" i="36"/>
  <c r="DI10" i="36" s="1"/>
  <c r="AB11" i="36"/>
  <c r="DZ11" i="36"/>
  <c r="CR12" i="36"/>
  <c r="CQ16" i="36"/>
  <c r="CR16" i="36" s="1"/>
  <c r="DH23" i="36"/>
  <c r="DI23" i="36" s="1"/>
  <c r="AS7" i="36"/>
  <c r="AA38" i="36"/>
  <c r="AB38" i="36" s="1"/>
  <c r="V46" i="36"/>
  <c r="AB14" i="36"/>
  <c r="AC14" i="36" s="1"/>
  <c r="AE14" i="36" s="1"/>
  <c r="AF14" i="36" s="1"/>
  <c r="AJ14" i="36" s="1"/>
  <c r="CA15" i="36"/>
  <c r="DH17" i="36"/>
  <c r="DI17" i="36" s="1"/>
  <c r="DH42" i="36"/>
  <c r="DI42" i="36" s="1"/>
  <c r="BC46" i="36"/>
  <c r="DI7" i="36"/>
  <c r="BI10" i="36"/>
  <c r="BJ10" i="36" s="1"/>
  <c r="BI7" i="36"/>
  <c r="BJ7" i="36" s="1"/>
  <c r="BN18" i="36"/>
  <c r="BR18" i="36" s="1"/>
  <c r="BH6" i="36"/>
  <c r="AR8" i="36"/>
  <c r="AS8" i="36" s="1"/>
  <c r="L11" i="36"/>
  <c r="M11" i="36" s="1"/>
  <c r="O11" i="36" s="1"/>
  <c r="P11" i="36" s="1"/>
  <c r="T11" i="36" s="1"/>
  <c r="AS15" i="36"/>
  <c r="AF16" i="36"/>
  <c r="AJ16" i="36" s="1"/>
  <c r="DH9" i="36"/>
  <c r="DI9" i="36" s="1"/>
  <c r="Z12" i="36"/>
  <c r="AA12" i="36" s="1"/>
  <c r="BY12" i="36"/>
  <c r="BZ12" i="36" s="1"/>
  <c r="BI11" i="36"/>
  <c r="BJ11" i="36" s="1"/>
  <c r="DB46" i="36"/>
  <c r="EA30" i="36"/>
  <c r="F46" i="36"/>
  <c r="J7" i="36"/>
  <c r="DY8" i="36"/>
  <c r="DZ8" i="36" s="1"/>
  <c r="Z9" i="36"/>
  <c r="AA9" i="36" s="1"/>
  <c r="K10" i="36"/>
  <c r="L10" i="36" s="1"/>
  <c r="M10" i="36" s="1"/>
  <c r="O10" i="36" s="1"/>
  <c r="P10" i="36" s="1"/>
  <c r="T10" i="36" s="1"/>
  <c r="AR11" i="36"/>
  <c r="AS11" i="36" s="1"/>
  <c r="BZ43" i="36"/>
  <c r="CA43" i="36" s="1"/>
  <c r="BH12" i="36"/>
  <c r="BI12" i="36" s="1"/>
  <c r="AR13" i="36"/>
  <c r="AS13" i="36" s="1"/>
  <c r="BK20" i="36"/>
  <c r="DI14" i="36"/>
  <c r="DG14" i="36"/>
  <c r="Z16" i="36"/>
  <c r="AB16" i="36" s="1"/>
  <c r="AC16" i="36" s="1"/>
  <c r="L35" i="36"/>
  <c r="M35" i="36" s="1"/>
  <c r="O35" i="36" s="1"/>
  <c r="P35" i="36" s="1"/>
  <c r="T35" i="36" s="1"/>
  <c r="DH38" i="36"/>
  <c r="DI38" i="36" s="1"/>
  <c r="BI21" i="36"/>
  <c r="BJ21" i="36" s="1"/>
  <c r="AF26" i="36"/>
  <c r="AJ26" i="36" s="1"/>
  <c r="AC26" i="36"/>
  <c r="DZ40" i="36"/>
  <c r="CQ7" i="36"/>
  <c r="CR7" i="36"/>
  <c r="AR10" i="36"/>
  <c r="AS10" i="36" s="1"/>
  <c r="DZ10" i="36"/>
  <c r="CR11" i="36"/>
  <c r="CQ12" i="36"/>
  <c r="CA14" i="36"/>
  <c r="ED31" i="36"/>
  <c r="CR39" i="36"/>
  <c r="DH44" i="36"/>
  <c r="DI44" i="36" s="1"/>
  <c r="BT46" i="36"/>
  <c r="DX12" i="36"/>
  <c r="DY12" i="36" s="1"/>
  <c r="BJ13" i="36"/>
  <c r="DY15" i="36"/>
  <c r="DZ15" i="36" s="1"/>
  <c r="Z18" i="36"/>
  <c r="AB18" i="36" s="1"/>
  <c r="AC18" i="36" s="1"/>
  <c r="BI27" i="36"/>
  <c r="BJ27" i="36" s="1"/>
  <c r="DX31" i="36"/>
  <c r="DY31" i="36" s="1"/>
  <c r="CQ39" i="36"/>
  <c r="Z19" i="36"/>
  <c r="AB19" i="36" s="1"/>
  <c r="AC19" i="36" s="1"/>
  <c r="BN23" i="36"/>
  <c r="BR23" i="36" s="1"/>
  <c r="BK23" i="36"/>
  <c r="CV29" i="36"/>
  <c r="CZ29" i="36" s="1"/>
  <c r="AF45" i="36"/>
  <c r="AJ45" i="36" s="1"/>
  <c r="AC45" i="36"/>
  <c r="BJ8" i="36"/>
  <c r="AS16" i="36"/>
  <c r="AS17" i="36"/>
  <c r="AT17" i="36" s="1"/>
  <c r="AW17" i="36" s="1"/>
  <c r="BA17" i="36" s="1"/>
  <c r="DZ18" i="36"/>
  <c r="DH25" i="36"/>
  <c r="DI25" i="36" s="1"/>
  <c r="CA27" i="36"/>
  <c r="CV28" i="36"/>
  <c r="CZ28" i="36" s="1"/>
  <c r="DG30" i="36"/>
  <c r="DH30" i="36" s="1"/>
  <c r="BY40" i="36"/>
  <c r="BZ40" i="36" s="1"/>
  <c r="CE20" i="36"/>
  <c r="CI20" i="36" s="1"/>
  <c r="CB20" i="36"/>
  <c r="AF25" i="36"/>
  <c r="AJ25" i="36" s="1"/>
  <c r="AC25" i="36"/>
  <c r="L42" i="36"/>
  <c r="M42" i="36" s="1"/>
  <c r="O42" i="36" s="1"/>
  <c r="P42" i="36" s="1"/>
  <c r="T42" i="36" s="1"/>
  <c r="CQ19" i="36"/>
  <c r="CR19" i="36" s="1"/>
  <c r="AW21" i="36"/>
  <c r="BA21" i="36" s="1"/>
  <c r="AT21" i="36"/>
  <c r="CR34" i="36"/>
  <c r="CQ28" i="36"/>
  <c r="CR28" i="36" s="1"/>
  <c r="CS28" i="36" s="1"/>
  <c r="CA42" i="36"/>
  <c r="CK46" i="36"/>
  <c r="I46" i="36"/>
  <c r="J12" i="36"/>
  <c r="DG12" i="36"/>
  <c r="DH12" i="36" s="1"/>
  <c r="DY16" i="36"/>
  <c r="DZ16" i="36" s="1"/>
  <c r="CQ17" i="36"/>
  <c r="CR17" i="36" s="1"/>
  <c r="BZ21" i="36"/>
  <c r="CA21" i="36" s="1"/>
  <c r="CQ24" i="36"/>
  <c r="CR24" i="36" s="1"/>
  <c r="DY32" i="36"/>
  <c r="DZ32" i="36" s="1"/>
  <c r="CA34" i="36"/>
  <c r="K38" i="36"/>
  <c r="L38" i="36" s="1"/>
  <c r="M38" i="36" s="1"/>
  <c r="O38" i="36" s="1"/>
  <c r="P38" i="36" s="1"/>
  <c r="T38" i="36" s="1"/>
  <c r="AR41" i="36"/>
  <c r="AS41" i="36" s="1"/>
  <c r="K42" i="36"/>
  <c r="AR42" i="36"/>
  <c r="AS42" i="36" s="1"/>
  <c r="BY42" i="36"/>
  <c r="BZ42" i="36" s="1"/>
  <c r="BZ44" i="36"/>
  <c r="CA44" i="36" s="1"/>
  <c r="DY44" i="36"/>
  <c r="DZ44" i="36" s="1"/>
  <c r="Z7" i="36"/>
  <c r="AA7" i="36" s="1"/>
  <c r="BZ9" i="36"/>
  <c r="CA9" i="36" s="1"/>
  <c r="DI15" i="36"/>
  <c r="BI18" i="36"/>
  <c r="BJ18" i="36" s="1"/>
  <c r="BK18" i="36" s="1"/>
  <c r="AS20" i="36"/>
  <c r="AT20" i="36" s="1"/>
  <c r="Z33" i="36"/>
  <c r="AA33" i="36" s="1"/>
  <c r="BZ34" i="36"/>
  <c r="BZ38" i="36"/>
  <c r="CA38" i="36" s="1"/>
  <c r="DZ39" i="36"/>
  <c r="AF22" i="36"/>
  <c r="AJ22" i="36" s="1"/>
  <c r="AC22" i="36"/>
  <c r="CA26" i="36"/>
  <c r="DH26" i="36"/>
  <c r="DI26" i="36" s="1"/>
  <c r="AR34" i="36"/>
  <c r="AS34" i="36" s="1"/>
  <c r="AR38" i="36"/>
  <c r="AS38" i="36" s="1"/>
  <c r="AS43" i="36"/>
  <c r="AT43" i="36" s="1"/>
  <c r="AV43" i="36" s="1"/>
  <c r="AW43" i="36" s="1"/>
  <c r="BA43" i="36" s="1"/>
  <c r="BN43" i="36" s="1"/>
  <c r="BR43" i="36" s="1"/>
  <c r="AS44" i="36"/>
  <c r="DY38" i="36"/>
  <c r="DZ38" i="36" s="1"/>
  <c r="Z21" i="36"/>
  <c r="AB21" i="36" s="1"/>
  <c r="AC21" i="36" s="1"/>
  <c r="BZ27" i="36"/>
  <c r="Z37" i="36"/>
  <c r="AA37" i="36" s="1"/>
  <c r="BY39" i="36"/>
  <c r="BZ39" i="36" s="1"/>
  <c r="AS18" i="36"/>
  <c r="AT18" i="36" s="1"/>
  <c r="AF19" i="36"/>
  <c r="AJ19" i="36" s="1"/>
  <c r="AF24" i="36"/>
  <c r="AJ24" i="36" s="1"/>
  <c r="BZ28" i="36"/>
  <c r="CA28" i="36" s="1"/>
  <c r="CB28" i="36" s="1"/>
  <c r="CR38" i="36"/>
  <c r="K44" i="36"/>
  <c r="L44" i="36" s="1"/>
  <c r="M44" i="36" s="1"/>
  <c r="O44" i="36" s="1"/>
  <c r="P44" i="36" s="1"/>
  <c r="T44" i="36" s="1"/>
  <c r="DZ23" i="36"/>
  <c r="AW27" i="36"/>
  <c r="BA27" i="36" s="1"/>
  <c r="DH27" i="36"/>
  <c r="DI27" i="36" s="1"/>
  <c r="DH28" i="36"/>
  <c r="DI28" i="36" s="1"/>
  <c r="BZ32" i="36"/>
  <c r="CA32" i="36" s="1"/>
  <c r="AS33" i="36"/>
  <c r="BI34" i="36"/>
  <c r="BJ34" i="36" s="1"/>
  <c r="CQ34" i="36"/>
  <c r="DY34" i="36"/>
  <c r="DZ34" i="36" s="1"/>
  <c r="Z36" i="36"/>
  <c r="AA36" i="36" s="1"/>
  <c r="BI36" i="36"/>
  <c r="BJ36" i="36" s="1"/>
  <c r="CQ40" i="36"/>
  <c r="CR40" i="36" s="1"/>
  <c r="DX40" i="36"/>
  <c r="DY40" i="36" s="1"/>
  <c r="Z42" i="36"/>
  <c r="AA42" i="36" s="1"/>
  <c r="CP42" i="36"/>
  <c r="CQ42" i="36" s="1"/>
  <c r="AS12" i="36"/>
  <c r="BI19" i="36"/>
  <c r="BJ19" i="36" s="1"/>
  <c r="CQ21" i="36"/>
  <c r="CR21" i="36" s="1"/>
  <c r="DY21" i="36"/>
  <c r="DZ21" i="36" s="1"/>
  <c r="BI38" i="36"/>
  <c r="BJ38" i="36" s="1"/>
  <c r="Z41" i="36"/>
  <c r="AA41" i="36" s="1"/>
  <c r="AC23" i="36"/>
  <c r="AQ40" i="36"/>
  <c r="AR40" i="36" s="1"/>
  <c r="AL46" i="36"/>
  <c r="DI18" i="36"/>
  <c r="CA24" i="36"/>
  <c r="BY33" i="36"/>
  <c r="BZ33" i="36" s="1"/>
  <c r="K37" i="36"/>
  <c r="L37" i="36" s="1"/>
  <c r="M37" i="36" s="1"/>
  <c r="O37" i="36" s="1"/>
  <c r="P37" i="36" s="1"/>
  <c r="T37" i="36" s="1"/>
  <c r="BH39" i="36"/>
  <c r="BI39" i="36" s="1"/>
  <c r="BJ39" i="36"/>
  <c r="BJ40" i="36"/>
  <c r="DI40" i="36"/>
  <c r="DZ33" i="36"/>
  <c r="BI44" i="36"/>
  <c r="BJ44" i="36" s="1"/>
  <c r="CR36" i="36"/>
  <c r="Z40" i="36"/>
  <c r="P24" i="33"/>
  <c r="P14" i="33"/>
  <c r="P28" i="33"/>
  <c r="W28" i="33" s="1"/>
  <c r="P19" i="33"/>
  <c r="P20" i="33"/>
  <c r="P27" i="33"/>
  <c r="P17" i="33"/>
  <c r="P25" i="33"/>
  <c r="P26" i="33"/>
  <c r="P70" i="31"/>
  <c r="F14" i="30"/>
  <c r="B15" i="30" s="1"/>
  <c r="F15" i="30" s="1"/>
  <c r="B16" i="30" s="1"/>
  <c r="F16" i="30" s="1"/>
  <c r="B17" i="30" s="1"/>
  <c r="F17" i="30" s="1"/>
  <c r="B18" i="30" s="1"/>
  <c r="F18" i="30" s="1"/>
  <c r="B19" i="30" s="1"/>
  <c r="F19" i="30" s="1"/>
  <c r="B20" i="30" s="1"/>
  <c r="F20" i="30" s="1"/>
  <c r="B21" i="30" s="1"/>
  <c r="F21" i="30" s="1"/>
  <c r="B22" i="30" s="1"/>
  <c r="F22" i="30" s="1"/>
  <c r="B23" i="30" s="1"/>
  <c r="F23" i="30" s="1"/>
  <c r="B24" i="30" s="1"/>
  <c r="F24" i="30" s="1"/>
  <c r="B25" i="30" s="1"/>
  <c r="F25" i="30" s="1"/>
  <c r="B26" i="30" s="1"/>
  <c r="F26" i="30" s="1"/>
  <c r="B27" i="30" s="1"/>
  <c r="W20" i="33"/>
  <c r="E11" i="33"/>
  <c r="E17" i="33"/>
  <c r="E14" i="33"/>
  <c r="E23" i="33"/>
  <c r="E22" i="33"/>
  <c r="E26" i="33"/>
  <c r="E27" i="33"/>
  <c r="E12" i="33"/>
  <c r="E16" i="33"/>
  <c r="U11" i="35"/>
  <c r="V11" i="35" s="1"/>
  <c r="Y11" i="35" s="1"/>
  <c r="Z11" i="35" s="1"/>
  <c r="AC11" i="35" s="1"/>
  <c r="AD11" i="35" s="1"/>
  <c r="AG11" i="35" s="1"/>
  <c r="AH11" i="35" s="1"/>
  <c r="AK11" i="35" s="1"/>
  <c r="R18" i="35"/>
  <c r="N18" i="35"/>
  <c r="M18" i="28"/>
  <c r="P30" i="33"/>
  <c r="W30" i="33" s="1"/>
  <c r="E13" i="33"/>
  <c r="AC24" i="28"/>
  <c r="AC25" i="28" s="1"/>
  <c r="E19" i="33"/>
  <c r="P63" i="31"/>
  <c r="P76" i="31"/>
  <c r="AB76" i="31" s="1"/>
  <c r="P62" i="31"/>
  <c r="Q62" i="31" s="1"/>
  <c r="M63" i="31" s="1"/>
  <c r="P67" i="31"/>
  <c r="P73" i="31"/>
  <c r="P74" i="31"/>
  <c r="P72" i="31"/>
  <c r="AB72" i="31" s="1"/>
  <c r="P69" i="31"/>
  <c r="F32" i="31"/>
  <c r="B33" i="31" s="1"/>
  <c r="F33" i="31" s="1"/>
  <c r="B34" i="31" s="1"/>
  <c r="AB71" i="31"/>
  <c r="AB62" i="31"/>
  <c r="P75" i="31"/>
  <c r="AD22" i="28"/>
  <c r="R22" i="28"/>
  <c r="O15" i="28"/>
  <c r="E15" i="30"/>
  <c r="E18" i="30"/>
  <c r="E21" i="30"/>
  <c r="E24" i="30"/>
  <c r="E20" i="31"/>
  <c r="E16" i="31"/>
  <c r="E18" i="32"/>
  <c r="E67" i="31"/>
  <c r="E24" i="33"/>
  <c r="AC22" i="28"/>
  <c r="Q22" i="28"/>
  <c r="N15" i="28"/>
  <c r="E20" i="30"/>
  <c r="E110" i="31"/>
  <c r="E98" i="31"/>
  <c r="E56" i="31"/>
  <c r="AB56" i="31" s="1"/>
  <c r="E12" i="31"/>
  <c r="E25" i="33"/>
  <c r="P18" i="33"/>
  <c r="E13" i="34"/>
  <c r="E16" i="34"/>
  <c r="E19" i="34"/>
  <c r="E22" i="34"/>
  <c r="E25" i="34"/>
  <c r="E28" i="34"/>
  <c r="AB22" i="28"/>
  <c r="M15" i="28"/>
  <c r="O12" i="28"/>
  <c r="P12" i="28"/>
  <c r="E74" i="31"/>
  <c r="E73" i="31"/>
  <c r="AB73" i="31" s="1"/>
  <c r="E68" i="31"/>
  <c r="AB68" i="31" s="1"/>
  <c r="P64" i="31"/>
  <c r="AB64" i="31" s="1"/>
  <c r="E59" i="31"/>
  <c r="AB59" i="31" s="1"/>
  <c r="F13" i="32"/>
  <c r="B14" i="32" s="1"/>
  <c r="F14" i="32" s="1"/>
  <c r="B15" i="32" s="1"/>
  <c r="E75" i="31"/>
  <c r="E63" i="31"/>
  <c r="AB63" i="31" s="1"/>
  <c r="E23" i="31"/>
  <c r="E19" i="31"/>
  <c r="E11" i="31"/>
  <c r="E18" i="33"/>
  <c r="S18" i="35"/>
  <c r="U10" i="35"/>
  <c r="AA22" i="28"/>
  <c r="X15" i="28"/>
  <c r="P14" i="28"/>
  <c r="Q15" i="28" s="1"/>
  <c r="Z22" i="28"/>
  <c r="O14" i="28"/>
  <c r="S15" i="28" s="1"/>
  <c r="P77" i="31"/>
  <c r="P65" i="31"/>
  <c r="AB65" i="31" s="1"/>
  <c r="E15" i="31"/>
  <c r="E14" i="32"/>
  <c r="E17" i="32"/>
  <c r="E20" i="32"/>
  <c r="E23" i="32"/>
  <c r="E26" i="32"/>
  <c r="E29" i="32"/>
  <c r="E10" i="33"/>
  <c r="E69" i="31"/>
  <c r="AB69" i="31" s="1"/>
  <c r="E16" i="32"/>
  <c r="X22" i="28"/>
  <c r="N12" i="28"/>
  <c r="E14" i="29"/>
  <c r="P78" i="31"/>
  <c r="P66" i="31"/>
  <c r="E14" i="31"/>
  <c r="E24" i="32"/>
  <c r="P15" i="33"/>
  <c r="W15" i="33" s="1"/>
  <c r="P21" i="33"/>
  <c r="W21" i="33" s="1"/>
  <c r="P31" i="33"/>
  <c r="W31" i="33" s="1"/>
  <c r="P22" i="33"/>
  <c r="P16" i="33"/>
  <c r="P29" i="33"/>
  <c r="W29" i="33" s="1"/>
  <c r="AB14" i="33"/>
  <c r="P23" i="33"/>
  <c r="W22" i="28"/>
  <c r="N17" i="28"/>
  <c r="T15" i="28"/>
  <c r="F93" i="31"/>
  <c r="B94" i="31" s="1"/>
  <c r="F94" i="31" s="1"/>
  <c r="B95" i="31" s="1"/>
  <c r="F95" i="31" s="1"/>
  <c r="B96" i="31" s="1"/>
  <c r="F96" i="31" s="1"/>
  <c r="B97" i="31" s="1"/>
  <c r="F97" i="31" s="1"/>
  <c r="B98" i="31" s="1"/>
  <c r="F98" i="31" s="1"/>
  <c r="B99" i="31" s="1"/>
  <c r="F99" i="31" s="1"/>
  <c r="B100" i="31" s="1"/>
  <c r="F100" i="31" s="1"/>
  <c r="B101" i="31" s="1"/>
  <c r="F101" i="31" s="1"/>
  <c r="B102" i="31" s="1"/>
  <c r="E77" i="31"/>
  <c r="E35" i="31"/>
  <c r="AF18" i="35"/>
  <c r="Y22" i="28"/>
  <c r="R12" i="28"/>
  <c r="R18" i="28" s="1"/>
  <c r="V22" i="28"/>
  <c r="E93" i="31"/>
  <c r="E96" i="31"/>
  <c r="E99" i="31"/>
  <c r="E102" i="31"/>
  <c r="E105" i="31"/>
  <c r="E108" i="31"/>
  <c r="E111" i="31"/>
  <c r="E114" i="31"/>
  <c r="E70" i="31"/>
  <c r="AB70" i="31" s="1"/>
  <c r="E34" i="31"/>
  <c r="E19" i="32"/>
  <c r="E54" i="31"/>
  <c r="E60" i="31"/>
  <c r="AB60" i="31" s="1"/>
  <c r="U22" i="28"/>
  <c r="R15" i="28"/>
  <c r="P11" i="28"/>
  <c r="P17" i="28" s="1"/>
  <c r="E78" i="31"/>
  <c r="AB78" i="31" s="1"/>
  <c r="E66" i="31"/>
  <c r="E25" i="31"/>
  <c r="E17" i="31"/>
  <c r="E27" i="32"/>
  <c r="E15" i="32"/>
  <c r="E32" i="32" s="1"/>
  <c r="E33" i="32" s="1"/>
  <c r="E95" i="31"/>
  <c r="E61" i="31"/>
  <c r="AB61" i="31" s="1"/>
  <c r="E58" i="31"/>
  <c r="AB58" i="31" s="1"/>
  <c r="E55" i="31"/>
  <c r="AB55" i="31" s="1"/>
  <c r="E26" i="29"/>
  <c r="E23" i="29"/>
  <c r="E20" i="29"/>
  <c r="E17" i="29"/>
  <c r="BJ35" i="27"/>
  <c r="F10" i="37" l="1"/>
  <c r="D10" i="37"/>
  <c r="B11" i="37" s="1"/>
  <c r="DI30" i="36"/>
  <c r="DJ30" i="36" s="1"/>
  <c r="DI11" i="36"/>
  <c r="DF46" i="36"/>
  <c r="CA39" i="36"/>
  <c r="CA40" i="36"/>
  <c r="AB9" i="36"/>
  <c r="AC9" i="36" s="1"/>
  <c r="AE9" i="36" s="1"/>
  <c r="AF9" i="36" s="1"/>
  <c r="AJ9" i="36" s="1"/>
  <c r="AB37" i="36"/>
  <c r="AB33" i="36"/>
  <c r="AC32" i="36"/>
  <c r="AE32" i="36" s="1"/>
  <c r="AF32" i="36" s="1"/>
  <c r="AJ32" i="36" s="1"/>
  <c r="AT32" i="36" s="1"/>
  <c r="AV32" i="36" s="1"/>
  <c r="AW32" i="36" s="1"/>
  <c r="BA32" i="36" s="1"/>
  <c r="AB36" i="36"/>
  <c r="AC36" i="36" s="1"/>
  <c r="AE36" i="36" s="1"/>
  <c r="AF36" i="36" s="1"/>
  <c r="AJ36" i="36" s="1"/>
  <c r="AB12" i="36"/>
  <c r="AB41" i="36"/>
  <c r="AC33" i="36"/>
  <c r="AE33" i="36" s="1"/>
  <c r="AF33" i="36" s="1"/>
  <c r="AJ33" i="36" s="1"/>
  <c r="AT33" i="36" s="1"/>
  <c r="AV33" i="36" s="1"/>
  <c r="AW33" i="36" s="1"/>
  <c r="BA33" i="36" s="1"/>
  <c r="AC41" i="36"/>
  <c r="AE41" i="36" s="1"/>
  <c r="AF41" i="36" s="1"/>
  <c r="AJ41" i="36" s="1"/>
  <c r="AT41" i="36" s="1"/>
  <c r="AV41" i="36" s="1"/>
  <c r="AW41" i="36" s="1"/>
  <c r="BA41" i="36" s="1"/>
  <c r="AT14" i="36"/>
  <c r="AV14" i="36" s="1"/>
  <c r="AW14" i="36" s="1"/>
  <c r="BA14" i="36" s="1"/>
  <c r="AT36" i="36"/>
  <c r="AV36" i="36" s="1"/>
  <c r="AW36" i="36" s="1"/>
  <c r="BA36" i="36" s="1"/>
  <c r="AC37" i="36"/>
  <c r="AE37" i="36" s="1"/>
  <c r="AF37" i="36" s="1"/>
  <c r="AJ37" i="36" s="1"/>
  <c r="AT9" i="36"/>
  <c r="AV9" i="36" s="1"/>
  <c r="AW9" i="36" s="1"/>
  <c r="BA9" i="36" s="1"/>
  <c r="AT39" i="36"/>
  <c r="AV39" i="36" s="1"/>
  <c r="AW39" i="36" s="1"/>
  <c r="BA39" i="36" s="1"/>
  <c r="AC44" i="36"/>
  <c r="AE44" i="36" s="1"/>
  <c r="AF44" i="36" s="1"/>
  <c r="AJ44" i="36" s="1"/>
  <c r="AC35" i="36"/>
  <c r="AE35" i="36" s="1"/>
  <c r="AF35" i="36" s="1"/>
  <c r="AJ35" i="36" s="1"/>
  <c r="AT45" i="36"/>
  <c r="AV45" i="36" s="1"/>
  <c r="AW45" i="36" s="1"/>
  <c r="BA45" i="36" s="1"/>
  <c r="AW24" i="36"/>
  <c r="BA24" i="36" s="1"/>
  <c r="AT24" i="36"/>
  <c r="AW26" i="36"/>
  <c r="BA26" i="36" s="1"/>
  <c r="AT26" i="36"/>
  <c r="CE23" i="36"/>
  <c r="CI23" i="36" s="1"/>
  <c r="CB23" i="36"/>
  <c r="K12" i="36"/>
  <c r="L12" i="36" s="1"/>
  <c r="M12" i="36" s="1"/>
  <c r="O12" i="36" s="1"/>
  <c r="P12" i="36" s="1"/>
  <c r="T12" i="36" s="1"/>
  <c r="BN17" i="36"/>
  <c r="BR17" i="36" s="1"/>
  <c r="BK17" i="36"/>
  <c r="BJ12" i="36"/>
  <c r="AQ46" i="36"/>
  <c r="AS40" i="36"/>
  <c r="AS46" i="36" s="1"/>
  <c r="BH46" i="36"/>
  <c r="BI6" i="36"/>
  <c r="AW19" i="36"/>
  <c r="BA19" i="36" s="1"/>
  <c r="AT19" i="36"/>
  <c r="AW16" i="36"/>
  <c r="BA16" i="36" s="1"/>
  <c r="AT16" i="36"/>
  <c r="BN27" i="36"/>
  <c r="BR27" i="36" s="1"/>
  <c r="BK27" i="36"/>
  <c r="CE18" i="36"/>
  <c r="CI18" i="36" s="1"/>
  <c r="CB18" i="36"/>
  <c r="DZ12" i="36"/>
  <c r="DX46" i="36"/>
  <c r="DY6" i="36"/>
  <c r="DY46" i="36" s="1"/>
  <c r="AR46" i="36"/>
  <c r="CR42" i="36"/>
  <c r="CS20" i="36"/>
  <c r="CV20" i="36"/>
  <c r="CZ20" i="36" s="1"/>
  <c r="DG6" i="36"/>
  <c r="BX46" i="36"/>
  <c r="DI12" i="36"/>
  <c r="BK21" i="36"/>
  <c r="BN21" i="36"/>
  <c r="BR21" i="36" s="1"/>
  <c r="AC8" i="36"/>
  <c r="AE8" i="36" s="1"/>
  <c r="AF8" i="36" s="1"/>
  <c r="AJ8" i="36" s="1"/>
  <c r="AA40" i="36"/>
  <c r="AB40" i="36" s="1"/>
  <c r="AC40" i="36" s="1"/>
  <c r="AE40" i="36" s="1"/>
  <c r="AF40" i="36" s="1"/>
  <c r="AJ40" i="36" s="1"/>
  <c r="CA33" i="36"/>
  <c r="AB42" i="36"/>
  <c r="AC42" i="36" s="1"/>
  <c r="AE42" i="36" s="1"/>
  <c r="AF42" i="36" s="1"/>
  <c r="AJ42" i="36" s="1"/>
  <c r="AB7" i="36"/>
  <c r="J46" i="36"/>
  <c r="K7" i="36"/>
  <c r="L7" i="36" s="1"/>
  <c r="AC11" i="36"/>
  <c r="AE11" i="36" s="1"/>
  <c r="AF11" i="36" s="1"/>
  <c r="AJ11" i="36" s="1"/>
  <c r="AW15" i="36"/>
  <c r="BA15" i="36" s="1"/>
  <c r="AT15" i="36"/>
  <c r="AW22" i="36"/>
  <c r="BA22" i="36" s="1"/>
  <c r="AT22" i="36"/>
  <c r="CO46" i="36"/>
  <c r="CP6" i="36"/>
  <c r="DM28" i="36"/>
  <c r="DQ28" i="36" s="1"/>
  <c r="DJ28" i="36"/>
  <c r="AC10" i="36"/>
  <c r="AE10" i="36" s="1"/>
  <c r="AF10" i="36" s="1"/>
  <c r="AJ10" i="36" s="1"/>
  <c r="M6" i="36"/>
  <c r="DZ31" i="36"/>
  <c r="EA31" i="36" s="1"/>
  <c r="CA12" i="36"/>
  <c r="AT34" i="36"/>
  <c r="AV34" i="36" s="1"/>
  <c r="AW34" i="36" s="1"/>
  <c r="BA34" i="36" s="1"/>
  <c r="BZ46" i="36"/>
  <c r="AT25" i="36"/>
  <c r="AW25" i="36"/>
  <c r="BA25" i="36" s="1"/>
  <c r="DM29" i="36"/>
  <c r="DQ29" i="36" s="1"/>
  <c r="DJ29" i="36"/>
  <c r="BY46" i="36"/>
  <c r="Y46" i="36"/>
  <c r="Z6" i="36"/>
  <c r="AC13" i="36"/>
  <c r="AE13" i="36" s="1"/>
  <c r="AF13" i="36" s="1"/>
  <c r="AJ13" i="36" s="1"/>
  <c r="AC38" i="36"/>
  <c r="AE38" i="36" s="1"/>
  <c r="AF38" i="36" s="1"/>
  <c r="AJ38" i="36" s="1"/>
  <c r="CB43" i="36"/>
  <c r="CD43" i="36" s="1"/>
  <c r="CE43" i="36" s="1"/>
  <c r="CI43" i="36" s="1"/>
  <c r="W16" i="33"/>
  <c r="F14" i="29"/>
  <c r="B15" i="29" s="1"/>
  <c r="F15" i="29" s="1"/>
  <c r="B16" i="29" s="1"/>
  <c r="F16" i="29" s="1"/>
  <c r="B17" i="29" s="1"/>
  <c r="F17" i="29" s="1"/>
  <c r="B18" i="29" s="1"/>
  <c r="F18" i="29" s="1"/>
  <c r="B19" i="29" s="1"/>
  <c r="F19" i="29" s="1"/>
  <c r="B20" i="29" s="1"/>
  <c r="F20" i="29" s="1"/>
  <c r="B21" i="29" s="1"/>
  <c r="F21" i="29" s="1"/>
  <c r="B22" i="29" s="1"/>
  <c r="F22" i="29" s="1"/>
  <c r="B23" i="29" s="1"/>
  <c r="F23" i="29" s="1"/>
  <c r="B24" i="29" s="1"/>
  <c r="F24" i="29" s="1"/>
  <c r="B25" i="29" s="1"/>
  <c r="F25" i="29" s="1"/>
  <c r="B26" i="29" s="1"/>
  <c r="F26" i="29" s="1"/>
  <c r="B27" i="29" s="1"/>
  <c r="F27" i="29" s="1"/>
  <c r="B28" i="29" s="1"/>
  <c r="F28" i="29" s="1"/>
  <c r="B29" i="29" s="1"/>
  <c r="F29" i="29" s="1"/>
  <c r="B30" i="29" s="1"/>
  <c r="F30" i="29" s="1"/>
  <c r="B31" i="29" s="1"/>
  <c r="F31" i="29" s="1"/>
  <c r="B32" i="29" s="1"/>
  <c r="F32" i="29" s="1"/>
  <c r="B33" i="29" s="1"/>
  <c r="F33" i="29" s="1"/>
  <c r="B34" i="29" s="1"/>
  <c r="F34" i="29" s="1"/>
  <c r="B35" i="29" s="1"/>
  <c r="F35" i="29" s="1"/>
  <c r="E39" i="29"/>
  <c r="E40" i="29" s="1"/>
  <c r="N18" i="28"/>
  <c r="W12" i="33"/>
  <c r="F34" i="31"/>
  <c r="B35" i="31" s="1"/>
  <c r="F35" i="31" s="1"/>
  <c r="B36" i="31" s="1"/>
  <c r="F36" i="31" s="1"/>
  <c r="B37" i="31" s="1"/>
  <c r="F37" i="31" s="1"/>
  <c r="B38" i="31" s="1"/>
  <c r="F38" i="31" s="1"/>
  <c r="B39" i="31" s="1"/>
  <c r="F39" i="31" s="1"/>
  <c r="B40" i="31" s="1"/>
  <c r="F40" i="31" s="1"/>
  <c r="B41" i="31" s="1"/>
  <c r="F41" i="31" s="1"/>
  <c r="B42" i="31" s="1"/>
  <c r="F42" i="31" s="1"/>
  <c r="B43" i="31" s="1"/>
  <c r="F43" i="31" s="1"/>
  <c r="B44" i="31" s="1"/>
  <c r="W19" i="33"/>
  <c r="V12" i="28"/>
  <c r="V10" i="35"/>
  <c r="U18" i="35"/>
  <c r="Y12" i="28"/>
  <c r="F54" i="31"/>
  <c r="B55" i="31" s="1"/>
  <c r="AB54" i="31"/>
  <c r="U15" i="28"/>
  <c r="W18" i="33"/>
  <c r="AB74" i="31"/>
  <c r="F13" i="34"/>
  <c r="B14" i="34" s="1"/>
  <c r="F14" i="34" s="1"/>
  <c r="B15" i="34" s="1"/>
  <c r="F15" i="34" s="1"/>
  <c r="B16" i="34" s="1"/>
  <c r="F16" i="34" s="1"/>
  <c r="B17" i="34" s="1"/>
  <c r="F17" i="34" s="1"/>
  <c r="B18" i="34" s="1"/>
  <c r="F18" i="34" s="1"/>
  <c r="B19" i="34" s="1"/>
  <c r="F19" i="34" s="1"/>
  <c r="B20" i="34" s="1"/>
  <c r="F20" i="34" s="1"/>
  <c r="B21" i="34" s="1"/>
  <c r="F21" i="34" s="1"/>
  <c r="B22" i="34" s="1"/>
  <c r="F22" i="34" s="1"/>
  <c r="B23" i="34" s="1"/>
  <c r="F23" i="34" s="1"/>
  <c r="B24" i="34" s="1"/>
  <c r="F24" i="34" s="1"/>
  <c r="B25" i="34" s="1"/>
  <c r="F25" i="34" s="1"/>
  <c r="B26" i="34" s="1"/>
  <c r="F26" i="34" s="1"/>
  <c r="B27" i="34" s="1"/>
  <c r="F27" i="34" s="1"/>
  <c r="B28" i="34" s="1"/>
  <c r="F28" i="34" s="1"/>
  <c r="E32" i="34"/>
  <c r="E33" i="34" s="1"/>
  <c r="W12" i="28"/>
  <c r="W13" i="33"/>
  <c r="W27" i="33"/>
  <c r="W26" i="33"/>
  <c r="E27" i="30"/>
  <c r="E32" i="30" s="1"/>
  <c r="E33" i="30" s="1"/>
  <c r="F27" i="30"/>
  <c r="P35" i="33"/>
  <c r="P36" i="33" s="1"/>
  <c r="Q14" i="33"/>
  <c r="M15" i="33" s="1"/>
  <c r="Q15" i="33" s="1"/>
  <c r="M16" i="33" s="1"/>
  <c r="Q16" i="33" s="1"/>
  <c r="M17" i="33" s="1"/>
  <c r="Q17" i="33" s="1"/>
  <c r="M18" i="33" s="1"/>
  <c r="Q18" i="33" s="1"/>
  <c r="M19" i="33" s="1"/>
  <c r="Q19" i="33" s="1"/>
  <c r="M20" i="33" s="1"/>
  <c r="Q20" i="33" s="1"/>
  <c r="M21" i="33" s="1"/>
  <c r="Q21" i="33" s="1"/>
  <c r="M22" i="33" s="1"/>
  <c r="Q22" i="33" s="1"/>
  <c r="M23" i="33" s="1"/>
  <c r="Q23" i="33" s="1"/>
  <c r="M24" i="33" s="1"/>
  <c r="Q24" i="33" s="1"/>
  <c r="M25" i="33" s="1"/>
  <c r="Q25" i="33" s="1"/>
  <c r="M26" i="33" s="1"/>
  <c r="Q26" i="33" s="1"/>
  <c r="M27" i="33" s="1"/>
  <c r="Q27" i="33" s="1"/>
  <c r="M28" i="33" s="1"/>
  <c r="Q28" i="33" s="1"/>
  <c r="M29" i="33" s="1"/>
  <c r="Q29" i="33" s="1"/>
  <c r="M30" i="33" s="1"/>
  <c r="Q30" i="33" s="1"/>
  <c r="M31" i="33" s="1"/>
  <c r="Q31" i="33" s="1"/>
  <c r="W24" i="33"/>
  <c r="W22" i="33"/>
  <c r="S12" i="28"/>
  <c r="S18" i="28" s="1"/>
  <c r="O18" i="28"/>
  <c r="AB67" i="31"/>
  <c r="W23" i="33"/>
  <c r="F11" i="31"/>
  <c r="B12" i="31" s="1"/>
  <c r="F12" i="31" s="1"/>
  <c r="B13" i="31" s="1"/>
  <c r="F13" i="31" s="1"/>
  <c r="B14" i="31" s="1"/>
  <c r="F14" i="31" s="1"/>
  <c r="B15" i="31" s="1"/>
  <c r="F15" i="31" s="1"/>
  <c r="B16" i="31" s="1"/>
  <c r="F16" i="31" s="1"/>
  <c r="B17" i="31" s="1"/>
  <c r="F17" i="31" s="1"/>
  <c r="B18" i="31" s="1"/>
  <c r="F18" i="31" s="1"/>
  <c r="B19" i="31" s="1"/>
  <c r="F19" i="31" s="1"/>
  <c r="B20" i="31" s="1"/>
  <c r="F20" i="31" s="1"/>
  <c r="B21" i="31" s="1"/>
  <c r="F21" i="31" s="1"/>
  <c r="B22" i="31" s="1"/>
  <c r="F22" i="31" s="1"/>
  <c r="B23" i="31" s="1"/>
  <c r="F23" i="31" s="1"/>
  <c r="B24" i="31" s="1"/>
  <c r="F24" i="31" s="1"/>
  <c r="B25" i="31" s="1"/>
  <c r="F25" i="31" s="1"/>
  <c r="E27" i="31"/>
  <c r="E28" i="31" s="1"/>
  <c r="Q12" i="28"/>
  <c r="Q18" i="28" s="1"/>
  <c r="V15" i="28"/>
  <c r="P15" i="28"/>
  <c r="P18" i="28" s="1"/>
  <c r="U12" i="28"/>
  <c r="U18" i="28" s="1"/>
  <c r="W14" i="33"/>
  <c r="W25" i="33"/>
  <c r="F10" i="33"/>
  <c r="B11" i="33" s="1"/>
  <c r="W10" i="33"/>
  <c r="E35" i="33"/>
  <c r="E36" i="33" s="1"/>
  <c r="AD10" i="33"/>
  <c r="AE10" i="33" s="1"/>
  <c r="AB66" i="31"/>
  <c r="AB77" i="31"/>
  <c r="W15" i="28"/>
  <c r="AB75" i="31"/>
  <c r="Y15" i="28"/>
  <c r="Z14" i="28" s="1"/>
  <c r="Z15" i="28" s="1"/>
  <c r="Q63" i="31"/>
  <c r="M64" i="31" s="1"/>
  <c r="Q64" i="31" s="1"/>
  <c r="M65" i="31" s="1"/>
  <c r="Q65" i="31" s="1"/>
  <c r="M66" i="31" s="1"/>
  <c r="Q66" i="31" s="1"/>
  <c r="M67" i="31" s="1"/>
  <c r="Q67" i="31" s="1"/>
  <c r="M68" i="31" s="1"/>
  <c r="Q68" i="31" s="1"/>
  <c r="M69" i="31" s="1"/>
  <c r="Q69" i="31" s="1"/>
  <c r="M70" i="31" s="1"/>
  <c r="Q70" i="31" s="1"/>
  <c r="M71" i="31" s="1"/>
  <c r="Q71" i="31" s="1"/>
  <c r="M72" i="31" s="1"/>
  <c r="Q72" i="31" s="1"/>
  <c r="M73" i="31" s="1"/>
  <c r="Q73" i="31" s="1"/>
  <c r="M74" i="31" s="1"/>
  <c r="Q74" i="31" s="1"/>
  <c r="M75" i="31" s="1"/>
  <c r="Q75" i="31" s="1"/>
  <c r="M76" i="31" s="1"/>
  <c r="Q76" i="31" s="1"/>
  <c r="M77" i="31" s="1"/>
  <c r="Q77" i="31" s="1"/>
  <c r="M78" i="31" s="1"/>
  <c r="Q78" i="31" s="1"/>
  <c r="M79" i="31" s="1"/>
  <c r="X12" i="28"/>
  <c r="X18" i="28" s="1"/>
  <c r="W17" i="33"/>
  <c r="F102" i="31"/>
  <c r="B103" i="31" s="1"/>
  <c r="F103" i="31" s="1"/>
  <c r="B104" i="31" s="1"/>
  <c r="F104" i="31" s="1"/>
  <c r="B105" i="31" s="1"/>
  <c r="F105" i="31" s="1"/>
  <c r="B106" i="31" s="1"/>
  <c r="F106" i="31" s="1"/>
  <c r="B107" i="31" s="1"/>
  <c r="F107" i="31" s="1"/>
  <c r="B108" i="31" s="1"/>
  <c r="F108" i="31" s="1"/>
  <c r="B109" i="31" s="1"/>
  <c r="F109" i="31" s="1"/>
  <c r="B110" i="31" s="1"/>
  <c r="F110" i="31" s="1"/>
  <c r="B111" i="31" s="1"/>
  <c r="F111" i="31" s="1"/>
  <c r="B112" i="31" s="1"/>
  <c r="F112" i="31" s="1"/>
  <c r="B113" i="31" s="1"/>
  <c r="F113" i="31" s="1"/>
  <c r="B114" i="31" s="1"/>
  <c r="F114" i="31" s="1"/>
  <c r="B115" i="31" s="1"/>
  <c r="T12" i="28"/>
  <c r="T18" i="28" s="1"/>
  <c r="O17" i="28"/>
  <c r="W11" i="33"/>
  <c r="F15" i="32"/>
  <c r="B16" i="32" s="1"/>
  <c r="F16" i="32" s="1"/>
  <c r="B17" i="32" s="1"/>
  <c r="F17" i="32" s="1"/>
  <c r="B18" i="32" s="1"/>
  <c r="F18" i="32" s="1"/>
  <c r="B19" i="32" s="1"/>
  <c r="F19" i="32" s="1"/>
  <c r="B20" i="32" s="1"/>
  <c r="F20" i="32" s="1"/>
  <c r="B21" i="32" s="1"/>
  <c r="F21" i="32" s="1"/>
  <c r="B22" i="32" s="1"/>
  <c r="F22" i="32" s="1"/>
  <c r="B23" i="32" s="1"/>
  <c r="F23" i="32" s="1"/>
  <c r="B24" i="32" s="1"/>
  <c r="F24" i="32" s="1"/>
  <c r="B25" i="32" s="1"/>
  <c r="F25" i="32" s="1"/>
  <c r="B26" i="32" s="1"/>
  <c r="F26" i="32" s="1"/>
  <c r="B27" i="32" s="1"/>
  <c r="F27" i="32" s="1"/>
  <c r="B28" i="32" s="1"/>
  <c r="F28" i="32" s="1"/>
  <c r="B29" i="32" s="1"/>
  <c r="F29" i="32" s="1"/>
  <c r="AS6" i="27"/>
  <c r="AQ43" i="27"/>
  <c r="AQ44" i="27"/>
  <c r="AR44" i="27" s="1"/>
  <c r="AQ45" i="27"/>
  <c r="AR45" i="27" s="1"/>
  <c r="AQ35" i="27"/>
  <c r="AR35" i="27" s="1"/>
  <c r="AN41" i="27"/>
  <c r="AL33" i="27"/>
  <c r="AJ17" i="27"/>
  <c r="AJ20" i="27"/>
  <c r="AJ28" i="27"/>
  <c r="AJ29" i="27"/>
  <c r="AJ30" i="27"/>
  <c r="AJ31" i="27"/>
  <c r="AJ43" i="27"/>
  <c r="EC35" i="27"/>
  <c r="F11" i="37" l="1"/>
  <c r="D11" i="37"/>
  <c r="B12" i="37" s="1"/>
  <c r="CA46" i="36"/>
  <c r="DZ6" i="36"/>
  <c r="BK9" i="36"/>
  <c r="BM9" i="36" s="1"/>
  <c r="BN9" i="36" s="1"/>
  <c r="BR9" i="36" s="1"/>
  <c r="AC12" i="36"/>
  <c r="AE12" i="36" s="1"/>
  <c r="AF12" i="36" s="1"/>
  <c r="AJ12" i="36" s="1"/>
  <c r="AT42" i="36"/>
  <c r="AV42" i="36" s="1"/>
  <c r="AW42" i="36" s="1"/>
  <c r="BA42" i="36" s="1"/>
  <c r="BN45" i="36"/>
  <c r="BR45" i="36" s="1"/>
  <c r="BK45" i="36"/>
  <c r="BK34" i="36"/>
  <c r="BM34" i="36" s="1"/>
  <c r="BN34" i="36" s="1"/>
  <c r="BR34" i="36" s="1"/>
  <c r="AT11" i="36"/>
  <c r="AV11" i="36" s="1"/>
  <c r="AW11" i="36" s="1"/>
  <c r="BA11" i="36" s="1"/>
  <c r="M7" i="36"/>
  <c r="O7" i="36" s="1"/>
  <c r="P7" i="36" s="1"/>
  <c r="T7" i="36" s="1"/>
  <c r="L46" i="36"/>
  <c r="BK33" i="36"/>
  <c r="BM33" i="36" s="1"/>
  <c r="BN33" i="36" s="1"/>
  <c r="BR33" i="36" s="1"/>
  <c r="BK36" i="36"/>
  <c r="BM36" i="36" s="1"/>
  <c r="BN36" i="36" s="1"/>
  <c r="BR36" i="36" s="1"/>
  <c r="AT44" i="36"/>
  <c r="AV44" i="36" s="1"/>
  <c r="AW44" i="36" s="1"/>
  <c r="BA44" i="36" s="1"/>
  <c r="BK39" i="36"/>
  <c r="BM39" i="36" s="1"/>
  <c r="BN39" i="36" s="1"/>
  <c r="BR39" i="36" s="1"/>
  <c r="AT10" i="36"/>
  <c r="AV10" i="36" s="1"/>
  <c r="AW10" i="36" s="1"/>
  <c r="BA10" i="36" s="1"/>
  <c r="BK41" i="36"/>
  <c r="BM41" i="36" s="1"/>
  <c r="BN41" i="36" s="1"/>
  <c r="BR41" i="36" s="1"/>
  <c r="BN16" i="36"/>
  <c r="BR16" i="36" s="1"/>
  <c r="BK16" i="36"/>
  <c r="CV23" i="36"/>
  <c r="CZ23" i="36" s="1"/>
  <c r="CS23" i="36"/>
  <c r="BK32" i="36"/>
  <c r="BM32" i="36" s="1"/>
  <c r="BN32" i="36" s="1"/>
  <c r="BR32" i="36" s="1"/>
  <c r="O6" i="36"/>
  <c r="DZ46" i="36"/>
  <c r="BK14" i="36"/>
  <c r="BM14" i="36" s="1"/>
  <c r="BN14" i="36" s="1"/>
  <c r="BR14" i="36" s="1"/>
  <c r="CS18" i="36"/>
  <c r="CV18" i="36"/>
  <c r="CZ18" i="36" s="1"/>
  <c r="AT35" i="36"/>
  <c r="AV35" i="36" s="1"/>
  <c r="AW35" i="36" s="1"/>
  <c r="BA35" i="36" s="1"/>
  <c r="DM20" i="36"/>
  <c r="DQ20" i="36" s="1"/>
  <c r="DJ20" i="36"/>
  <c r="AT37" i="36"/>
  <c r="AV37" i="36" s="1"/>
  <c r="AW37" i="36" s="1"/>
  <c r="BA37" i="36" s="1"/>
  <c r="AT40" i="36"/>
  <c r="AV40" i="36" s="1"/>
  <c r="AW40" i="36"/>
  <c r="BA40" i="36" s="1"/>
  <c r="BN22" i="36"/>
  <c r="BR22" i="36" s="1"/>
  <c r="BK22" i="36"/>
  <c r="BK19" i="36"/>
  <c r="BN19" i="36"/>
  <c r="BR19" i="36" s="1"/>
  <c r="AT8" i="36"/>
  <c r="AV8" i="36" s="1"/>
  <c r="AW8" i="36" s="1"/>
  <c r="BA8" i="36" s="1"/>
  <c r="BI46" i="36"/>
  <c r="BJ46" i="36"/>
  <c r="BK26" i="36"/>
  <c r="BN26" i="36"/>
  <c r="BR26" i="36" s="1"/>
  <c r="BN15" i="36"/>
  <c r="BR15" i="36" s="1"/>
  <c r="BK15" i="36"/>
  <c r="EA29" i="36"/>
  <c r="ED29" i="36"/>
  <c r="CE21" i="36"/>
  <c r="CI21" i="36" s="1"/>
  <c r="CB21" i="36"/>
  <c r="BN24" i="36"/>
  <c r="BR24" i="36" s="1"/>
  <c r="BK24" i="36"/>
  <c r="BN25" i="36"/>
  <c r="BR25" i="36" s="1"/>
  <c r="BK25" i="36"/>
  <c r="K46" i="36"/>
  <c r="EA28" i="36"/>
  <c r="ED28" i="36"/>
  <c r="DG46" i="36"/>
  <c r="DH6" i="36"/>
  <c r="CB17" i="36"/>
  <c r="CE17" i="36"/>
  <c r="CI17" i="36" s="1"/>
  <c r="AT13" i="36"/>
  <c r="AV13" i="36" s="1"/>
  <c r="AW13" i="36" s="1"/>
  <c r="BA13" i="36" s="1"/>
  <c r="CP46" i="36"/>
  <c r="CQ6" i="36"/>
  <c r="CQ46" i="36" s="1"/>
  <c r="Z46" i="36"/>
  <c r="AA6" i="36"/>
  <c r="AA46" i="36" s="1"/>
  <c r="AT38" i="36"/>
  <c r="AV38" i="36" s="1"/>
  <c r="AW38" i="36" s="1"/>
  <c r="BA38" i="36" s="1"/>
  <c r="CE27" i="36"/>
  <c r="CI27" i="36" s="1"/>
  <c r="CB27" i="36"/>
  <c r="F11" i="33"/>
  <c r="B12" i="33" s="1"/>
  <c r="F12" i="33" s="1"/>
  <c r="B13" i="33" s="1"/>
  <c r="F13" i="33" s="1"/>
  <c r="B14" i="33" s="1"/>
  <c r="F14" i="33" s="1"/>
  <c r="B15" i="33" s="1"/>
  <c r="F15" i="33" s="1"/>
  <c r="B16" i="33" s="1"/>
  <c r="F16" i="33" s="1"/>
  <c r="B17" i="33" s="1"/>
  <c r="F17" i="33" s="1"/>
  <c r="B18" i="33" s="1"/>
  <c r="F18" i="33" s="1"/>
  <c r="B19" i="33" s="1"/>
  <c r="F19" i="33" s="1"/>
  <c r="B20" i="33" s="1"/>
  <c r="F20" i="33" s="1"/>
  <c r="B21" i="33" s="1"/>
  <c r="F21" i="33" s="1"/>
  <c r="B22" i="33" s="1"/>
  <c r="F22" i="33" s="1"/>
  <c r="B23" i="33" s="1"/>
  <c r="F23" i="33" s="1"/>
  <c r="B24" i="33" s="1"/>
  <c r="F24" i="33" s="1"/>
  <c r="B25" i="33" s="1"/>
  <c r="F25" i="33" s="1"/>
  <c r="B26" i="33" s="1"/>
  <c r="F26" i="33" s="1"/>
  <c r="B27" i="33" s="1"/>
  <c r="F27" i="33" s="1"/>
  <c r="AA11" i="33"/>
  <c r="E44" i="31"/>
  <c r="F44" i="31" s="1"/>
  <c r="B45" i="31" s="1"/>
  <c r="AC54" i="31"/>
  <c r="Q79" i="31"/>
  <c r="P79" i="31"/>
  <c r="Y55" i="31"/>
  <c r="AC55" i="31" s="1"/>
  <c r="F55" i="31"/>
  <c r="B56" i="31" s="1"/>
  <c r="Y18" i="28"/>
  <c r="Z11" i="28"/>
  <c r="W18" i="28"/>
  <c r="V18" i="35"/>
  <c r="Y10" i="35"/>
  <c r="V18" i="28"/>
  <c r="E115" i="31"/>
  <c r="E117" i="31" s="1"/>
  <c r="AR43" i="27"/>
  <c r="AS43" i="27" s="1"/>
  <c r="AT43" i="27" s="1"/>
  <c r="AV43" i="27" s="1"/>
  <c r="AW43" i="27" s="1"/>
  <c r="BA43" i="27" s="1"/>
  <c r="AS45" i="27"/>
  <c r="AS44" i="27"/>
  <c r="AS35" i="27"/>
  <c r="D12" i="37" l="1"/>
  <c r="B13" i="37" s="1"/>
  <c r="F12" i="37"/>
  <c r="CB32" i="36"/>
  <c r="CD32" i="36" s="1"/>
  <c r="CE32" i="36" s="1"/>
  <c r="CI32" i="36" s="1"/>
  <c r="BK37" i="36"/>
  <c r="BM37" i="36" s="1"/>
  <c r="BN37" i="36" s="1"/>
  <c r="BR37" i="36" s="1"/>
  <c r="BK38" i="36"/>
  <c r="BM38" i="36" s="1"/>
  <c r="BN38" i="36" s="1"/>
  <c r="BR38" i="36" s="1"/>
  <c r="BK11" i="36"/>
  <c r="BM11" i="36" s="1"/>
  <c r="BN11" i="36" s="1"/>
  <c r="BR11" i="36" s="1"/>
  <c r="CB41" i="36"/>
  <c r="CD41" i="36" s="1"/>
  <c r="CE41" i="36" s="1"/>
  <c r="CI41" i="36" s="1"/>
  <c r="BK8" i="36"/>
  <c r="BM8" i="36" s="1"/>
  <c r="BN8" i="36" s="1"/>
  <c r="BR8" i="36" s="1"/>
  <c r="CB34" i="36"/>
  <c r="CD34" i="36" s="1"/>
  <c r="CE34" i="36" s="1"/>
  <c r="CI34" i="36" s="1"/>
  <c r="BK10" i="36"/>
  <c r="BM10" i="36" s="1"/>
  <c r="BN10" i="36" s="1"/>
  <c r="BR10" i="36" s="1"/>
  <c r="BK44" i="36"/>
  <c r="BM44" i="36" s="1"/>
  <c r="BN44" i="36" s="1"/>
  <c r="BR44" i="36" s="1"/>
  <c r="AT12" i="36"/>
  <c r="AV12" i="36" s="1"/>
  <c r="AW12" i="36" s="1"/>
  <c r="BA12" i="36" s="1"/>
  <c r="BK35" i="36"/>
  <c r="BM35" i="36" s="1"/>
  <c r="BN35" i="36" s="1"/>
  <c r="BR35" i="36" s="1"/>
  <c r="CB36" i="36"/>
  <c r="CD36" i="36" s="1"/>
  <c r="CE36" i="36" s="1"/>
  <c r="CI36" i="36" s="1"/>
  <c r="CB9" i="36"/>
  <c r="CD9" i="36" s="1"/>
  <c r="CE9" i="36" s="1"/>
  <c r="CI9" i="36" s="1"/>
  <c r="CB45" i="36"/>
  <c r="CE45" i="36"/>
  <c r="CI45" i="36" s="1"/>
  <c r="CV27" i="36"/>
  <c r="CZ27" i="36" s="1"/>
  <c r="CS27" i="36"/>
  <c r="CB14" i="36"/>
  <c r="CD14" i="36" s="1"/>
  <c r="CE14" i="36" s="1"/>
  <c r="CI14" i="36" s="1"/>
  <c r="CE15" i="36"/>
  <c r="CI15" i="36" s="1"/>
  <c r="CB15" i="36"/>
  <c r="O46" i="36"/>
  <c r="P6" i="36"/>
  <c r="AB6" i="36"/>
  <c r="AB46" i="36" s="1"/>
  <c r="CB25" i="36"/>
  <c r="CE25" i="36"/>
  <c r="CI25" i="36" s="1"/>
  <c r="DH46" i="36"/>
  <c r="DI6" i="36"/>
  <c r="DI46" i="36" s="1"/>
  <c r="BK40" i="36"/>
  <c r="BM40" i="36" s="1"/>
  <c r="BN40" i="36" s="1"/>
  <c r="BR40" i="36" s="1"/>
  <c r="CB26" i="36"/>
  <c r="CE26" i="36"/>
  <c r="CI26" i="36" s="1"/>
  <c r="M46" i="36"/>
  <c r="CB39" i="36"/>
  <c r="CD39" i="36" s="1"/>
  <c r="CE39" i="36" s="1"/>
  <c r="CI39" i="36" s="1"/>
  <c r="AC7" i="36"/>
  <c r="AE7" i="36" s="1"/>
  <c r="AF7" i="36" s="1"/>
  <c r="AJ7" i="36" s="1"/>
  <c r="CR6" i="36"/>
  <c r="CR46" i="36" s="1"/>
  <c r="CB22" i="36"/>
  <c r="CE22" i="36"/>
  <c r="CI22" i="36" s="1"/>
  <c r="ED20" i="36"/>
  <c r="EA20" i="36"/>
  <c r="DJ23" i="36"/>
  <c r="DM23" i="36"/>
  <c r="DQ23" i="36" s="1"/>
  <c r="BK42" i="36"/>
  <c r="BM42" i="36" s="1"/>
  <c r="BN42" i="36" s="1"/>
  <c r="BR42" i="36" s="1"/>
  <c r="CB24" i="36"/>
  <c r="CE24" i="36"/>
  <c r="CI24" i="36" s="1"/>
  <c r="CE19" i="36"/>
  <c r="CI19" i="36" s="1"/>
  <c r="CB19" i="36"/>
  <c r="DJ18" i="36"/>
  <c r="DM18" i="36"/>
  <c r="DQ18" i="36" s="1"/>
  <c r="CE16" i="36"/>
  <c r="CI16" i="36" s="1"/>
  <c r="CB16" i="36"/>
  <c r="BK13" i="36"/>
  <c r="BM13" i="36" s="1"/>
  <c r="BN13" i="36" s="1"/>
  <c r="BR13" i="36" s="1"/>
  <c r="CS17" i="36"/>
  <c r="CV17" i="36"/>
  <c r="CZ17" i="36" s="1"/>
  <c r="CS21" i="36"/>
  <c r="CV21" i="36"/>
  <c r="CZ21" i="36" s="1"/>
  <c r="CB33" i="36"/>
  <c r="CD33" i="36" s="1"/>
  <c r="CE33" i="36" s="1"/>
  <c r="CI33" i="36" s="1"/>
  <c r="E45" i="31"/>
  <c r="F45" i="31"/>
  <c r="B46" i="31" s="1"/>
  <c r="Y56" i="31"/>
  <c r="AC56" i="31" s="1"/>
  <c r="F56" i="31"/>
  <c r="B57" i="31" s="1"/>
  <c r="Z17" i="28"/>
  <c r="Z12" i="28"/>
  <c r="Z18" i="28" s="1"/>
  <c r="AE11" i="33"/>
  <c r="AA12" i="33" s="1"/>
  <c r="AD11" i="33"/>
  <c r="F115" i="31"/>
  <c r="Y18" i="35"/>
  <c r="Z10" i="35"/>
  <c r="Z22" i="27"/>
  <c r="W41" i="27"/>
  <c r="V7" i="27"/>
  <c r="V8" i="27"/>
  <c r="Z8" i="27" s="1"/>
  <c r="AA8" i="27" s="1"/>
  <c r="V9" i="27"/>
  <c r="Z9" i="27" s="1"/>
  <c r="V10" i="27"/>
  <c r="V11" i="27"/>
  <c r="Z11" i="27" s="1"/>
  <c r="V12" i="27"/>
  <c r="Y12" i="27" s="1"/>
  <c r="Z12" i="27" s="1"/>
  <c r="AA12" i="27" s="1"/>
  <c r="V13" i="27"/>
  <c r="Z13" i="27" s="1"/>
  <c r="V14" i="27"/>
  <c r="Z14" i="27" s="1"/>
  <c r="AB14" i="27" s="1"/>
  <c r="V15" i="27"/>
  <c r="Z15" i="27" s="1"/>
  <c r="V16" i="27"/>
  <c r="Z16" i="27" s="1"/>
  <c r="V17" i="27"/>
  <c r="V18" i="27"/>
  <c r="Z18" i="27" s="1"/>
  <c r="V19" i="27"/>
  <c r="Z19" i="27" s="1"/>
  <c r="V20" i="27"/>
  <c r="V21" i="27"/>
  <c r="Z21" i="27" s="1"/>
  <c r="V23" i="27"/>
  <c r="V24" i="27"/>
  <c r="V25" i="27"/>
  <c r="V26" i="27"/>
  <c r="AB26" i="27" s="1"/>
  <c r="V27" i="27"/>
  <c r="V28" i="27"/>
  <c r="V29" i="27"/>
  <c r="V30" i="27"/>
  <c r="V31" i="27"/>
  <c r="V32" i="27"/>
  <c r="V33" i="27"/>
  <c r="V34" i="27"/>
  <c r="Z34" i="27" s="1"/>
  <c r="AA34" i="27" s="1"/>
  <c r="V35" i="27"/>
  <c r="V36" i="27"/>
  <c r="Z36" i="27" s="1"/>
  <c r="V37" i="27"/>
  <c r="Z37" i="27" s="1"/>
  <c r="V38" i="27"/>
  <c r="Z38" i="27" s="1"/>
  <c r="AA38" i="27" s="1"/>
  <c r="V39" i="27"/>
  <c r="Z39" i="27" s="1"/>
  <c r="V40" i="27"/>
  <c r="Y40" i="27" s="1"/>
  <c r="Z40" i="27" s="1"/>
  <c r="AA40" i="27" s="1"/>
  <c r="V41" i="27"/>
  <c r="Z41" i="27" s="1"/>
  <c r="AA41" i="27" s="1"/>
  <c r="V42" i="27"/>
  <c r="Z42" i="27" s="1"/>
  <c r="V6" i="27"/>
  <c r="J43" i="27"/>
  <c r="K43" i="27" s="1"/>
  <c r="J44" i="27"/>
  <c r="K44" i="27" s="1"/>
  <c r="J45" i="27"/>
  <c r="K45" i="27" s="1"/>
  <c r="T17" i="27"/>
  <c r="T20" i="27"/>
  <c r="T22" i="27"/>
  <c r="AF22" i="27" s="1"/>
  <c r="AJ22" i="27" s="1"/>
  <c r="AW22" i="27" s="1"/>
  <c r="BA22" i="27" s="1"/>
  <c r="T28" i="27"/>
  <c r="T29" i="27"/>
  <c r="T30" i="27"/>
  <c r="T31" i="27"/>
  <c r="S42" i="27"/>
  <c r="AI42" i="27" s="1"/>
  <c r="AZ42" i="27" s="1"/>
  <c r="BQ42" i="27" s="1"/>
  <c r="CH42" i="27" s="1"/>
  <c r="CY42" i="27" s="1"/>
  <c r="DP42" i="27" s="1"/>
  <c r="R42" i="27"/>
  <c r="AH42" i="27" s="1"/>
  <c r="AY42" i="27" s="1"/>
  <c r="BP42" i="27" s="1"/>
  <c r="CG42" i="27" s="1"/>
  <c r="CX42" i="27" s="1"/>
  <c r="DO42" i="27" s="1"/>
  <c r="S41" i="27"/>
  <c r="AI41" i="27" s="1"/>
  <c r="AZ41" i="27" s="1"/>
  <c r="BQ41" i="27" s="1"/>
  <c r="CH41" i="27" s="1"/>
  <c r="CY41" i="27" s="1"/>
  <c r="DP41" i="27" s="1"/>
  <c r="R41" i="27"/>
  <c r="AH41" i="27" s="1"/>
  <c r="AY41" i="27" s="1"/>
  <c r="BP41" i="27" s="1"/>
  <c r="CG41" i="27" s="1"/>
  <c r="CX41" i="27" s="1"/>
  <c r="DO41" i="27" s="1"/>
  <c r="S40" i="27"/>
  <c r="AI40" i="27" s="1"/>
  <c r="AZ40" i="27" s="1"/>
  <c r="BQ40" i="27" s="1"/>
  <c r="CH40" i="27" s="1"/>
  <c r="CY40" i="27" s="1"/>
  <c r="DP40" i="27" s="1"/>
  <c r="R40" i="27"/>
  <c r="AH40" i="27" s="1"/>
  <c r="AY40" i="27" s="1"/>
  <c r="BP40" i="27" s="1"/>
  <c r="CG40" i="27" s="1"/>
  <c r="CX40" i="27" s="1"/>
  <c r="DO40" i="27" s="1"/>
  <c r="S39" i="27"/>
  <c r="AI39" i="27" s="1"/>
  <c r="AZ39" i="27" s="1"/>
  <c r="BQ39" i="27" s="1"/>
  <c r="CH39" i="27" s="1"/>
  <c r="CY39" i="27" s="1"/>
  <c r="DP39" i="27" s="1"/>
  <c r="R39" i="27"/>
  <c r="AH39" i="27" s="1"/>
  <c r="AY39" i="27" s="1"/>
  <c r="BP39" i="27" s="1"/>
  <c r="CG39" i="27" s="1"/>
  <c r="CX39" i="27" s="1"/>
  <c r="DO39" i="27" s="1"/>
  <c r="S38" i="27"/>
  <c r="AI38" i="27" s="1"/>
  <c r="AZ38" i="27" s="1"/>
  <c r="BQ38" i="27" s="1"/>
  <c r="CH38" i="27" s="1"/>
  <c r="CY38" i="27" s="1"/>
  <c r="DP38" i="27" s="1"/>
  <c r="R38" i="27"/>
  <c r="AH38" i="27" s="1"/>
  <c r="AY38" i="27" s="1"/>
  <c r="BP38" i="27" s="1"/>
  <c r="CG38" i="27" s="1"/>
  <c r="CX38" i="27" s="1"/>
  <c r="DO38" i="27" s="1"/>
  <c r="S37" i="27"/>
  <c r="AI37" i="27" s="1"/>
  <c r="AZ37" i="27" s="1"/>
  <c r="BQ37" i="27" s="1"/>
  <c r="CH37" i="27" s="1"/>
  <c r="CY37" i="27" s="1"/>
  <c r="DP37" i="27" s="1"/>
  <c r="R37" i="27"/>
  <c r="AH37" i="27" s="1"/>
  <c r="AY37" i="27" s="1"/>
  <c r="BP37" i="27" s="1"/>
  <c r="CG37" i="27" s="1"/>
  <c r="CX37" i="27" s="1"/>
  <c r="DO37" i="27" s="1"/>
  <c r="S36" i="27"/>
  <c r="AI36" i="27" s="1"/>
  <c r="AZ36" i="27" s="1"/>
  <c r="BQ36" i="27" s="1"/>
  <c r="CH36" i="27" s="1"/>
  <c r="CY36" i="27" s="1"/>
  <c r="DP36" i="27" s="1"/>
  <c r="R36" i="27"/>
  <c r="AH36" i="27" s="1"/>
  <c r="AY36" i="27" s="1"/>
  <c r="BP36" i="27" s="1"/>
  <c r="CG36" i="27" s="1"/>
  <c r="CX36" i="27" s="1"/>
  <c r="DO36" i="27" s="1"/>
  <c r="S35" i="27"/>
  <c r="AI35" i="27" s="1"/>
  <c r="AZ35" i="27" s="1"/>
  <c r="BQ35" i="27" s="1"/>
  <c r="CH35" i="27" s="1"/>
  <c r="CY35" i="27" s="1"/>
  <c r="DP35" i="27" s="1"/>
  <c r="R35" i="27"/>
  <c r="AH35" i="27" s="1"/>
  <c r="AY35" i="27" s="1"/>
  <c r="BP35" i="27" s="1"/>
  <c r="CG35" i="27" s="1"/>
  <c r="CX35" i="27" s="1"/>
  <c r="DO35" i="27" s="1"/>
  <c r="S34" i="27"/>
  <c r="AI34" i="27" s="1"/>
  <c r="AZ34" i="27" s="1"/>
  <c r="BQ34" i="27" s="1"/>
  <c r="CH34" i="27" s="1"/>
  <c r="CY34" i="27" s="1"/>
  <c r="DP34" i="27" s="1"/>
  <c r="R34" i="27"/>
  <c r="AH34" i="27" s="1"/>
  <c r="AY34" i="27" s="1"/>
  <c r="BP34" i="27" s="1"/>
  <c r="CG34" i="27" s="1"/>
  <c r="CX34" i="27" s="1"/>
  <c r="DO34" i="27" s="1"/>
  <c r="S33" i="27"/>
  <c r="AI33" i="27" s="1"/>
  <c r="AZ33" i="27" s="1"/>
  <c r="BQ33" i="27" s="1"/>
  <c r="CH33" i="27" s="1"/>
  <c r="CY33" i="27" s="1"/>
  <c r="DP33" i="27" s="1"/>
  <c r="R33" i="27"/>
  <c r="AH33" i="27" s="1"/>
  <c r="AY33" i="27" s="1"/>
  <c r="BP33" i="27" s="1"/>
  <c r="CG33" i="27" s="1"/>
  <c r="CX33" i="27" s="1"/>
  <c r="DO33" i="27" s="1"/>
  <c r="S32" i="27"/>
  <c r="AI32" i="27" s="1"/>
  <c r="AZ32" i="27" s="1"/>
  <c r="BQ32" i="27" s="1"/>
  <c r="CH32" i="27" s="1"/>
  <c r="CY32" i="27" s="1"/>
  <c r="DP32" i="27" s="1"/>
  <c r="R32" i="27"/>
  <c r="AH32" i="27" s="1"/>
  <c r="AY32" i="27" s="1"/>
  <c r="BP32" i="27" s="1"/>
  <c r="CG32" i="27" s="1"/>
  <c r="CX32" i="27" s="1"/>
  <c r="DO32" i="27" s="1"/>
  <c r="S31" i="27"/>
  <c r="AI31" i="27" s="1"/>
  <c r="AZ31" i="27" s="1"/>
  <c r="BQ31" i="27" s="1"/>
  <c r="CH31" i="27" s="1"/>
  <c r="CY31" i="27" s="1"/>
  <c r="DP31" i="27" s="1"/>
  <c r="R31" i="27"/>
  <c r="AH31" i="27" s="1"/>
  <c r="AY31" i="27" s="1"/>
  <c r="BP31" i="27" s="1"/>
  <c r="CG31" i="27" s="1"/>
  <c r="CX31" i="27" s="1"/>
  <c r="DO31" i="27" s="1"/>
  <c r="S30" i="27"/>
  <c r="AI30" i="27" s="1"/>
  <c r="AZ30" i="27" s="1"/>
  <c r="BQ30" i="27" s="1"/>
  <c r="CH30" i="27" s="1"/>
  <c r="CY30" i="27" s="1"/>
  <c r="DP30" i="27" s="1"/>
  <c r="R30" i="27"/>
  <c r="AH30" i="27" s="1"/>
  <c r="AY30" i="27" s="1"/>
  <c r="BP30" i="27" s="1"/>
  <c r="CG30" i="27" s="1"/>
  <c r="CX30" i="27" s="1"/>
  <c r="DO30" i="27" s="1"/>
  <c r="S29" i="27"/>
  <c r="AI29" i="27" s="1"/>
  <c r="AZ29" i="27" s="1"/>
  <c r="BQ29" i="27" s="1"/>
  <c r="CH29" i="27" s="1"/>
  <c r="CY29" i="27" s="1"/>
  <c r="DP29" i="27" s="1"/>
  <c r="R29" i="27"/>
  <c r="AH29" i="27" s="1"/>
  <c r="AY29" i="27" s="1"/>
  <c r="BP29" i="27" s="1"/>
  <c r="CG29" i="27" s="1"/>
  <c r="CX29" i="27" s="1"/>
  <c r="DO29" i="27" s="1"/>
  <c r="S28" i="27"/>
  <c r="AI28" i="27" s="1"/>
  <c r="AZ28" i="27" s="1"/>
  <c r="BQ28" i="27" s="1"/>
  <c r="CH28" i="27" s="1"/>
  <c r="CY28" i="27" s="1"/>
  <c r="DP28" i="27" s="1"/>
  <c r="R28" i="27"/>
  <c r="AH28" i="27" s="1"/>
  <c r="AY28" i="27" s="1"/>
  <c r="BP28" i="27" s="1"/>
  <c r="CG28" i="27" s="1"/>
  <c r="CX28" i="27" s="1"/>
  <c r="DO28" i="27" s="1"/>
  <c r="S27" i="27"/>
  <c r="AI27" i="27" s="1"/>
  <c r="AZ27" i="27" s="1"/>
  <c r="BQ27" i="27" s="1"/>
  <c r="CH27" i="27" s="1"/>
  <c r="CY27" i="27" s="1"/>
  <c r="DP27" i="27" s="1"/>
  <c r="R27" i="27"/>
  <c r="AH27" i="27" s="1"/>
  <c r="AY27" i="27" s="1"/>
  <c r="BP27" i="27" s="1"/>
  <c r="CG27" i="27" s="1"/>
  <c r="CX27" i="27" s="1"/>
  <c r="DO27" i="27" s="1"/>
  <c r="S26" i="27"/>
  <c r="AI26" i="27" s="1"/>
  <c r="AZ26" i="27" s="1"/>
  <c r="BQ26" i="27" s="1"/>
  <c r="CH26" i="27" s="1"/>
  <c r="CY26" i="27" s="1"/>
  <c r="DP26" i="27" s="1"/>
  <c r="R26" i="27"/>
  <c r="AH26" i="27" s="1"/>
  <c r="AY26" i="27" s="1"/>
  <c r="BP26" i="27" s="1"/>
  <c r="CG26" i="27" s="1"/>
  <c r="CX26" i="27" s="1"/>
  <c r="DO26" i="27" s="1"/>
  <c r="S25" i="27"/>
  <c r="AI25" i="27" s="1"/>
  <c r="AZ25" i="27" s="1"/>
  <c r="BQ25" i="27" s="1"/>
  <c r="CH25" i="27" s="1"/>
  <c r="CY25" i="27" s="1"/>
  <c r="DP25" i="27" s="1"/>
  <c r="R25" i="27"/>
  <c r="AH25" i="27" s="1"/>
  <c r="AY25" i="27" s="1"/>
  <c r="BP25" i="27" s="1"/>
  <c r="CG25" i="27" s="1"/>
  <c r="CX25" i="27" s="1"/>
  <c r="DO25" i="27" s="1"/>
  <c r="S24" i="27"/>
  <c r="AI24" i="27" s="1"/>
  <c r="AZ24" i="27" s="1"/>
  <c r="BQ24" i="27" s="1"/>
  <c r="CH24" i="27" s="1"/>
  <c r="CY24" i="27" s="1"/>
  <c r="DP24" i="27" s="1"/>
  <c r="R24" i="27"/>
  <c r="AH24" i="27" s="1"/>
  <c r="AY24" i="27" s="1"/>
  <c r="BP24" i="27" s="1"/>
  <c r="CG24" i="27" s="1"/>
  <c r="CX24" i="27" s="1"/>
  <c r="DO24" i="27" s="1"/>
  <c r="S23" i="27"/>
  <c r="AI23" i="27" s="1"/>
  <c r="AZ23" i="27" s="1"/>
  <c r="BQ23" i="27" s="1"/>
  <c r="CH23" i="27" s="1"/>
  <c r="CY23" i="27" s="1"/>
  <c r="DP23" i="27" s="1"/>
  <c r="R23" i="27"/>
  <c r="AH23" i="27" s="1"/>
  <c r="AY23" i="27" s="1"/>
  <c r="BP23" i="27" s="1"/>
  <c r="CG23" i="27" s="1"/>
  <c r="CX23" i="27" s="1"/>
  <c r="DO23" i="27" s="1"/>
  <c r="S22" i="27"/>
  <c r="AI22" i="27" s="1"/>
  <c r="AZ22" i="27" s="1"/>
  <c r="BQ22" i="27" s="1"/>
  <c r="CH22" i="27" s="1"/>
  <c r="CY22" i="27" s="1"/>
  <c r="DP22" i="27" s="1"/>
  <c r="R22" i="27"/>
  <c r="AH22" i="27" s="1"/>
  <c r="AY22" i="27" s="1"/>
  <c r="BP22" i="27" s="1"/>
  <c r="CG22" i="27" s="1"/>
  <c r="CX22" i="27" s="1"/>
  <c r="DO22" i="27" s="1"/>
  <c r="S21" i="27"/>
  <c r="AI21" i="27" s="1"/>
  <c r="AZ21" i="27" s="1"/>
  <c r="BQ21" i="27" s="1"/>
  <c r="CH21" i="27" s="1"/>
  <c r="CY21" i="27" s="1"/>
  <c r="DP21" i="27" s="1"/>
  <c r="R21" i="27"/>
  <c r="AH21" i="27" s="1"/>
  <c r="AY21" i="27" s="1"/>
  <c r="BP21" i="27" s="1"/>
  <c r="CG21" i="27" s="1"/>
  <c r="CX21" i="27" s="1"/>
  <c r="DO21" i="27" s="1"/>
  <c r="S20" i="27"/>
  <c r="AI20" i="27" s="1"/>
  <c r="AZ20" i="27" s="1"/>
  <c r="BQ20" i="27" s="1"/>
  <c r="CH20" i="27" s="1"/>
  <c r="CY20" i="27" s="1"/>
  <c r="DP20" i="27" s="1"/>
  <c r="R20" i="27"/>
  <c r="AH20" i="27" s="1"/>
  <c r="AY20" i="27" s="1"/>
  <c r="BP20" i="27" s="1"/>
  <c r="CG20" i="27" s="1"/>
  <c r="CX20" i="27" s="1"/>
  <c r="DO20" i="27" s="1"/>
  <c r="S19" i="27"/>
  <c r="AI19" i="27" s="1"/>
  <c r="AZ19" i="27" s="1"/>
  <c r="BQ19" i="27" s="1"/>
  <c r="CH19" i="27" s="1"/>
  <c r="CY19" i="27" s="1"/>
  <c r="DP19" i="27" s="1"/>
  <c r="R19" i="27"/>
  <c r="AH19" i="27" s="1"/>
  <c r="AY19" i="27" s="1"/>
  <c r="BP19" i="27" s="1"/>
  <c r="CG19" i="27" s="1"/>
  <c r="CX19" i="27" s="1"/>
  <c r="DO19" i="27" s="1"/>
  <c r="S18" i="27"/>
  <c r="AI18" i="27" s="1"/>
  <c r="AZ18" i="27" s="1"/>
  <c r="BQ18" i="27" s="1"/>
  <c r="CH18" i="27" s="1"/>
  <c r="CY18" i="27" s="1"/>
  <c r="DP18" i="27" s="1"/>
  <c r="R18" i="27"/>
  <c r="AH18" i="27" s="1"/>
  <c r="AY18" i="27" s="1"/>
  <c r="BP18" i="27" s="1"/>
  <c r="CG18" i="27" s="1"/>
  <c r="CX18" i="27" s="1"/>
  <c r="DO18" i="27" s="1"/>
  <c r="S17" i="27"/>
  <c r="AI17" i="27" s="1"/>
  <c r="AZ17" i="27" s="1"/>
  <c r="BQ17" i="27" s="1"/>
  <c r="CH17" i="27" s="1"/>
  <c r="CY17" i="27" s="1"/>
  <c r="DP17" i="27" s="1"/>
  <c r="R17" i="27"/>
  <c r="AH17" i="27" s="1"/>
  <c r="AY17" i="27" s="1"/>
  <c r="BP17" i="27" s="1"/>
  <c r="CG17" i="27" s="1"/>
  <c r="CX17" i="27" s="1"/>
  <c r="DO17" i="27" s="1"/>
  <c r="S16" i="27"/>
  <c r="AI16" i="27" s="1"/>
  <c r="AZ16" i="27" s="1"/>
  <c r="BQ16" i="27" s="1"/>
  <c r="CH16" i="27" s="1"/>
  <c r="CY16" i="27" s="1"/>
  <c r="DP16" i="27" s="1"/>
  <c r="R16" i="27"/>
  <c r="AH16" i="27" s="1"/>
  <c r="AY16" i="27" s="1"/>
  <c r="BP16" i="27" s="1"/>
  <c r="CG16" i="27" s="1"/>
  <c r="CX16" i="27" s="1"/>
  <c r="DO16" i="27" s="1"/>
  <c r="S15" i="27"/>
  <c r="AI15" i="27" s="1"/>
  <c r="AZ15" i="27" s="1"/>
  <c r="BQ15" i="27" s="1"/>
  <c r="CH15" i="27" s="1"/>
  <c r="CY15" i="27" s="1"/>
  <c r="DP15" i="27" s="1"/>
  <c r="R15" i="27"/>
  <c r="AH15" i="27" s="1"/>
  <c r="AY15" i="27" s="1"/>
  <c r="BP15" i="27" s="1"/>
  <c r="CG15" i="27" s="1"/>
  <c r="CX15" i="27" s="1"/>
  <c r="DO15" i="27" s="1"/>
  <c r="S14" i="27"/>
  <c r="AI14" i="27" s="1"/>
  <c r="AZ14" i="27" s="1"/>
  <c r="BQ14" i="27" s="1"/>
  <c r="CH14" i="27" s="1"/>
  <c r="CY14" i="27" s="1"/>
  <c r="DP14" i="27" s="1"/>
  <c r="R14" i="27"/>
  <c r="AH14" i="27" s="1"/>
  <c r="AY14" i="27" s="1"/>
  <c r="BP14" i="27" s="1"/>
  <c r="CG14" i="27" s="1"/>
  <c r="CX14" i="27" s="1"/>
  <c r="DO14" i="27" s="1"/>
  <c r="S13" i="27"/>
  <c r="AI13" i="27" s="1"/>
  <c r="AZ13" i="27" s="1"/>
  <c r="BQ13" i="27" s="1"/>
  <c r="CH13" i="27" s="1"/>
  <c r="CY13" i="27" s="1"/>
  <c r="DP13" i="27" s="1"/>
  <c r="R13" i="27"/>
  <c r="AH13" i="27" s="1"/>
  <c r="AY13" i="27" s="1"/>
  <c r="BP13" i="27" s="1"/>
  <c r="CG13" i="27" s="1"/>
  <c r="CX13" i="27" s="1"/>
  <c r="DO13" i="27" s="1"/>
  <c r="S12" i="27"/>
  <c r="AI12" i="27" s="1"/>
  <c r="AZ12" i="27" s="1"/>
  <c r="BQ12" i="27" s="1"/>
  <c r="CH12" i="27" s="1"/>
  <c r="CY12" i="27" s="1"/>
  <c r="DP12" i="27" s="1"/>
  <c r="R12" i="27"/>
  <c r="AH12" i="27" s="1"/>
  <c r="AY12" i="27" s="1"/>
  <c r="BP12" i="27" s="1"/>
  <c r="CG12" i="27" s="1"/>
  <c r="CX12" i="27" s="1"/>
  <c r="DO12" i="27" s="1"/>
  <c r="S11" i="27"/>
  <c r="AI11" i="27" s="1"/>
  <c r="AZ11" i="27" s="1"/>
  <c r="BQ11" i="27" s="1"/>
  <c r="CH11" i="27" s="1"/>
  <c r="CY11" i="27" s="1"/>
  <c r="DP11" i="27" s="1"/>
  <c r="R11" i="27"/>
  <c r="AH11" i="27" s="1"/>
  <c r="AY11" i="27" s="1"/>
  <c r="BP11" i="27" s="1"/>
  <c r="CG11" i="27" s="1"/>
  <c r="CX11" i="27" s="1"/>
  <c r="DO11" i="27" s="1"/>
  <c r="S10" i="27"/>
  <c r="AI10" i="27" s="1"/>
  <c r="AZ10" i="27" s="1"/>
  <c r="BQ10" i="27" s="1"/>
  <c r="CH10" i="27" s="1"/>
  <c r="CY10" i="27" s="1"/>
  <c r="DP10" i="27" s="1"/>
  <c r="R10" i="27"/>
  <c r="AH10" i="27" s="1"/>
  <c r="AY10" i="27" s="1"/>
  <c r="BP10" i="27" s="1"/>
  <c r="CG10" i="27" s="1"/>
  <c r="CX10" i="27" s="1"/>
  <c r="DO10" i="27" s="1"/>
  <c r="S9" i="27"/>
  <c r="AI9" i="27" s="1"/>
  <c r="AZ9" i="27" s="1"/>
  <c r="BQ9" i="27" s="1"/>
  <c r="CH9" i="27" s="1"/>
  <c r="CY9" i="27" s="1"/>
  <c r="DP9" i="27" s="1"/>
  <c r="R9" i="27"/>
  <c r="AH9" i="27" s="1"/>
  <c r="AY9" i="27" s="1"/>
  <c r="BP9" i="27" s="1"/>
  <c r="CG9" i="27" s="1"/>
  <c r="CX9" i="27" s="1"/>
  <c r="DO9" i="27" s="1"/>
  <c r="S8" i="27"/>
  <c r="AI8" i="27" s="1"/>
  <c r="AZ8" i="27" s="1"/>
  <c r="BQ8" i="27" s="1"/>
  <c r="CH8" i="27" s="1"/>
  <c r="CY8" i="27" s="1"/>
  <c r="DP8" i="27" s="1"/>
  <c r="R8" i="27"/>
  <c r="AH8" i="27" s="1"/>
  <c r="AY8" i="27" s="1"/>
  <c r="BP8" i="27" s="1"/>
  <c r="CG8" i="27" s="1"/>
  <c r="CX8" i="27" s="1"/>
  <c r="DO8" i="27" s="1"/>
  <c r="S7" i="27"/>
  <c r="AI7" i="27" s="1"/>
  <c r="AZ7" i="27" s="1"/>
  <c r="BQ7" i="27" s="1"/>
  <c r="CH7" i="27" s="1"/>
  <c r="CY7" i="27" s="1"/>
  <c r="DP7" i="27" s="1"/>
  <c r="R7" i="27"/>
  <c r="AH7" i="27" s="1"/>
  <c r="AY7" i="27" s="1"/>
  <c r="BP7" i="27" s="1"/>
  <c r="CG7" i="27" s="1"/>
  <c r="CX7" i="27" s="1"/>
  <c r="DO7" i="27" s="1"/>
  <c r="S6" i="27"/>
  <c r="AI6" i="27" s="1"/>
  <c r="AZ6" i="27" s="1"/>
  <c r="BQ6" i="27" s="1"/>
  <c r="CH6" i="27" s="1"/>
  <c r="CY6" i="27" s="1"/>
  <c r="DP6" i="27" s="1"/>
  <c r="R6" i="27"/>
  <c r="AH6" i="27" s="1"/>
  <c r="AY6" i="27" s="1"/>
  <c r="BP6" i="27" s="1"/>
  <c r="CG6" i="27" s="1"/>
  <c r="CX6" i="27" s="1"/>
  <c r="DO6" i="27" s="1"/>
  <c r="J8" i="27"/>
  <c r="K8" i="27" s="1"/>
  <c r="J9" i="27"/>
  <c r="K9" i="27" s="1"/>
  <c r="J10" i="27"/>
  <c r="K10" i="27" s="1"/>
  <c r="J11" i="27"/>
  <c r="K11" i="27" s="1"/>
  <c r="J13" i="27"/>
  <c r="K13" i="27" s="1"/>
  <c r="J14" i="27"/>
  <c r="J15" i="27"/>
  <c r="L15" i="27" s="1"/>
  <c r="J16" i="27"/>
  <c r="L16" i="27" s="1"/>
  <c r="J17" i="27"/>
  <c r="J18" i="27"/>
  <c r="L18" i="27" s="1"/>
  <c r="J19" i="27"/>
  <c r="L19" i="27" s="1"/>
  <c r="J20" i="27"/>
  <c r="J21" i="27"/>
  <c r="L21" i="27" s="1"/>
  <c r="J22" i="27"/>
  <c r="J23" i="27"/>
  <c r="L23" i="27" s="1"/>
  <c r="J24" i="27"/>
  <c r="L24" i="27" s="1"/>
  <c r="J25" i="27"/>
  <c r="L25" i="27" s="1"/>
  <c r="J26" i="27"/>
  <c r="J27" i="27"/>
  <c r="L27" i="27" s="1"/>
  <c r="J28" i="27"/>
  <c r="J29" i="27"/>
  <c r="J30" i="27"/>
  <c r="J31" i="27"/>
  <c r="J32" i="27"/>
  <c r="K32" i="27" s="1"/>
  <c r="J33" i="27"/>
  <c r="K33" i="27" s="1"/>
  <c r="J34" i="27"/>
  <c r="K34" i="27" s="1"/>
  <c r="J35" i="27"/>
  <c r="K35" i="27" s="1"/>
  <c r="J36" i="27"/>
  <c r="K36" i="27" s="1"/>
  <c r="J37" i="27"/>
  <c r="K37" i="27" s="1"/>
  <c r="J38" i="27"/>
  <c r="K38" i="27" s="1"/>
  <c r="J39" i="27"/>
  <c r="K39" i="27" s="1"/>
  <c r="J40" i="27"/>
  <c r="K40" i="27" s="1"/>
  <c r="J41" i="27"/>
  <c r="K41" i="27" s="1"/>
  <c r="J42" i="27"/>
  <c r="K42" i="27" s="1"/>
  <c r="F7" i="27"/>
  <c r="DT46" i="27"/>
  <c r="DC46" i="27"/>
  <c r="CN46" i="27"/>
  <c r="CM46" i="27"/>
  <c r="CL46" i="27"/>
  <c r="BW46" i="27"/>
  <c r="BV46" i="27"/>
  <c r="BS46" i="27"/>
  <c r="BF46" i="27"/>
  <c r="BE46" i="27"/>
  <c r="BD46" i="27"/>
  <c r="BB46" i="27"/>
  <c r="AO46" i="27"/>
  <c r="AN46" i="27"/>
  <c r="AM46" i="27"/>
  <c r="AK46" i="27"/>
  <c r="X46" i="27"/>
  <c r="W46" i="27"/>
  <c r="U46" i="27"/>
  <c r="H46" i="27"/>
  <c r="G46" i="27"/>
  <c r="E46" i="27"/>
  <c r="D46" i="27"/>
  <c r="DX44" i="27"/>
  <c r="DY44" i="27" s="1"/>
  <c r="DG44" i="27"/>
  <c r="CP44" i="27"/>
  <c r="CQ44" i="27" s="1"/>
  <c r="BY44" i="27"/>
  <c r="BZ44" i="27" s="1"/>
  <c r="BH44" i="27"/>
  <c r="BI44" i="27" s="1"/>
  <c r="Z44" i="27"/>
  <c r="AA44" i="27" s="1"/>
  <c r="BY43" i="27"/>
  <c r="BZ43" i="27" s="1"/>
  <c r="BM43" i="27"/>
  <c r="BN43" i="27" s="1"/>
  <c r="BR43" i="27" s="1"/>
  <c r="DX42" i="27"/>
  <c r="DG42" i="27"/>
  <c r="CP42" i="27"/>
  <c r="CQ42" i="27" s="1"/>
  <c r="BY42" i="27"/>
  <c r="BZ42" i="27" s="1"/>
  <c r="BH42" i="27"/>
  <c r="BI42" i="27" s="1"/>
  <c r="AQ42" i="27"/>
  <c r="AR42" i="27" s="1"/>
  <c r="DX41" i="27"/>
  <c r="DY41" i="27" s="1"/>
  <c r="DZ41" i="27" s="1"/>
  <c r="DU46" i="27"/>
  <c r="DG41" i="27"/>
  <c r="DD46" i="27"/>
  <c r="CP41" i="27"/>
  <c r="CQ41" i="27" s="1"/>
  <c r="BY41" i="27"/>
  <c r="BZ41" i="27" s="1"/>
  <c r="BH41" i="27"/>
  <c r="BI41" i="27" s="1"/>
  <c r="AQ41" i="27"/>
  <c r="AR41" i="27" s="1"/>
  <c r="DS40" i="27"/>
  <c r="DB40" i="27"/>
  <c r="CK40" i="27"/>
  <c r="BT40" i="27"/>
  <c r="BC40" i="27"/>
  <c r="AL40" i="27"/>
  <c r="CK39" i="27"/>
  <c r="BT39" i="27"/>
  <c r="BC39" i="27"/>
  <c r="AL39" i="27"/>
  <c r="AQ39" i="27" s="1"/>
  <c r="AR39" i="27" s="1"/>
  <c r="DX38" i="27"/>
  <c r="DY38" i="27" s="1"/>
  <c r="DZ38" i="27" s="1"/>
  <c r="DG38" i="27"/>
  <c r="DH38" i="27" s="1"/>
  <c r="DI38" i="27" s="1"/>
  <c r="CP38" i="27"/>
  <c r="CQ38" i="27" s="1"/>
  <c r="BY38" i="27"/>
  <c r="BZ38" i="27" s="1"/>
  <c r="BH38" i="27"/>
  <c r="BI38" i="27" s="1"/>
  <c r="AQ38" i="27"/>
  <c r="AR38" i="27" s="1"/>
  <c r="DX37" i="27"/>
  <c r="DY37" i="27" s="1"/>
  <c r="BT37" i="27"/>
  <c r="BH37" i="27"/>
  <c r="BJ37" i="27" s="1"/>
  <c r="AL37" i="27"/>
  <c r="AQ37" i="27" s="1"/>
  <c r="AR37" i="27" s="1"/>
  <c r="DX36" i="27"/>
  <c r="DY36" i="27" s="1"/>
  <c r="DG36" i="27"/>
  <c r="DH36" i="27" s="1"/>
  <c r="CP36" i="27"/>
  <c r="CQ36" i="27" s="1"/>
  <c r="CJ46" i="27"/>
  <c r="BY36" i="27"/>
  <c r="BZ36" i="27" s="1"/>
  <c r="BH36" i="27"/>
  <c r="BI36" i="27" s="1"/>
  <c r="AQ36" i="27"/>
  <c r="AR36" i="27" s="1"/>
  <c r="DG34" i="27"/>
  <c r="DH34" i="27" s="1"/>
  <c r="BT34" i="27"/>
  <c r="BH34" i="27"/>
  <c r="BI34" i="27" s="1"/>
  <c r="AQ34" i="27"/>
  <c r="AR34" i="27" s="1"/>
  <c r="DX33" i="27"/>
  <c r="DY33" i="27" s="1"/>
  <c r="DG33" i="27"/>
  <c r="CP33" i="27"/>
  <c r="CQ33" i="27" s="1"/>
  <c r="BY33" i="27"/>
  <c r="BZ33" i="27" s="1"/>
  <c r="BH33" i="27"/>
  <c r="BI33" i="27" s="1"/>
  <c r="AQ33" i="27"/>
  <c r="AR33" i="27" s="1"/>
  <c r="Z33" i="27"/>
  <c r="AA33" i="27" s="1"/>
  <c r="DX32" i="27"/>
  <c r="DY32" i="27" s="1"/>
  <c r="DG32" i="27"/>
  <c r="DH32" i="27" s="1"/>
  <c r="CP32" i="27"/>
  <c r="CQ32" i="27" s="1"/>
  <c r="CR32" i="27" s="1"/>
  <c r="BY32" i="27"/>
  <c r="BZ32" i="27" s="1"/>
  <c r="BH32" i="27"/>
  <c r="BI32" i="27" s="1"/>
  <c r="AQ32" i="27"/>
  <c r="Z32" i="27"/>
  <c r="AA32" i="27" s="1"/>
  <c r="DM31" i="27"/>
  <c r="DQ31" i="27" s="1"/>
  <c r="DB30" i="27"/>
  <c r="DG30" i="27" s="1"/>
  <c r="DH30" i="27" s="1"/>
  <c r="DX29" i="27"/>
  <c r="CP29" i="27"/>
  <c r="CQ29" i="27" s="1"/>
  <c r="BY29" i="27"/>
  <c r="BZ29" i="27" s="1"/>
  <c r="DX28" i="27"/>
  <c r="DY28" i="27" s="1"/>
  <c r="DB28" i="27"/>
  <c r="DG28" i="27" s="1"/>
  <c r="DH28" i="27" s="1"/>
  <c r="CP28" i="27"/>
  <c r="CQ28" i="27" s="1"/>
  <c r="BY28" i="27"/>
  <c r="BZ28" i="27" s="1"/>
  <c r="CE28" i="27"/>
  <c r="CI28" i="27" s="1"/>
  <c r="DX27" i="27"/>
  <c r="DG27" i="27"/>
  <c r="DH27" i="27" s="1"/>
  <c r="CP27" i="27"/>
  <c r="CQ27" i="27" s="1"/>
  <c r="BY27" i="27"/>
  <c r="BZ27" i="27" s="1"/>
  <c r="BH27" i="27"/>
  <c r="BI27" i="27" s="1"/>
  <c r="AQ27" i="27"/>
  <c r="P27" i="27"/>
  <c r="T27" i="27" s="1"/>
  <c r="AF27" i="27" s="1"/>
  <c r="AJ27" i="27" s="1"/>
  <c r="AW27" i="27" s="1"/>
  <c r="DX26" i="27"/>
  <c r="DY26" i="27" s="1"/>
  <c r="DZ26" i="27" s="1"/>
  <c r="DG26" i="27"/>
  <c r="CP26" i="27"/>
  <c r="CQ26" i="27" s="1"/>
  <c r="BY26" i="27"/>
  <c r="BZ26" i="27" s="1"/>
  <c r="BH26" i="27"/>
  <c r="BI26" i="27" s="1"/>
  <c r="AQ26" i="27"/>
  <c r="P26" i="27"/>
  <c r="T26" i="27" s="1"/>
  <c r="AF26" i="27" s="1"/>
  <c r="AJ26" i="27" s="1"/>
  <c r="AW26" i="27" s="1"/>
  <c r="DX25" i="27"/>
  <c r="DG25" i="27"/>
  <c r="CP25" i="27"/>
  <c r="CQ25" i="27" s="1"/>
  <c r="BY25" i="27"/>
  <c r="BZ25" i="27" s="1"/>
  <c r="BH25" i="27"/>
  <c r="BI25" i="27" s="1"/>
  <c r="AQ25" i="27"/>
  <c r="P25" i="27"/>
  <c r="T25" i="27" s="1"/>
  <c r="AF25" i="27" s="1"/>
  <c r="AJ25" i="27" s="1"/>
  <c r="AW25" i="27" s="1"/>
  <c r="DX24" i="27"/>
  <c r="DG24" i="27"/>
  <c r="DH24" i="27" s="1"/>
  <c r="DI24" i="27" s="1"/>
  <c r="CP24" i="27"/>
  <c r="CQ24" i="27" s="1"/>
  <c r="BY24" i="27"/>
  <c r="BZ24" i="27" s="1"/>
  <c r="BC24" i="27"/>
  <c r="BH24" i="27" s="1"/>
  <c r="BI24" i="27" s="1"/>
  <c r="AQ24" i="27"/>
  <c r="AB24" i="27"/>
  <c r="P24" i="27"/>
  <c r="T24" i="27" s="1"/>
  <c r="AF24" i="27" s="1"/>
  <c r="AJ24" i="27" s="1"/>
  <c r="AW24" i="27" s="1"/>
  <c r="BA24" i="27" s="1"/>
  <c r="DX23" i="27"/>
  <c r="DG23" i="27"/>
  <c r="DH23" i="27" s="1"/>
  <c r="CP23" i="27"/>
  <c r="CQ23" i="27" s="1"/>
  <c r="BY23" i="27"/>
  <c r="BZ23" i="27" s="1"/>
  <c r="BH23" i="27"/>
  <c r="BI23" i="27" s="1"/>
  <c r="AQ23" i="27"/>
  <c r="P23" i="27"/>
  <c r="T23" i="27" s="1"/>
  <c r="AF23" i="27" s="1"/>
  <c r="AJ23" i="27" s="1"/>
  <c r="AW23" i="27" s="1"/>
  <c r="BA23" i="27" s="1"/>
  <c r="DX22" i="27"/>
  <c r="DG22" i="27"/>
  <c r="CP22" i="27"/>
  <c r="CQ22" i="27" s="1"/>
  <c r="BY22" i="27"/>
  <c r="BZ22" i="27" s="1"/>
  <c r="BH22" i="27"/>
  <c r="BI22" i="27" s="1"/>
  <c r="AQ22" i="27"/>
  <c r="DX21" i="27"/>
  <c r="DY21" i="27" s="1"/>
  <c r="DG21" i="27"/>
  <c r="DH21" i="27" s="1"/>
  <c r="CP21" i="27"/>
  <c r="CQ21" i="27" s="1"/>
  <c r="BY21" i="27"/>
  <c r="BZ21" i="27" s="1"/>
  <c r="BH21" i="27"/>
  <c r="BI21" i="27" s="1"/>
  <c r="AQ21" i="27"/>
  <c r="P21" i="27"/>
  <c r="T21" i="27" s="1"/>
  <c r="AF21" i="27" s="1"/>
  <c r="AJ21" i="27" s="1"/>
  <c r="AW21" i="27" s="1"/>
  <c r="DS20" i="27"/>
  <c r="DG20" i="27"/>
  <c r="BY20" i="27"/>
  <c r="BZ20" i="27" s="1"/>
  <c r="AW20" i="27"/>
  <c r="BA20" i="27" s="1"/>
  <c r="AL20" i="27"/>
  <c r="AQ20" i="27" s="1"/>
  <c r="AR20" i="27" s="1"/>
  <c r="DX19" i="27"/>
  <c r="DY19" i="27" s="1"/>
  <c r="DG19" i="27"/>
  <c r="CP19" i="27"/>
  <c r="BY19" i="27"/>
  <c r="BZ19" i="27" s="1"/>
  <c r="BH19" i="27"/>
  <c r="BI19" i="27" s="1"/>
  <c r="AQ19" i="27"/>
  <c r="AR19" i="27" s="1"/>
  <c r="P19" i="27"/>
  <c r="T19" i="27" s="1"/>
  <c r="AF19" i="27" s="1"/>
  <c r="AJ19" i="27" s="1"/>
  <c r="AW19" i="27" s="1"/>
  <c r="DX18" i="27"/>
  <c r="DG18" i="27"/>
  <c r="DH18" i="27" s="1"/>
  <c r="CP18" i="27"/>
  <c r="CQ18" i="27" s="1"/>
  <c r="BY18" i="27"/>
  <c r="BZ18" i="27" s="1"/>
  <c r="BH18" i="27"/>
  <c r="BI18" i="27" s="1"/>
  <c r="AQ18" i="27"/>
  <c r="AR18" i="27" s="1"/>
  <c r="P18" i="27"/>
  <c r="T18" i="27" s="1"/>
  <c r="AF18" i="27" s="1"/>
  <c r="AJ18" i="27" s="1"/>
  <c r="AW18" i="27" s="1"/>
  <c r="DS17" i="27"/>
  <c r="CP17" i="27"/>
  <c r="CQ17" i="27" s="1"/>
  <c r="BY17" i="27"/>
  <c r="BZ17" i="27" s="1"/>
  <c r="AL17" i="27"/>
  <c r="AQ17" i="27" s="1"/>
  <c r="AR17" i="27" s="1"/>
  <c r="DX16" i="27"/>
  <c r="DG16" i="27"/>
  <c r="DH16" i="27" s="1"/>
  <c r="CP16" i="27"/>
  <c r="CQ16" i="27" s="1"/>
  <c r="BY16" i="27"/>
  <c r="BZ16" i="27" s="1"/>
  <c r="BH16" i="27"/>
  <c r="BI16" i="27" s="1"/>
  <c r="AQ16" i="27"/>
  <c r="AR16" i="27" s="1"/>
  <c r="P16" i="27"/>
  <c r="T16" i="27" s="1"/>
  <c r="AF16" i="27" s="1"/>
  <c r="AJ16" i="27" s="1"/>
  <c r="AW16" i="27" s="1"/>
  <c r="BA16" i="27" s="1"/>
  <c r="DX15" i="27"/>
  <c r="DY15" i="27" s="1"/>
  <c r="DZ15" i="27" s="1"/>
  <c r="DG15" i="27"/>
  <c r="DH15" i="27" s="1"/>
  <c r="DI15" i="27" s="1"/>
  <c r="CP15" i="27"/>
  <c r="BY15" i="27"/>
  <c r="BZ15" i="27" s="1"/>
  <c r="BH15" i="27"/>
  <c r="BI15" i="27" s="1"/>
  <c r="AQ15" i="27"/>
  <c r="AR15" i="27" s="1"/>
  <c r="P15" i="27"/>
  <c r="T15" i="27" s="1"/>
  <c r="AF15" i="27" s="1"/>
  <c r="AJ15" i="27" s="1"/>
  <c r="AW15" i="27" s="1"/>
  <c r="BA15" i="27" s="1"/>
  <c r="DB14" i="27"/>
  <c r="DG14" i="27" s="1"/>
  <c r="DI14" i="27" s="1"/>
  <c r="CK14" i="27"/>
  <c r="CP14" i="27" s="1"/>
  <c r="BT14" i="27"/>
  <c r="BC14" i="27"/>
  <c r="BH14" i="27" s="1"/>
  <c r="BJ14" i="27" s="1"/>
  <c r="AL14" i="27"/>
  <c r="AQ14" i="27" s="1"/>
  <c r="AS14" i="27" s="1"/>
  <c r="DX13" i="27"/>
  <c r="DG13" i="27"/>
  <c r="DH13" i="27" s="1"/>
  <c r="CP13" i="27"/>
  <c r="CQ13" i="27" s="1"/>
  <c r="BY13" i="27"/>
  <c r="BZ13" i="27" s="1"/>
  <c r="BH13" i="27"/>
  <c r="BI13" i="27" s="1"/>
  <c r="AQ13" i="27"/>
  <c r="AR13" i="27" s="1"/>
  <c r="DS12" i="27"/>
  <c r="DB12" i="27"/>
  <c r="CK12" i="27"/>
  <c r="CO12" i="27" s="1"/>
  <c r="BT12" i="27"/>
  <c r="BX12" i="27" s="1"/>
  <c r="BC12" i="27"/>
  <c r="BG12" i="27" s="1"/>
  <c r="BH12" i="27" s="1"/>
  <c r="BI12" i="27" s="1"/>
  <c r="AL12" i="27"/>
  <c r="I12" i="27"/>
  <c r="DS11" i="27"/>
  <c r="DX11" i="27" s="1"/>
  <c r="DY11" i="27" s="1"/>
  <c r="DB11" i="27"/>
  <c r="DG11" i="27" s="1"/>
  <c r="DH11" i="27" s="1"/>
  <c r="CK11" i="27"/>
  <c r="CP11" i="27" s="1"/>
  <c r="CQ11" i="27" s="1"/>
  <c r="BU11" i="27"/>
  <c r="BU46" i="27" s="1"/>
  <c r="BT11" i="27"/>
  <c r="BC11" i="27"/>
  <c r="BH11" i="27" s="1"/>
  <c r="BI11" i="27" s="1"/>
  <c r="AL11" i="27"/>
  <c r="DX10" i="27"/>
  <c r="DG10" i="27"/>
  <c r="DH10" i="27" s="1"/>
  <c r="DI10" i="27" s="1"/>
  <c r="CP10" i="27"/>
  <c r="CQ10" i="27" s="1"/>
  <c r="BY10" i="27"/>
  <c r="BZ10" i="27" s="1"/>
  <c r="BH10" i="27"/>
  <c r="BI10" i="27" s="1"/>
  <c r="AQ10" i="27"/>
  <c r="Z10" i="27"/>
  <c r="AA10" i="27" s="1"/>
  <c r="DX9" i="27"/>
  <c r="DG9" i="27"/>
  <c r="DH9" i="27" s="1"/>
  <c r="CP9" i="27"/>
  <c r="CQ9" i="27" s="1"/>
  <c r="BY9" i="27"/>
  <c r="BZ9" i="27" s="1"/>
  <c r="BH9" i="27"/>
  <c r="BI9" i="27" s="1"/>
  <c r="AQ9" i="27"/>
  <c r="AR9" i="27" s="1"/>
  <c r="DX8" i="27"/>
  <c r="DG8" i="27"/>
  <c r="CP8" i="27"/>
  <c r="CQ8" i="27" s="1"/>
  <c r="BY8" i="27"/>
  <c r="BZ8" i="27" s="1"/>
  <c r="BH8" i="27"/>
  <c r="BI8" i="27" s="1"/>
  <c r="AQ8" i="27"/>
  <c r="DX7" i="27"/>
  <c r="DG7" i="27"/>
  <c r="DH7" i="27" s="1"/>
  <c r="DI7" i="27" s="1"/>
  <c r="CP7" i="27"/>
  <c r="BY7" i="27"/>
  <c r="BZ7" i="27" s="1"/>
  <c r="BH7" i="27"/>
  <c r="BI7" i="27" s="1"/>
  <c r="AQ7" i="27"/>
  <c r="Z7" i="27"/>
  <c r="AA7" i="27" s="1"/>
  <c r="CK6" i="27"/>
  <c r="CO6" i="27" s="1"/>
  <c r="BT6" i="27"/>
  <c r="BC6" i="27"/>
  <c r="BG6" i="27" s="1"/>
  <c r="AP6" i="27"/>
  <c r="AQ6" i="27" s="1"/>
  <c r="AR6" i="27" s="1"/>
  <c r="Y6" i="27"/>
  <c r="J6" i="27"/>
  <c r="K6" i="27" s="1"/>
  <c r="D13" i="37" l="1"/>
  <c r="B14" i="37" s="1"/>
  <c r="F13" i="37"/>
  <c r="CS34" i="36"/>
  <c r="CU34" i="36" s="1"/>
  <c r="CV34" i="36" s="1"/>
  <c r="CZ34" i="36" s="1"/>
  <c r="CB35" i="36"/>
  <c r="CD35" i="36" s="1"/>
  <c r="CE35" i="36" s="1"/>
  <c r="CI35" i="36" s="1"/>
  <c r="CB42" i="36"/>
  <c r="CD42" i="36" s="1"/>
  <c r="CE42" i="36" s="1"/>
  <c r="CI42" i="36" s="1"/>
  <c r="CB38" i="36"/>
  <c r="CD38" i="36" s="1"/>
  <c r="CE38" i="36" s="1"/>
  <c r="CI38" i="36" s="1"/>
  <c r="CS14" i="36"/>
  <c r="CU14" i="36" s="1"/>
  <c r="CV14" i="36" s="1"/>
  <c r="CZ14" i="36" s="1"/>
  <c r="CB44" i="36"/>
  <c r="CD44" i="36" s="1"/>
  <c r="CE44" i="36"/>
  <c r="CI44" i="36" s="1"/>
  <c r="CS32" i="36"/>
  <c r="CU32" i="36" s="1"/>
  <c r="CV32" i="36" s="1"/>
  <c r="CZ32" i="36" s="1"/>
  <c r="CB8" i="36"/>
  <c r="CD8" i="36" s="1"/>
  <c r="CE8" i="36" s="1"/>
  <c r="CI8" i="36" s="1"/>
  <c r="DJ17" i="36"/>
  <c r="DM17" i="36"/>
  <c r="DQ17" i="36" s="1"/>
  <c r="CS36" i="36"/>
  <c r="CU36" i="36" s="1"/>
  <c r="CV36" i="36" s="1"/>
  <c r="CZ36" i="36" s="1"/>
  <c r="CS41" i="36"/>
  <c r="CU41" i="36" s="1"/>
  <c r="CV41" i="36" s="1"/>
  <c r="CZ41" i="36" s="1"/>
  <c r="P46" i="36"/>
  <c r="T6" i="36"/>
  <c r="EA23" i="36"/>
  <c r="ED23" i="36"/>
  <c r="CV26" i="36"/>
  <c r="CZ26" i="36" s="1"/>
  <c r="CS26" i="36"/>
  <c r="CS15" i="36"/>
  <c r="CV15" i="36"/>
  <c r="CZ15" i="36" s="1"/>
  <c r="CS39" i="36"/>
  <c r="CU39" i="36" s="1"/>
  <c r="CV39" i="36" s="1"/>
  <c r="CZ39" i="36" s="1"/>
  <c r="CB13" i="36"/>
  <c r="CD13" i="36" s="1"/>
  <c r="CE13" i="36" s="1"/>
  <c r="CI13" i="36" s="1"/>
  <c r="CB40" i="36"/>
  <c r="CD40" i="36" s="1"/>
  <c r="CE40" i="36" s="1"/>
  <c r="CI40" i="36" s="1"/>
  <c r="BK12" i="36"/>
  <c r="BM12" i="36" s="1"/>
  <c r="BN12" i="36" s="1"/>
  <c r="BR12" i="36" s="1"/>
  <c r="CB11" i="36"/>
  <c r="CD11" i="36" s="1"/>
  <c r="CE11" i="36" s="1"/>
  <c r="CI11" i="36" s="1"/>
  <c r="CS16" i="36"/>
  <c r="CV16" i="36"/>
  <c r="CZ16" i="36" s="1"/>
  <c r="ED18" i="36"/>
  <c r="EA18" i="36"/>
  <c r="CV45" i="36"/>
  <c r="CZ45" i="36" s="1"/>
  <c r="CS45" i="36"/>
  <c r="CS33" i="36"/>
  <c r="CU33" i="36" s="1"/>
  <c r="CV33" i="36" s="1"/>
  <c r="CZ33" i="36" s="1"/>
  <c r="CV25" i="36"/>
  <c r="CZ25" i="36" s="1"/>
  <c r="CS25" i="36"/>
  <c r="CB10" i="36"/>
  <c r="CD10" i="36" s="1"/>
  <c r="CE10" i="36" s="1"/>
  <c r="CI10" i="36" s="1"/>
  <c r="CB37" i="36"/>
  <c r="CD37" i="36" s="1"/>
  <c r="CE37" i="36" s="1"/>
  <c r="CI37" i="36" s="1"/>
  <c r="CS19" i="36"/>
  <c r="CV19" i="36"/>
  <c r="CZ19" i="36" s="1"/>
  <c r="CV22" i="36"/>
  <c r="CZ22" i="36" s="1"/>
  <c r="CS22" i="36"/>
  <c r="DJ27" i="36"/>
  <c r="DM27" i="36"/>
  <c r="DQ27" i="36" s="1"/>
  <c r="DM21" i="36"/>
  <c r="DQ21" i="36" s="1"/>
  <c r="DJ21" i="36"/>
  <c r="CV24" i="36"/>
  <c r="CZ24" i="36" s="1"/>
  <c r="CS24" i="36"/>
  <c r="AT7" i="36"/>
  <c r="AV7" i="36" s="1"/>
  <c r="AW7" i="36" s="1"/>
  <c r="BA7" i="36" s="1"/>
  <c r="CS9" i="36"/>
  <c r="CU9" i="36" s="1"/>
  <c r="CV9" i="36" s="1"/>
  <c r="CZ9" i="36" s="1"/>
  <c r="AC10" i="35"/>
  <c r="Z18" i="35"/>
  <c r="AD12" i="33"/>
  <c r="AE12" i="33" s="1"/>
  <c r="AA13" i="33" s="1"/>
  <c r="F57" i="31"/>
  <c r="B58" i="31" s="1"/>
  <c r="Y57" i="31"/>
  <c r="AC57" i="31" s="1"/>
  <c r="E46" i="31"/>
  <c r="E48" i="31" s="1"/>
  <c r="E49" i="31" s="1"/>
  <c r="CQ19" i="27"/>
  <c r="CR19" i="27" s="1"/>
  <c r="AA36" i="27"/>
  <c r="AB36" i="27" s="1"/>
  <c r="AA11" i="27"/>
  <c r="AB11" i="27" s="1"/>
  <c r="AA39" i="27"/>
  <c r="AB39" i="27" s="1"/>
  <c r="CQ15" i="27"/>
  <c r="CR15" i="27" s="1"/>
  <c r="AA9" i="27"/>
  <c r="AB9" i="27" s="1"/>
  <c r="AR7" i="27"/>
  <c r="AS7" i="27" s="1"/>
  <c r="AA42" i="27"/>
  <c r="AB42" i="27" s="1"/>
  <c r="AA13" i="27"/>
  <c r="AB13" i="27" s="1"/>
  <c r="AR10" i="27"/>
  <c r="AS10" i="27" s="1"/>
  <c r="AR8" i="27"/>
  <c r="AS8" i="27" s="1"/>
  <c r="CQ7" i="27"/>
  <c r="CR7" i="27" s="1"/>
  <c r="CA18" i="27"/>
  <c r="CA20" i="27"/>
  <c r="CA33" i="27"/>
  <c r="CA13" i="27"/>
  <c r="CA17" i="27"/>
  <c r="CA26" i="27"/>
  <c r="CA42" i="27"/>
  <c r="CA32" i="27"/>
  <c r="BA19" i="27"/>
  <c r="BN19" i="27" s="1"/>
  <c r="BA18" i="27"/>
  <c r="BN18" i="27" s="1"/>
  <c r="BR18" i="27" s="1"/>
  <c r="L26" i="27"/>
  <c r="M26" i="27" s="1"/>
  <c r="L14" i="27"/>
  <c r="M14" i="27" s="1"/>
  <c r="O14" i="27" s="1"/>
  <c r="P14" i="27" s="1"/>
  <c r="T14" i="27" s="1"/>
  <c r="AC14" i="27" s="1"/>
  <c r="AE14" i="27" s="1"/>
  <c r="AF14" i="27" s="1"/>
  <c r="AJ14" i="27" s="1"/>
  <c r="AT14" i="27" s="1"/>
  <c r="AV14" i="27" s="1"/>
  <c r="AW14" i="27" s="1"/>
  <c r="AS18" i="27"/>
  <c r="AT18" i="27" s="1"/>
  <c r="BJ32" i="27"/>
  <c r="BJ38" i="27"/>
  <c r="L37" i="27"/>
  <c r="L13" i="27"/>
  <c r="M13" i="27" s="1"/>
  <c r="O13" i="27" s="1"/>
  <c r="P13" i="27" s="1"/>
  <c r="T13" i="27" s="1"/>
  <c r="L40" i="27"/>
  <c r="BJ21" i="27"/>
  <c r="AS17" i="27"/>
  <c r="AT17" i="27" s="1"/>
  <c r="AV17" i="27" s="1"/>
  <c r="AW17" i="27" s="1"/>
  <c r="BA17" i="27" s="1"/>
  <c r="BN17" i="27" s="1"/>
  <c r="BR17" i="27" s="1"/>
  <c r="L36" i="27"/>
  <c r="L11" i="27"/>
  <c r="BA27" i="27"/>
  <c r="AS34" i="27"/>
  <c r="BJ44" i="27"/>
  <c r="L35" i="27"/>
  <c r="L45" i="27"/>
  <c r="M45" i="27" s="1"/>
  <c r="O45" i="27" s="1"/>
  <c r="P45" i="27" s="1"/>
  <c r="T45" i="27" s="1"/>
  <c r="BA26" i="27"/>
  <c r="BN26" i="27" s="1"/>
  <c r="BR26" i="27" s="1"/>
  <c r="AS27" i="27"/>
  <c r="AT27" i="27" s="1"/>
  <c r="L34" i="27"/>
  <c r="M34" i="27" s="1"/>
  <c r="O34" i="27" s="1"/>
  <c r="P34" i="27" s="1"/>
  <c r="T34" i="27" s="1"/>
  <c r="L9" i="27"/>
  <c r="M9" i="27" s="1"/>
  <c r="O9" i="27" s="1"/>
  <c r="P9" i="27" s="1"/>
  <c r="T9" i="27" s="1"/>
  <c r="L44" i="27"/>
  <c r="BA21" i="27"/>
  <c r="BN21" i="27" s="1"/>
  <c r="BJ41" i="27"/>
  <c r="BA25" i="27"/>
  <c r="BN25" i="27" s="1"/>
  <c r="BJ27" i="27"/>
  <c r="L33" i="27"/>
  <c r="L43" i="27"/>
  <c r="M43" i="27" s="1"/>
  <c r="O43" i="27" s="1"/>
  <c r="P43" i="27" s="1"/>
  <c r="T43" i="27" s="1"/>
  <c r="L39" i="27"/>
  <c r="M39" i="27" s="1"/>
  <c r="O39" i="27" s="1"/>
  <c r="P39" i="27" s="1"/>
  <c r="T39" i="27" s="1"/>
  <c r="AS25" i="27"/>
  <c r="AT25" i="27" s="1"/>
  <c r="BJ42" i="27"/>
  <c r="L32" i="27"/>
  <c r="AS24" i="27"/>
  <c r="AT24" i="27" s="1"/>
  <c r="J7" i="27"/>
  <c r="K7" i="27" s="1"/>
  <c r="BJ10" i="27"/>
  <c r="I46" i="27"/>
  <c r="AS22" i="27"/>
  <c r="AT22" i="27" s="1"/>
  <c r="L42" i="27"/>
  <c r="M42" i="27" s="1"/>
  <c r="O42" i="27" s="1"/>
  <c r="P42" i="27" s="1"/>
  <c r="T42" i="27" s="1"/>
  <c r="AS42" i="27"/>
  <c r="F46" i="27"/>
  <c r="J12" i="27"/>
  <c r="K12" i="27" s="1"/>
  <c r="V46" i="27"/>
  <c r="AC24" i="27"/>
  <c r="AC26" i="27"/>
  <c r="DV46" i="27"/>
  <c r="DM30" i="27"/>
  <c r="DQ30" i="27" s="1"/>
  <c r="ED30" i="27" s="1"/>
  <c r="AB10" i="27"/>
  <c r="CR17" i="27"/>
  <c r="DF12" i="27"/>
  <c r="DG12" i="27" s="1"/>
  <c r="DH12" i="27" s="1"/>
  <c r="BJ22" i="27"/>
  <c r="BK22" i="27" s="1"/>
  <c r="DE46" i="27"/>
  <c r="DW12" i="27"/>
  <c r="DX12" i="27" s="1"/>
  <c r="DY12" i="27" s="1"/>
  <c r="CR36" i="27"/>
  <c r="AB18" i="27"/>
  <c r="AC18" i="27" s="1"/>
  <c r="BY39" i="27"/>
  <c r="BZ39" i="27" s="1"/>
  <c r="DI28" i="27"/>
  <c r="AP12" i="27"/>
  <c r="BY14" i="27"/>
  <c r="CA14" i="27" s="1"/>
  <c r="CA8" i="27"/>
  <c r="L10" i="27"/>
  <c r="AB19" i="27"/>
  <c r="AC19" i="27" s="1"/>
  <c r="CR26" i="27"/>
  <c r="Y46" i="27"/>
  <c r="DZ32" i="27"/>
  <c r="DY13" i="27"/>
  <c r="DZ13" i="27" s="1"/>
  <c r="AB32" i="27"/>
  <c r="CP20" i="27"/>
  <c r="CQ20" i="27" s="1"/>
  <c r="DI21" i="27"/>
  <c r="CV28" i="27"/>
  <c r="CZ28" i="27" s="1"/>
  <c r="CR28" i="27"/>
  <c r="CS28" i="27" s="1"/>
  <c r="CA9" i="27"/>
  <c r="BJ7" i="27"/>
  <c r="CA15" i="27"/>
  <c r="DX17" i="27"/>
  <c r="DY17" i="27" s="1"/>
  <c r="CO39" i="27"/>
  <c r="CP39" i="27" s="1"/>
  <c r="AS41" i="27"/>
  <c r="AB44" i="27"/>
  <c r="DY29" i="27"/>
  <c r="DZ29" i="27" s="1"/>
  <c r="DH44" i="27"/>
  <c r="DI44" i="27" s="1"/>
  <c r="L38" i="27"/>
  <c r="CR8" i="27"/>
  <c r="DY25" i="27"/>
  <c r="DZ25" i="27" s="1"/>
  <c r="BH17" i="27"/>
  <c r="BI17" i="27" s="1"/>
  <c r="DY24" i="27"/>
  <c r="DZ24" i="27" s="1"/>
  <c r="CA27" i="27"/>
  <c r="DH33" i="27"/>
  <c r="DI33" i="27" s="1"/>
  <c r="BJ34" i="27"/>
  <c r="BY12" i="27"/>
  <c r="BZ12" i="27" s="1"/>
  <c r="DH8" i="27"/>
  <c r="DI8" i="27" s="1"/>
  <c r="CP37" i="27"/>
  <c r="M18" i="27"/>
  <c r="CA19" i="27"/>
  <c r="AB33" i="27"/>
  <c r="AS36" i="27"/>
  <c r="CA41" i="27"/>
  <c r="DY9" i="27"/>
  <c r="DZ9" i="27" s="1"/>
  <c r="AB15" i="27"/>
  <c r="AC15" i="27" s="1"/>
  <c r="AS16" i="27"/>
  <c r="AT16" i="27" s="1"/>
  <c r="DI16" i="27"/>
  <c r="AC22" i="27"/>
  <c r="DY23" i="27"/>
  <c r="DZ23" i="27" s="1"/>
  <c r="CA25" i="27"/>
  <c r="AB27" i="27"/>
  <c r="AC27" i="27" s="1"/>
  <c r="AB40" i="27"/>
  <c r="DY10" i="27"/>
  <c r="DZ10" i="27" s="1"/>
  <c r="BJ23" i="27"/>
  <c r="BK23" i="27" s="1"/>
  <c r="AS33" i="27"/>
  <c r="AB7" i="27"/>
  <c r="DY7" i="27"/>
  <c r="DZ7" i="27" s="1"/>
  <c r="BJ8" i="27"/>
  <c r="CR13" i="27"/>
  <c r="AS15" i="27"/>
  <c r="AT15" i="27" s="1"/>
  <c r="M21" i="27"/>
  <c r="DY22" i="27"/>
  <c r="DZ22" i="27" s="1"/>
  <c r="CR29" i="27"/>
  <c r="CA38" i="27"/>
  <c r="CA44" i="27"/>
  <c r="DZ21" i="27"/>
  <c r="DI13" i="27"/>
  <c r="CA16" i="27"/>
  <c r="DI18" i="27"/>
  <c r="AS26" i="27"/>
  <c r="AT26" i="27" s="1"/>
  <c r="DA46" i="27"/>
  <c r="DI36" i="27"/>
  <c r="CR38" i="27"/>
  <c r="BG40" i="27"/>
  <c r="BH40" i="27" s="1"/>
  <c r="BI40" i="27" s="1"/>
  <c r="AB41" i="27"/>
  <c r="M16" i="27"/>
  <c r="BT46" i="27"/>
  <c r="CR27" i="27"/>
  <c r="DS6" i="27"/>
  <c r="BJ11" i="27"/>
  <c r="AS19" i="27"/>
  <c r="AT19" i="27" s="1"/>
  <c r="CA24" i="27"/>
  <c r="BJ36" i="27"/>
  <c r="BJ13" i="27"/>
  <c r="BJ18" i="27"/>
  <c r="CA22" i="27"/>
  <c r="BJ9" i="27"/>
  <c r="CR14" i="27"/>
  <c r="BX6" i="27"/>
  <c r="CR9" i="27"/>
  <c r="DH25" i="27"/>
  <c r="DI25" i="27" s="1"/>
  <c r="CP6" i="27"/>
  <c r="CQ6" i="27" s="1"/>
  <c r="DH20" i="27"/>
  <c r="DI20" i="27" s="1"/>
  <c r="AS23" i="27"/>
  <c r="AT23" i="27" s="1"/>
  <c r="BN15" i="27"/>
  <c r="BR15" i="27" s="1"/>
  <c r="BJ25" i="27"/>
  <c r="DI11" i="27"/>
  <c r="BJ16" i="27"/>
  <c r="BK16" i="27" s="1"/>
  <c r="CA21" i="27"/>
  <c r="L6" i="27"/>
  <c r="CR10" i="27"/>
  <c r="BJ12" i="27"/>
  <c r="CA28" i="27"/>
  <c r="CB28" i="27" s="1"/>
  <c r="DB6" i="27"/>
  <c r="DG17" i="27"/>
  <c r="DH17" i="27" s="1"/>
  <c r="Z6" i="27"/>
  <c r="AA6" i="27" s="1"/>
  <c r="DY8" i="27"/>
  <c r="DZ8" i="27" s="1"/>
  <c r="DI9" i="27"/>
  <c r="DY18" i="27"/>
  <c r="DZ18" i="27" s="1"/>
  <c r="AB21" i="27"/>
  <c r="AC21" i="27" s="1"/>
  <c r="ED31" i="27"/>
  <c r="DH19" i="27"/>
  <c r="DI19" i="27" s="1"/>
  <c r="BC46" i="27"/>
  <c r="BH6" i="27"/>
  <c r="BI6" i="27" s="1"/>
  <c r="CA10" i="27"/>
  <c r="CR11" i="27"/>
  <c r="DZ11" i="27"/>
  <c r="CP12" i="27"/>
  <c r="CR21" i="27"/>
  <c r="M25" i="27"/>
  <c r="DS30" i="27"/>
  <c r="DX30" i="27" s="1"/>
  <c r="DY30" i="27" s="1"/>
  <c r="AA37" i="27"/>
  <c r="AB37" i="27" s="1"/>
  <c r="AB38" i="27"/>
  <c r="DY16" i="27"/>
  <c r="DZ16" i="27" s="1"/>
  <c r="M19" i="27"/>
  <c r="CK46" i="27"/>
  <c r="CA7" i="27"/>
  <c r="AS9" i="27"/>
  <c r="AS13" i="27"/>
  <c r="M15" i="27"/>
  <c r="AS21" i="27"/>
  <c r="AT21" i="27" s="1"/>
  <c r="M23" i="27"/>
  <c r="CA23" i="27"/>
  <c r="CR24" i="27"/>
  <c r="M27" i="27"/>
  <c r="DZ33" i="27"/>
  <c r="CR16" i="27"/>
  <c r="CR18" i="27"/>
  <c r="AB25" i="27"/>
  <c r="AC25" i="27" s="1"/>
  <c r="DB39" i="27"/>
  <c r="DF39" i="27" s="1"/>
  <c r="AB8" i="27"/>
  <c r="BJ26" i="27"/>
  <c r="DH26" i="27"/>
  <c r="DI26" i="27" s="1"/>
  <c r="DY27" i="27"/>
  <c r="DZ27" i="27" s="1"/>
  <c r="AL46" i="27"/>
  <c r="AQ11" i="27"/>
  <c r="AR11" i="27" s="1"/>
  <c r="BX11" i="27"/>
  <c r="AS20" i="27"/>
  <c r="AT20" i="27" s="1"/>
  <c r="BN22" i="27"/>
  <c r="BR22" i="27" s="1"/>
  <c r="DH22" i="27"/>
  <c r="DI22" i="27" s="1"/>
  <c r="DI34" i="27"/>
  <c r="BN16" i="27"/>
  <c r="BR16" i="27" s="1"/>
  <c r="M24" i="27"/>
  <c r="BJ24" i="27"/>
  <c r="BK24" i="27" s="1"/>
  <c r="AS32" i="27"/>
  <c r="AB34" i="27"/>
  <c r="BG39" i="27"/>
  <c r="BH39" i="27" s="1"/>
  <c r="BI39" i="27" s="1"/>
  <c r="BJ15" i="27"/>
  <c r="BK15" i="27" s="1"/>
  <c r="CA29" i="27"/>
  <c r="CB29" i="27" s="1"/>
  <c r="AB12" i="27"/>
  <c r="BJ19" i="27"/>
  <c r="CR23" i="27"/>
  <c r="DI32" i="27"/>
  <c r="CR33" i="27"/>
  <c r="AB16" i="27"/>
  <c r="AC16" i="27" s="1"/>
  <c r="BN20" i="27"/>
  <c r="BR20" i="27" s="1"/>
  <c r="BN23" i="27"/>
  <c r="BR23" i="27" s="1"/>
  <c r="BN24" i="27"/>
  <c r="BR24" i="27" s="1"/>
  <c r="CE29" i="27"/>
  <c r="CI29" i="27" s="1"/>
  <c r="DS14" i="27"/>
  <c r="DX14" i="27" s="1"/>
  <c r="DZ19" i="27"/>
  <c r="BH20" i="27"/>
  <c r="BI20" i="27" s="1"/>
  <c r="DX20" i="27"/>
  <c r="DY20" i="27" s="1"/>
  <c r="AB23" i="27"/>
  <c r="AC23" i="27" s="1"/>
  <c r="M33" i="27"/>
  <c r="O33" i="27" s="1"/>
  <c r="P33" i="27" s="1"/>
  <c r="T33" i="27" s="1"/>
  <c r="BJ33" i="27"/>
  <c r="BY37" i="27"/>
  <c r="BZ37" i="27" s="1"/>
  <c r="AS38" i="27"/>
  <c r="AP40" i="27"/>
  <c r="AQ40" i="27" s="1"/>
  <c r="AR40" i="27" s="1"/>
  <c r="CR22" i="27"/>
  <c r="DI23" i="27"/>
  <c r="CR25" i="27"/>
  <c r="DI27" i="27"/>
  <c r="DZ36" i="27"/>
  <c r="AS37" i="27"/>
  <c r="CP34" i="27"/>
  <c r="CQ34" i="27" s="1"/>
  <c r="DZ37" i="27"/>
  <c r="DG40" i="27"/>
  <c r="AS39" i="27"/>
  <c r="DS39" i="27"/>
  <c r="DX34" i="27"/>
  <c r="DY34" i="27" s="1"/>
  <c r="DX40" i="27"/>
  <c r="DY40" i="27" s="1"/>
  <c r="CA36" i="27"/>
  <c r="DZ28" i="27"/>
  <c r="DI30" i="27"/>
  <c r="DJ30" i="27" s="1"/>
  <c r="BY34" i="27"/>
  <c r="BZ34" i="27" s="1"/>
  <c r="CR44" i="27"/>
  <c r="DG37" i="27"/>
  <c r="CO40" i="27"/>
  <c r="CR41" i="27"/>
  <c r="CR42" i="27"/>
  <c r="DZ44" i="27"/>
  <c r="DY42" i="27"/>
  <c r="DZ42" i="27" s="1"/>
  <c r="DH42" i="27"/>
  <c r="DI42" i="27" s="1"/>
  <c r="DH41" i="27"/>
  <c r="DI41" i="27" s="1"/>
  <c r="CA43" i="27"/>
  <c r="CB43" i="27" s="1"/>
  <c r="CD43" i="27" s="1"/>
  <c r="CE43" i="27" s="1"/>
  <c r="CI43" i="27" s="1"/>
  <c r="F14" i="37" l="1"/>
  <c r="D14" i="37"/>
  <c r="B15" i="37" s="1"/>
  <c r="CS8" i="36"/>
  <c r="CU8" i="36" s="1"/>
  <c r="CV8" i="36" s="1"/>
  <c r="CZ8" i="36" s="1"/>
  <c r="CS37" i="36"/>
  <c r="CU37" i="36" s="1"/>
  <c r="CV37" i="36" s="1"/>
  <c r="CZ37" i="36" s="1"/>
  <c r="CS11" i="36"/>
  <c r="CU11" i="36" s="1"/>
  <c r="CV11" i="36" s="1"/>
  <c r="CZ11" i="36" s="1"/>
  <c r="DJ14" i="36"/>
  <c r="DL14" i="36" s="1"/>
  <c r="DM14" i="36" s="1"/>
  <c r="DQ14" i="36" s="1"/>
  <c r="BK7" i="36"/>
  <c r="BM7" i="36" s="1"/>
  <c r="BN7" i="36" s="1"/>
  <c r="BR7" i="36" s="1"/>
  <c r="CS38" i="36"/>
  <c r="CU38" i="36" s="1"/>
  <c r="CV38" i="36" s="1"/>
  <c r="CZ38" i="36" s="1"/>
  <c r="CS42" i="36"/>
  <c r="CU42" i="36" s="1"/>
  <c r="CV42" i="36" s="1"/>
  <c r="CZ42" i="36" s="1"/>
  <c r="CS40" i="36"/>
  <c r="CU40" i="36" s="1"/>
  <c r="CV40" i="36" s="1"/>
  <c r="CZ40" i="36" s="1"/>
  <c r="CS35" i="36"/>
  <c r="CU35" i="36" s="1"/>
  <c r="CV35" i="36" s="1"/>
  <c r="CZ35" i="36" s="1"/>
  <c r="CS13" i="36"/>
  <c r="CU13" i="36" s="1"/>
  <c r="CV13" i="36" s="1"/>
  <c r="CZ13" i="36" s="1"/>
  <c r="DJ36" i="36"/>
  <c r="DL36" i="36" s="1"/>
  <c r="DM36" i="36" s="1"/>
  <c r="DQ36" i="36" s="1"/>
  <c r="DJ33" i="36"/>
  <c r="DL33" i="36" s="1"/>
  <c r="DM33" i="36" s="1"/>
  <c r="DQ33" i="36" s="1"/>
  <c r="DJ39" i="36"/>
  <c r="DL39" i="36" s="1"/>
  <c r="DM39" i="36" s="1"/>
  <c r="DQ39" i="36" s="1"/>
  <c r="DJ41" i="36"/>
  <c r="DL41" i="36" s="1"/>
  <c r="DM41" i="36" s="1"/>
  <c r="DQ41" i="36" s="1"/>
  <c r="DM22" i="36"/>
  <c r="DQ22" i="36" s="1"/>
  <c r="DJ22" i="36"/>
  <c r="DM45" i="36"/>
  <c r="DQ45" i="36" s="1"/>
  <c r="DJ45" i="36"/>
  <c r="ED27" i="36"/>
  <c r="EA27" i="36"/>
  <c r="DJ19" i="36"/>
  <c r="DM19" i="36"/>
  <c r="DQ19" i="36" s="1"/>
  <c r="DJ9" i="36"/>
  <c r="DL9" i="36" s="1"/>
  <c r="DM9" i="36" s="1"/>
  <c r="DQ9" i="36" s="1"/>
  <c r="DJ16" i="36"/>
  <c r="DM16" i="36"/>
  <c r="DQ16" i="36" s="1"/>
  <c r="DM15" i="36"/>
  <c r="DQ15" i="36" s="1"/>
  <c r="DJ15" i="36"/>
  <c r="ED17" i="36"/>
  <c r="EA17" i="36"/>
  <c r="CS44" i="36"/>
  <c r="CU44" i="36" s="1"/>
  <c r="CV44" i="36" s="1"/>
  <c r="CZ44" i="36" s="1"/>
  <c r="DJ24" i="36"/>
  <c r="DM24" i="36"/>
  <c r="DQ24" i="36" s="1"/>
  <c r="CS10" i="36"/>
  <c r="CU10" i="36" s="1"/>
  <c r="CV10" i="36" s="1"/>
  <c r="CZ10" i="36" s="1"/>
  <c r="DM26" i="36"/>
  <c r="DQ26" i="36" s="1"/>
  <c r="DJ26" i="36"/>
  <c r="CB12" i="36"/>
  <c r="CD12" i="36" s="1"/>
  <c r="CE12" i="36" s="1"/>
  <c r="CI12" i="36" s="1"/>
  <c r="DJ32" i="36"/>
  <c r="DL32" i="36" s="1"/>
  <c r="DM32" i="36" s="1"/>
  <c r="DQ32" i="36" s="1"/>
  <c r="DJ34" i="36"/>
  <c r="DL34" i="36" s="1"/>
  <c r="DM34" i="36" s="1"/>
  <c r="DQ34" i="36" s="1"/>
  <c r="AC6" i="36"/>
  <c r="T46" i="36"/>
  <c r="EA21" i="36"/>
  <c r="ED21" i="36"/>
  <c r="DJ25" i="36"/>
  <c r="DM25" i="36"/>
  <c r="DQ25" i="36" s="1"/>
  <c r="CS29" i="27"/>
  <c r="AC42" i="27"/>
  <c r="AE42" i="27" s="1"/>
  <c r="AF42" i="27" s="1"/>
  <c r="AJ42" i="27" s="1"/>
  <c r="AC13" i="27"/>
  <c r="AE13" i="27" s="1"/>
  <c r="AF13" i="27" s="1"/>
  <c r="AJ13" i="27" s="1"/>
  <c r="AT13" i="27" s="1"/>
  <c r="AV13" i="27" s="1"/>
  <c r="AW13" i="27" s="1"/>
  <c r="AE13" i="33"/>
  <c r="AA14" i="33" s="1"/>
  <c r="AD13" i="33"/>
  <c r="F46" i="31"/>
  <c r="F58" i="31"/>
  <c r="B59" i="31" s="1"/>
  <c r="Y58" i="31"/>
  <c r="AC58" i="31" s="1"/>
  <c r="AD10" i="35"/>
  <c r="AC18" i="35"/>
  <c r="AC9" i="27"/>
  <c r="AE9" i="27" s="1"/>
  <c r="AF9" i="27" s="1"/>
  <c r="AJ9" i="27" s="1"/>
  <c r="AT9" i="27" s="1"/>
  <c r="AV9" i="27" s="1"/>
  <c r="AW9" i="27" s="1"/>
  <c r="BK21" i="27"/>
  <c r="AC39" i="27"/>
  <c r="AE39" i="27" s="1"/>
  <c r="AF39" i="27" s="1"/>
  <c r="AJ39" i="27" s="1"/>
  <c r="AT39" i="27" s="1"/>
  <c r="AV39" i="27" s="1"/>
  <c r="AW39" i="27" s="1"/>
  <c r="BA39" i="27" s="1"/>
  <c r="BK18" i="27"/>
  <c r="CQ39" i="27"/>
  <c r="CR39" i="27" s="1"/>
  <c r="CQ12" i="27"/>
  <c r="CR12" i="27" s="1"/>
  <c r="BK19" i="27"/>
  <c r="BR19" i="27"/>
  <c r="CE19" i="27" s="1"/>
  <c r="CI19" i="27" s="1"/>
  <c r="BR25" i="27"/>
  <c r="CB25" i="27" s="1"/>
  <c r="BR21" i="27"/>
  <c r="CE21" i="27" s="1"/>
  <c r="CI21" i="27" s="1"/>
  <c r="BK27" i="27"/>
  <c r="CB26" i="27"/>
  <c r="CE26" i="27"/>
  <c r="CI26" i="27" s="1"/>
  <c r="CV26" i="27" s="1"/>
  <c r="CZ26" i="27" s="1"/>
  <c r="CB18" i="27"/>
  <c r="CE18" i="27"/>
  <c r="BN27" i="27"/>
  <c r="AC34" i="27"/>
  <c r="AE34" i="27" s="1"/>
  <c r="AF34" i="27" s="1"/>
  <c r="AJ34" i="27" s="1"/>
  <c r="AT34" i="27" s="1"/>
  <c r="AV34" i="27" s="1"/>
  <c r="AW34" i="27" s="1"/>
  <c r="M11" i="27"/>
  <c r="O11" i="27" s="1"/>
  <c r="P11" i="27" s="1"/>
  <c r="T11" i="27" s="1"/>
  <c r="AC11" i="27" s="1"/>
  <c r="AE11" i="27" s="1"/>
  <c r="AF11" i="27" s="1"/>
  <c r="AJ11" i="27" s="1"/>
  <c r="M37" i="27"/>
  <c r="O37" i="27" s="1"/>
  <c r="P37" i="27" s="1"/>
  <c r="T37" i="27" s="1"/>
  <c r="AC37" i="27" s="1"/>
  <c r="AE37" i="27" s="1"/>
  <c r="AF37" i="27" s="1"/>
  <c r="AJ37" i="27" s="1"/>
  <c r="AT37" i="27" s="1"/>
  <c r="AV37" i="27" s="1"/>
  <c r="L7" i="27"/>
  <c r="M7" i="27" s="1"/>
  <c r="O7" i="27" s="1"/>
  <c r="P7" i="27" s="1"/>
  <c r="T7" i="27" s="1"/>
  <c r="AC7" i="27" s="1"/>
  <c r="AE7" i="27" s="1"/>
  <c r="AF7" i="27" s="1"/>
  <c r="AJ7" i="27" s="1"/>
  <c r="AT7" i="27" s="1"/>
  <c r="AV7" i="27" s="1"/>
  <c r="AW7" i="27" s="1"/>
  <c r="BA7" i="27" s="1"/>
  <c r="BK7" i="27" s="1"/>
  <c r="BM7" i="27" s="1"/>
  <c r="BN7" i="27" s="1"/>
  <c r="M40" i="27"/>
  <c r="O40" i="27" s="1"/>
  <c r="P40" i="27" s="1"/>
  <c r="T40" i="27" s="1"/>
  <c r="AC40" i="27" s="1"/>
  <c r="AE40" i="27" s="1"/>
  <c r="AF40" i="27" s="1"/>
  <c r="AJ40" i="27" s="1"/>
  <c r="L12" i="27"/>
  <c r="M12" i="27" s="1"/>
  <c r="O12" i="27" s="1"/>
  <c r="P12" i="27" s="1"/>
  <c r="T12" i="27" s="1"/>
  <c r="AC12" i="27" s="1"/>
  <c r="AE12" i="27" s="1"/>
  <c r="AF12" i="27" s="1"/>
  <c r="AJ12" i="27" s="1"/>
  <c r="M36" i="27"/>
  <c r="O36" i="27" s="1"/>
  <c r="P36" i="27" s="1"/>
  <c r="T36" i="27" s="1"/>
  <c r="AC36" i="27" s="1"/>
  <c r="AE36" i="27" s="1"/>
  <c r="AF36" i="27" s="1"/>
  <c r="AJ36" i="27" s="1"/>
  <c r="AT36" i="27" s="1"/>
  <c r="AV36" i="27" s="1"/>
  <c r="BK26" i="27"/>
  <c r="M44" i="27"/>
  <c r="O44" i="27" s="1"/>
  <c r="P44" i="27" s="1"/>
  <c r="T44" i="27" s="1"/>
  <c r="AC44" i="27" s="1"/>
  <c r="AE44" i="27" s="1"/>
  <c r="AF44" i="27" s="1"/>
  <c r="AJ44" i="27" s="1"/>
  <c r="AT44" i="27" s="1"/>
  <c r="AV44" i="27" s="1"/>
  <c r="AW44" i="27" s="1"/>
  <c r="BA44" i="27" s="1"/>
  <c r="BK44" i="27" s="1"/>
  <c r="BM44" i="27" s="1"/>
  <c r="BN44" i="27" s="1"/>
  <c r="BR44" i="27" s="1"/>
  <c r="M35" i="27"/>
  <c r="O35" i="27" s="1"/>
  <c r="P35" i="27" s="1"/>
  <c r="T35" i="27" s="1"/>
  <c r="AC35" i="27" s="1"/>
  <c r="AE35" i="27" s="1"/>
  <c r="AF35" i="27" s="1"/>
  <c r="AJ35" i="27" s="1"/>
  <c r="AT35" i="27" s="1"/>
  <c r="AV35" i="27" s="1"/>
  <c r="AW35" i="27" s="1"/>
  <c r="BA35" i="27" s="1"/>
  <c r="BK35" i="27" s="1"/>
  <c r="BM35" i="27" s="1"/>
  <c r="BN35" i="27" s="1"/>
  <c r="BR35" i="27" s="1"/>
  <c r="M38" i="27"/>
  <c r="O38" i="27" s="1"/>
  <c r="P38" i="27" s="1"/>
  <c r="T38" i="27" s="1"/>
  <c r="AC38" i="27" s="1"/>
  <c r="AE38" i="27" s="1"/>
  <c r="AF38" i="27" s="1"/>
  <c r="AJ38" i="27" s="1"/>
  <c r="AT38" i="27" s="1"/>
  <c r="AV38" i="27" s="1"/>
  <c r="AW38" i="27" s="1"/>
  <c r="M32" i="27"/>
  <c r="O32" i="27" s="1"/>
  <c r="P32" i="27" s="1"/>
  <c r="T32" i="27" s="1"/>
  <c r="AC32" i="27" s="1"/>
  <c r="AE32" i="27" s="1"/>
  <c r="AF32" i="27" s="1"/>
  <c r="AJ32" i="27" s="1"/>
  <c r="AT32" i="27" s="1"/>
  <c r="AV32" i="27" s="1"/>
  <c r="AW32" i="27" s="1"/>
  <c r="M10" i="27"/>
  <c r="O10" i="27" s="1"/>
  <c r="P10" i="27" s="1"/>
  <c r="T10" i="27" s="1"/>
  <c r="AC10" i="27" s="1"/>
  <c r="AE10" i="27" s="1"/>
  <c r="AF10" i="27" s="1"/>
  <c r="AJ10" i="27" s="1"/>
  <c r="AT10" i="27" s="1"/>
  <c r="AV10" i="27" s="1"/>
  <c r="AW10" i="27" s="1"/>
  <c r="L8" i="27"/>
  <c r="M8" i="27" s="1"/>
  <c r="O8" i="27" s="1"/>
  <c r="P8" i="27" s="1"/>
  <c r="T8" i="27" s="1"/>
  <c r="AC8" i="27" s="1"/>
  <c r="AE8" i="27" s="1"/>
  <c r="AF8" i="27" s="1"/>
  <c r="AJ8" i="27" s="1"/>
  <c r="AT8" i="27" s="1"/>
  <c r="AV8" i="27" s="1"/>
  <c r="AW8" i="27" s="1"/>
  <c r="BA8" i="27" s="1"/>
  <c r="BK8" i="27" s="1"/>
  <c r="BM8" i="27" s="1"/>
  <c r="BN8" i="27" s="1"/>
  <c r="BK25" i="27"/>
  <c r="L41" i="27"/>
  <c r="M41" i="27" s="1"/>
  <c r="O41" i="27" s="1"/>
  <c r="P41" i="27" s="1"/>
  <c r="T41" i="27" s="1"/>
  <c r="AC41" i="27" s="1"/>
  <c r="AE41" i="27" s="1"/>
  <c r="AF41" i="27" s="1"/>
  <c r="AJ41" i="27" s="1"/>
  <c r="AT41" i="27" s="1"/>
  <c r="BA14" i="27"/>
  <c r="BK14" i="27" s="1"/>
  <c r="BM14" i="27" s="1"/>
  <c r="BN14" i="27" s="1"/>
  <c r="AT42" i="27"/>
  <c r="AV42" i="27" s="1"/>
  <c r="AW42" i="27" s="1"/>
  <c r="AC33" i="27"/>
  <c r="AE33" i="27" s="1"/>
  <c r="AF33" i="27" s="1"/>
  <c r="AJ33" i="27" s="1"/>
  <c r="AC45" i="27"/>
  <c r="AF45" i="27"/>
  <c r="AJ45" i="27" s="1"/>
  <c r="AT45" i="27" s="1"/>
  <c r="AV45" i="27" s="1"/>
  <c r="DJ28" i="27"/>
  <c r="DM28" i="27"/>
  <c r="DQ28" i="27" s="1"/>
  <c r="EA28" i="27" s="1"/>
  <c r="CA39" i="27"/>
  <c r="CO46" i="27"/>
  <c r="AQ12" i="27"/>
  <c r="AR12" i="27" s="1"/>
  <c r="DH40" i="27"/>
  <c r="DI40" i="27" s="1"/>
  <c r="CR34" i="27"/>
  <c r="CR20" i="27"/>
  <c r="CA12" i="27"/>
  <c r="BG46" i="27"/>
  <c r="BJ40" i="27"/>
  <c r="AP46" i="27"/>
  <c r="CA37" i="27"/>
  <c r="BX46" i="27"/>
  <c r="BY40" i="27"/>
  <c r="BZ40" i="27" s="1"/>
  <c r="DB29" i="27"/>
  <c r="DG29" i="27" s="1"/>
  <c r="DH29" i="27" s="1"/>
  <c r="BJ17" i="27"/>
  <c r="BK17" i="27" s="1"/>
  <c r="DZ17" i="27"/>
  <c r="DZ40" i="27"/>
  <c r="DZ14" i="27"/>
  <c r="J46" i="27"/>
  <c r="DR46" i="27"/>
  <c r="CR37" i="27"/>
  <c r="DZ34" i="27"/>
  <c r="DZ30" i="27"/>
  <c r="EA30" i="27" s="1"/>
  <c r="DW39" i="27"/>
  <c r="CE24" i="27"/>
  <c r="CI24" i="27" s="1"/>
  <c r="CB24" i="27"/>
  <c r="DZ20" i="27"/>
  <c r="DF6" i="27"/>
  <c r="DF46" i="27" s="1"/>
  <c r="BJ20" i="27"/>
  <c r="BK20" i="27" s="1"/>
  <c r="CE22" i="27"/>
  <c r="CI22" i="27" s="1"/>
  <c r="CB22" i="27"/>
  <c r="CP40" i="27"/>
  <c r="CQ40" i="27" s="1"/>
  <c r="DI37" i="27"/>
  <c r="CE23" i="27"/>
  <c r="CI23" i="27" s="1"/>
  <c r="CB23" i="27"/>
  <c r="AS40" i="27"/>
  <c r="BH46" i="27"/>
  <c r="CE16" i="27"/>
  <c r="CI16" i="27" s="1"/>
  <c r="CB16" i="27"/>
  <c r="CE20" i="27"/>
  <c r="CI20" i="27" s="1"/>
  <c r="CB20" i="27"/>
  <c r="CV29" i="27"/>
  <c r="CZ29" i="27" s="1"/>
  <c r="CB15" i="27"/>
  <c r="CE15" i="27"/>
  <c r="CI15" i="27" s="1"/>
  <c r="DX6" i="27"/>
  <c r="M6" i="27"/>
  <c r="BY6" i="27"/>
  <c r="BZ6" i="27" s="1"/>
  <c r="CB17" i="27"/>
  <c r="CE17" i="27"/>
  <c r="CI17" i="27" s="1"/>
  <c r="BJ39" i="27"/>
  <c r="DS31" i="27"/>
  <c r="DX31" i="27" s="1"/>
  <c r="DY31" i="27" s="1"/>
  <c r="DI17" i="27"/>
  <c r="K46" i="27"/>
  <c r="CA34" i="27"/>
  <c r="DG39" i="27"/>
  <c r="DH39" i="27" s="1"/>
  <c r="AS11" i="27"/>
  <c r="DZ12" i="27"/>
  <c r="Z46" i="27"/>
  <c r="DI12" i="27"/>
  <c r="BY11" i="27"/>
  <c r="BZ11" i="27" s="1"/>
  <c r="D15" i="37" l="1"/>
  <c r="B16" i="37" s="1"/>
  <c r="F15" i="37"/>
  <c r="J12" i="25" s="1"/>
  <c r="DJ13" i="36"/>
  <c r="DL13" i="36" s="1"/>
  <c r="DM13" i="36" s="1"/>
  <c r="DQ13" i="36" s="1"/>
  <c r="DJ40" i="36"/>
  <c r="DL40" i="36" s="1"/>
  <c r="DM40" i="36" s="1"/>
  <c r="DQ40" i="36" s="1"/>
  <c r="DJ42" i="36"/>
  <c r="DL42" i="36" s="1"/>
  <c r="DM42" i="36" s="1"/>
  <c r="DQ42" i="36" s="1"/>
  <c r="DJ35" i="36"/>
  <c r="DL35" i="36" s="1"/>
  <c r="DM35" i="36" s="1"/>
  <c r="DQ35" i="36" s="1"/>
  <c r="DJ10" i="36"/>
  <c r="DL10" i="36" s="1"/>
  <c r="DM10" i="36" s="1"/>
  <c r="DQ10" i="36" s="1"/>
  <c r="DJ44" i="36"/>
  <c r="DL44" i="36" s="1"/>
  <c r="DM44" i="36" s="1"/>
  <c r="DQ44" i="36" s="1"/>
  <c r="EA34" i="36"/>
  <c r="EC34" i="36" s="1"/>
  <c r="ED34" i="36" s="1"/>
  <c r="EA32" i="36"/>
  <c r="EC32" i="36" s="1"/>
  <c r="ED32" i="36" s="1"/>
  <c r="EA14" i="36"/>
  <c r="EC14" i="36" s="1"/>
  <c r="ED14" i="36" s="1"/>
  <c r="CS12" i="36"/>
  <c r="CU12" i="36" s="1"/>
  <c r="CV12" i="36" s="1"/>
  <c r="CZ12" i="36" s="1"/>
  <c r="EA39" i="36"/>
  <c r="EC39" i="36" s="1"/>
  <c r="ED39" i="36" s="1"/>
  <c r="DJ11" i="36"/>
  <c r="DL11" i="36" s="1"/>
  <c r="DM11" i="36" s="1"/>
  <c r="DQ11" i="36" s="1"/>
  <c r="EA9" i="36"/>
  <c r="EC9" i="36" s="1"/>
  <c r="ED9" i="36" s="1"/>
  <c r="EA33" i="36"/>
  <c r="EC33" i="36" s="1"/>
  <c r="ED33" i="36" s="1"/>
  <c r="DJ37" i="36"/>
  <c r="DL37" i="36" s="1"/>
  <c r="DM37" i="36" s="1"/>
  <c r="DQ37" i="36" s="1"/>
  <c r="EA36" i="36"/>
  <c r="EC36" i="36" s="1"/>
  <c r="ED36" i="36" s="1"/>
  <c r="DJ8" i="36"/>
  <c r="DL8" i="36" s="1"/>
  <c r="DM8" i="36" s="1"/>
  <c r="DQ8" i="36" s="1"/>
  <c r="EA24" i="36"/>
  <c r="ED24" i="36"/>
  <c r="DJ38" i="36"/>
  <c r="DL38" i="36" s="1"/>
  <c r="DM38" i="36" s="1"/>
  <c r="DQ38" i="36" s="1"/>
  <c r="AC46" i="36"/>
  <c r="AE6" i="36"/>
  <c r="CB7" i="36"/>
  <c r="CD7" i="36" s="1"/>
  <c r="CE7" i="36" s="1"/>
  <c r="CI7" i="36" s="1"/>
  <c r="ED19" i="36"/>
  <c r="EA19" i="36"/>
  <c r="ED45" i="36"/>
  <c r="EA45" i="36"/>
  <c r="ED25" i="36"/>
  <c r="EA25" i="36"/>
  <c r="ED15" i="36"/>
  <c r="EA15" i="36"/>
  <c r="EA22" i="36"/>
  <c r="ED22" i="36"/>
  <c r="ED16" i="36"/>
  <c r="EA16" i="36"/>
  <c r="EA41" i="36"/>
  <c r="EC41" i="36" s="1"/>
  <c r="ED41" i="36" s="1"/>
  <c r="ED26" i="36"/>
  <c r="EA26" i="36"/>
  <c r="CS26" i="27"/>
  <c r="AD18" i="35"/>
  <c r="AG10" i="35"/>
  <c r="F59" i="31"/>
  <c r="B60" i="31" s="1"/>
  <c r="Y59" i="31"/>
  <c r="AC59" i="31" s="1"/>
  <c r="AD14" i="33"/>
  <c r="AE14" i="33" s="1"/>
  <c r="AA15" i="33" s="1"/>
  <c r="CB19" i="27"/>
  <c r="CB21" i="27"/>
  <c r="CI18" i="27"/>
  <c r="CV18" i="27" s="1"/>
  <c r="CZ18" i="27" s="1"/>
  <c r="CB35" i="27"/>
  <c r="CD35" i="27" s="1"/>
  <c r="CE35" i="27" s="1"/>
  <c r="CI35" i="27" s="1"/>
  <c r="CV21" i="27"/>
  <c r="CZ21" i="27" s="1"/>
  <c r="DM21" i="27" s="1"/>
  <c r="DQ21" i="27" s="1"/>
  <c r="CS21" i="27"/>
  <c r="CS19" i="27"/>
  <c r="CV19" i="27"/>
  <c r="BR8" i="27"/>
  <c r="CB8" i="27" s="1"/>
  <c r="CD8" i="27" s="1"/>
  <c r="CE8" i="27" s="1"/>
  <c r="BR7" i="27"/>
  <c r="CB7" i="27" s="1"/>
  <c r="CD7" i="27" s="1"/>
  <c r="CE7" i="27" s="1"/>
  <c r="BR14" i="27"/>
  <c r="CB14" i="27" s="1"/>
  <c r="CD14" i="27" s="1"/>
  <c r="CE14" i="27" s="1"/>
  <c r="CE25" i="27"/>
  <c r="CI25" i="27" s="1"/>
  <c r="BR27" i="27"/>
  <c r="CE27" i="27" s="1"/>
  <c r="CI27" i="27" s="1"/>
  <c r="AT40" i="27"/>
  <c r="BA10" i="27"/>
  <c r="BK10" i="27" s="1"/>
  <c r="BM10" i="27" s="1"/>
  <c r="BN10" i="27" s="1"/>
  <c r="BA32" i="27"/>
  <c r="BK32" i="27" s="1"/>
  <c r="BM32" i="27" s="1"/>
  <c r="BN32" i="27" s="1"/>
  <c r="BA42" i="27"/>
  <c r="BK42" i="27" s="1"/>
  <c r="BM42" i="27" s="1"/>
  <c r="BN42" i="27" s="1"/>
  <c r="BA34" i="27"/>
  <c r="BK34" i="27" s="1"/>
  <c r="BM34" i="27" s="1"/>
  <c r="BN34" i="27" s="1"/>
  <c r="BA9" i="27"/>
  <c r="BK9" i="27" s="1"/>
  <c r="BM9" i="27" s="1"/>
  <c r="BN9" i="27" s="1"/>
  <c r="BA13" i="27"/>
  <c r="BK13" i="27" s="1"/>
  <c r="BM13" i="27" s="1"/>
  <c r="BN13" i="27" s="1"/>
  <c r="BA38" i="27"/>
  <c r="BK38" i="27" s="1"/>
  <c r="BM38" i="27" s="1"/>
  <c r="BN38" i="27" s="1"/>
  <c r="BK39" i="27"/>
  <c r="BM39" i="27" s="1"/>
  <c r="BN39" i="27" s="1"/>
  <c r="AV41" i="27"/>
  <c r="AW41" i="27" s="1"/>
  <c r="AW37" i="27"/>
  <c r="AW36" i="27"/>
  <c r="AT33" i="27"/>
  <c r="AV33" i="27" s="1"/>
  <c r="AW33" i="27" s="1"/>
  <c r="AV40" i="27"/>
  <c r="AW40" i="27" s="1"/>
  <c r="AW45" i="27"/>
  <c r="BA45" i="27" s="1"/>
  <c r="DI29" i="27"/>
  <c r="DJ29" i="27" s="1"/>
  <c r="ED28" i="27"/>
  <c r="L46" i="27"/>
  <c r="AR46" i="27"/>
  <c r="CP46" i="27"/>
  <c r="DB46" i="27"/>
  <c r="AQ46" i="27"/>
  <c r="AS12" i="27"/>
  <c r="AT12" i="27" s="1"/>
  <c r="AV12" i="27" s="1"/>
  <c r="AW12" i="27" s="1"/>
  <c r="BA12" i="27" s="1"/>
  <c r="DG6" i="27"/>
  <c r="DH6" i="27" s="1"/>
  <c r="CA40" i="27"/>
  <c r="CB44" i="27"/>
  <c r="CD44" i="27" s="1"/>
  <c r="CE44" i="27" s="1"/>
  <c r="DS46" i="27"/>
  <c r="DZ31" i="27"/>
  <c r="EA31" i="27" s="1"/>
  <c r="DY6" i="27"/>
  <c r="DZ6" i="27" s="1"/>
  <c r="CV15" i="27"/>
  <c r="CZ15" i="27" s="1"/>
  <c r="CS15" i="27"/>
  <c r="DX39" i="27"/>
  <c r="DY39" i="27" s="1"/>
  <c r="AT11" i="27"/>
  <c r="AV11" i="27" s="1"/>
  <c r="AW11" i="27" s="1"/>
  <c r="BA11" i="27" s="1"/>
  <c r="CQ46" i="27"/>
  <c r="CR6" i="27"/>
  <c r="CV16" i="27"/>
  <c r="CZ16" i="27" s="1"/>
  <c r="CS16" i="27"/>
  <c r="CA11" i="27"/>
  <c r="DI39" i="27"/>
  <c r="DW46" i="27"/>
  <c r="CV23" i="27"/>
  <c r="CZ23" i="27" s="1"/>
  <c r="CS23" i="27"/>
  <c r="BI46" i="27"/>
  <c r="BJ6" i="27"/>
  <c r="BJ46" i="27" s="1"/>
  <c r="DM29" i="27"/>
  <c r="DQ29" i="27" s="1"/>
  <c r="CV20" i="27"/>
  <c r="CZ20" i="27" s="1"/>
  <c r="CS20" i="27"/>
  <c r="BY46" i="27"/>
  <c r="BZ46" i="27"/>
  <c r="M46" i="27"/>
  <c r="O6" i="27"/>
  <c r="AA46" i="27"/>
  <c r="AB6" i="27"/>
  <c r="CV17" i="27"/>
  <c r="CZ17" i="27" s="1"/>
  <c r="CS17" i="27"/>
  <c r="CS22" i="27"/>
  <c r="CV22" i="27"/>
  <c r="CZ22" i="27" s="1"/>
  <c r="CV24" i="27"/>
  <c r="CZ24" i="27" s="1"/>
  <c r="CS24" i="27"/>
  <c r="DM26" i="27"/>
  <c r="DQ26" i="27" s="1"/>
  <c r="DJ26" i="27"/>
  <c r="CR40" i="27"/>
  <c r="F16" i="37" l="1"/>
  <c r="D16" i="37"/>
  <c r="B17" i="37" s="1"/>
  <c r="EA44" i="36"/>
  <c r="EC44" i="36" s="1"/>
  <c r="ED44" i="36" s="1"/>
  <c r="EA37" i="36"/>
  <c r="EC37" i="36" s="1"/>
  <c r="ED37" i="36" s="1"/>
  <c r="EA10" i="36"/>
  <c r="EC10" i="36" s="1"/>
  <c r="ED10" i="36" s="1"/>
  <c r="EA35" i="36"/>
  <c r="EC35" i="36" s="1"/>
  <c r="ED35" i="36" s="1"/>
  <c r="EA42" i="36"/>
  <c r="EC42" i="36" s="1"/>
  <c r="ED42" i="36" s="1"/>
  <c r="EA40" i="36"/>
  <c r="EC40" i="36" s="1"/>
  <c r="ED40" i="36" s="1"/>
  <c r="CS7" i="36"/>
  <c r="CU7" i="36" s="1"/>
  <c r="CV7" i="36" s="1"/>
  <c r="CZ7" i="36" s="1"/>
  <c r="EA11" i="36"/>
  <c r="EC11" i="36" s="1"/>
  <c r="ED11" i="36" s="1"/>
  <c r="EA13" i="36"/>
  <c r="EC13" i="36" s="1"/>
  <c r="ED13" i="36" s="1"/>
  <c r="DJ12" i="36"/>
  <c r="DL12" i="36" s="1"/>
  <c r="DM12" i="36" s="1"/>
  <c r="DQ12" i="36" s="1"/>
  <c r="EA8" i="36"/>
  <c r="EC8" i="36" s="1"/>
  <c r="ED8" i="36" s="1"/>
  <c r="AE46" i="36"/>
  <c r="C13" i="25" s="1"/>
  <c r="AF6" i="36"/>
  <c r="EA38" i="36"/>
  <c r="EC38" i="36" s="1"/>
  <c r="ED38" i="36" s="1"/>
  <c r="DJ21" i="27"/>
  <c r="CZ19" i="27"/>
  <c r="DM19" i="27" s="1"/>
  <c r="DQ19" i="27" s="1"/>
  <c r="AD15" i="33"/>
  <c r="AE15" i="33" s="1"/>
  <c r="AA16" i="33" s="1"/>
  <c r="F60" i="31"/>
  <c r="B61" i="31" s="1"/>
  <c r="Y60" i="31"/>
  <c r="AC60" i="31" s="1"/>
  <c r="AG18" i="35"/>
  <c r="AH10" i="35"/>
  <c r="CS35" i="27"/>
  <c r="CU35" i="27" s="1"/>
  <c r="CV35" i="27" s="1"/>
  <c r="CZ35" i="27" s="1"/>
  <c r="CS18" i="27"/>
  <c r="CI14" i="27"/>
  <c r="CS14" i="27" s="1"/>
  <c r="CU14" i="27" s="1"/>
  <c r="CV14" i="27" s="1"/>
  <c r="DM18" i="27"/>
  <c r="DQ18" i="27" s="1"/>
  <c r="DJ18" i="27"/>
  <c r="CI7" i="27"/>
  <c r="CS7" i="27" s="1"/>
  <c r="CU7" i="27" s="1"/>
  <c r="CV7" i="27" s="1"/>
  <c r="CI8" i="27"/>
  <c r="CS8" i="27" s="1"/>
  <c r="CU8" i="27" s="1"/>
  <c r="CV8" i="27" s="1"/>
  <c r="CI44" i="27"/>
  <c r="CS44" i="27" s="1"/>
  <c r="CU44" i="27" s="1"/>
  <c r="CV44" i="27" s="1"/>
  <c r="CB27" i="27"/>
  <c r="CV27" i="27"/>
  <c r="CZ27" i="27" s="1"/>
  <c r="CS27" i="27"/>
  <c r="BR10" i="27"/>
  <c r="CB10" i="27" s="1"/>
  <c r="CD10" i="27" s="1"/>
  <c r="CE10" i="27" s="1"/>
  <c r="BR34" i="27"/>
  <c r="CB34" i="27" s="1"/>
  <c r="CD34" i="27" s="1"/>
  <c r="CE34" i="27" s="1"/>
  <c r="BR32" i="27"/>
  <c r="CB32" i="27" s="1"/>
  <c r="CD32" i="27" s="1"/>
  <c r="CE32" i="27" s="1"/>
  <c r="BR39" i="27"/>
  <c r="CB39" i="27" s="1"/>
  <c r="CD39" i="27" s="1"/>
  <c r="CE39" i="27" s="1"/>
  <c r="BR38" i="27"/>
  <c r="CB38" i="27" s="1"/>
  <c r="CD38" i="27" s="1"/>
  <c r="CE38" i="27" s="1"/>
  <c r="BR13" i="27"/>
  <c r="CB13" i="27" s="1"/>
  <c r="CD13" i="27" s="1"/>
  <c r="CE13" i="27" s="1"/>
  <c r="CV25" i="27"/>
  <c r="CZ25" i="27" s="1"/>
  <c r="CS25" i="27"/>
  <c r="BR9" i="27"/>
  <c r="CB9" i="27" s="1"/>
  <c r="CD9" i="27" s="1"/>
  <c r="CE9" i="27" s="1"/>
  <c r="BR42" i="27"/>
  <c r="CB42" i="27" s="1"/>
  <c r="CD42" i="27" s="1"/>
  <c r="CE42" i="27" s="1"/>
  <c r="BA40" i="27"/>
  <c r="BK40" i="27" s="1"/>
  <c r="BM40" i="27" s="1"/>
  <c r="BN40" i="27" s="1"/>
  <c r="BA33" i="27"/>
  <c r="BK33" i="27" s="1"/>
  <c r="BM33" i="27" s="1"/>
  <c r="BN33" i="27" s="1"/>
  <c r="BA36" i="27"/>
  <c r="BK36" i="27" s="1"/>
  <c r="BM36" i="27" s="1"/>
  <c r="BN36" i="27" s="1"/>
  <c r="BA37" i="27"/>
  <c r="BK37" i="27" s="1"/>
  <c r="BM37" i="27" s="1"/>
  <c r="BN37" i="27" s="1"/>
  <c r="BA41" i="27"/>
  <c r="BK41" i="27" s="1"/>
  <c r="BM41" i="27" s="1"/>
  <c r="BK45" i="27"/>
  <c r="BN45" i="27"/>
  <c r="BR45" i="27" s="1"/>
  <c r="DG46" i="27"/>
  <c r="AS46" i="27"/>
  <c r="BK12" i="27"/>
  <c r="BM12" i="27" s="1"/>
  <c r="BN12" i="27" s="1"/>
  <c r="DZ39" i="27"/>
  <c r="DZ46" i="27" s="1"/>
  <c r="DM16" i="27"/>
  <c r="DQ16" i="27" s="1"/>
  <c r="DJ16" i="27"/>
  <c r="DJ23" i="27"/>
  <c r="DM23" i="27"/>
  <c r="DQ23" i="27" s="1"/>
  <c r="EA21" i="27"/>
  <c r="ED21" i="27"/>
  <c r="DH46" i="27"/>
  <c r="DI6" i="27"/>
  <c r="DI46" i="27" s="1"/>
  <c r="CR46" i="27"/>
  <c r="DM15" i="27"/>
  <c r="DQ15" i="27" s="1"/>
  <c r="DJ15" i="27"/>
  <c r="BK11" i="27"/>
  <c r="BM11" i="27" s="1"/>
  <c r="BN11" i="27" s="1"/>
  <c r="BR11" i="27" s="1"/>
  <c r="DM20" i="27"/>
  <c r="DQ20" i="27" s="1"/>
  <c r="DJ20" i="27"/>
  <c r="DY46" i="27"/>
  <c r="CA6" i="27"/>
  <c r="CA46" i="27" s="1"/>
  <c r="DM17" i="27"/>
  <c r="DQ17" i="27" s="1"/>
  <c r="DJ17" i="27"/>
  <c r="DM22" i="27"/>
  <c r="DQ22" i="27" s="1"/>
  <c r="DJ22" i="27"/>
  <c r="AB46" i="27"/>
  <c r="DX46" i="27"/>
  <c r="O46" i="27"/>
  <c r="P6" i="27"/>
  <c r="ED26" i="27"/>
  <c r="EA26" i="27"/>
  <c r="DM24" i="27"/>
  <c r="DQ24" i="27" s="1"/>
  <c r="DJ24" i="27"/>
  <c r="EA29" i="27"/>
  <c r="ED29" i="27"/>
  <c r="F17" i="37" l="1"/>
  <c r="D17" i="37"/>
  <c r="B18" i="37" s="1"/>
  <c r="DJ7" i="36"/>
  <c r="DL7" i="36" s="1"/>
  <c r="DM7" i="36" s="1"/>
  <c r="DQ7" i="36" s="1"/>
  <c r="EA12" i="36"/>
  <c r="EC12" i="36" s="1"/>
  <c r="ED12" i="36" s="1"/>
  <c r="AF46" i="36"/>
  <c r="AJ6" i="36"/>
  <c r="DJ35" i="27"/>
  <c r="DL35" i="27" s="1"/>
  <c r="DM35" i="27" s="1"/>
  <c r="DQ35" i="27" s="1"/>
  <c r="CZ44" i="27"/>
  <c r="DJ44" i="27" s="1"/>
  <c r="DL44" i="27" s="1"/>
  <c r="DM44" i="27" s="1"/>
  <c r="DQ44" i="27" s="1"/>
  <c r="EA44" i="27" s="1"/>
  <c r="EC44" i="27" s="1"/>
  <c r="ED44" i="27" s="1"/>
  <c r="CZ14" i="27"/>
  <c r="DJ14" i="27" s="1"/>
  <c r="DL14" i="27" s="1"/>
  <c r="DM14" i="27" s="1"/>
  <c r="DQ14" i="27" s="1"/>
  <c r="EA14" i="27" s="1"/>
  <c r="EC14" i="27" s="1"/>
  <c r="ED14" i="27" s="1"/>
  <c r="CZ8" i="27"/>
  <c r="DJ8" i="27" s="1"/>
  <c r="DL8" i="27" s="1"/>
  <c r="DM8" i="27" s="1"/>
  <c r="DQ8" i="27" s="1"/>
  <c r="EA8" i="27" s="1"/>
  <c r="EC8" i="27" s="1"/>
  <c r="ED8" i="27" s="1"/>
  <c r="CZ7" i="27"/>
  <c r="DJ7" i="27" s="1"/>
  <c r="DL7" i="27" s="1"/>
  <c r="DM7" i="27" s="1"/>
  <c r="DQ7" i="27" s="1"/>
  <c r="EA7" i="27" s="1"/>
  <c r="EC7" i="27" s="1"/>
  <c r="ED7" i="27" s="1"/>
  <c r="ED19" i="27"/>
  <c r="EA19" i="27"/>
  <c r="DJ19" i="27"/>
  <c r="AD16" i="33"/>
  <c r="AE16" i="33" s="1"/>
  <c r="AA17" i="33" s="1"/>
  <c r="AK10" i="35"/>
  <c r="AK18" i="35" s="1"/>
  <c r="AH18" i="35"/>
  <c r="Y61" i="31"/>
  <c r="AC61" i="31" s="1"/>
  <c r="F61" i="31"/>
  <c r="B62" i="31" s="1"/>
  <c r="CI9" i="27"/>
  <c r="CS9" i="27" s="1"/>
  <c r="CU9" i="27" s="1"/>
  <c r="CV9" i="27" s="1"/>
  <c r="CI42" i="27"/>
  <c r="CS42" i="27" s="1"/>
  <c r="CU42" i="27" s="1"/>
  <c r="CV42" i="27" s="1"/>
  <c r="CI13" i="27"/>
  <c r="CS13" i="27" s="1"/>
  <c r="CU13" i="27" s="1"/>
  <c r="CV13" i="27" s="1"/>
  <c r="CI38" i="27"/>
  <c r="CS38" i="27" s="1"/>
  <c r="CU38" i="27" s="1"/>
  <c r="CV38" i="27" s="1"/>
  <c r="CI39" i="27"/>
  <c r="CS39" i="27" s="1"/>
  <c r="CU39" i="27" s="1"/>
  <c r="CV39" i="27" s="1"/>
  <c r="CI32" i="27"/>
  <c r="CS32" i="27" s="1"/>
  <c r="CU32" i="27" s="1"/>
  <c r="CV32" i="27" s="1"/>
  <c r="CI34" i="27"/>
  <c r="CS34" i="27" s="1"/>
  <c r="CU34" i="27" s="1"/>
  <c r="CV34" i="27" s="1"/>
  <c r="EA18" i="27"/>
  <c r="ED18" i="27"/>
  <c r="CI10" i="27"/>
  <c r="CS10" i="27" s="1"/>
  <c r="CU10" i="27" s="1"/>
  <c r="CV10" i="27" s="1"/>
  <c r="BR36" i="27"/>
  <c r="CB36" i="27" s="1"/>
  <c r="CD36" i="27" s="1"/>
  <c r="CE36" i="27" s="1"/>
  <c r="BR33" i="27"/>
  <c r="CB33" i="27" s="1"/>
  <c r="CD33" i="27" s="1"/>
  <c r="CE33" i="27" s="1"/>
  <c r="BR37" i="27"/>
  <c r="CB37" i="27" s="1"/>
  <c r="CD37" i="27" s="1"/>
  <c r="CE37" i="27" s="1"/>
  <c r="BR40" i="27"/>
  <c r="CB40" i="27" s="1"/>
  <c r="CD40" i="27" s="1"/>
  <c r="CE40" i="27" s="1"/>
  <c r="BR12" i="27"/>
  <c r="CB12" i="27" s="1"/>
  <c r="CD12" i="27" s="1"/>
  <c r="CE12" i="27" s="1"/>
  <c r="DM25" i="27"/>
  <c r="DQ25" i="27" s="1"/>
  <c r="DJ25" i="27"/>
  <c r="DM27" i="27"/>
  <c r="DQ27" i="27" s="1"/>
  <c r="DJ27" i="27"/>
  <c r="BN41" i="27"/>
  <c r="P46" i="27"/>
  <c r="T6" i="27"/>
  <c r="CE45" i="27"/>
  <c r="CI45" i="27" s="1"/>
  <c r="CB45" i="27"/>
  <c r="CB11" i="27"/>
  <c r="CD11" i="27" s="1"/>
  <c r="CE11" i="27" s="1"/>
  <c r="CI11" i="27" s="1"/>
  <c r="ED23" i="27"/>
  <c r="EA23" i="27"/>
  <c r="ED16" i="27"/>
  <c r="EA16" i="27"/>
  <c r="EA15" i="27"/>
  <c r="ED15" i="27"/>
  <c r="ED20" i="27"/>
  <c r="EA20" i="27"/>
  <c r="EA17" i="27"/>
  <c r="ED17" i="27"/>
  <c r="EA22" i="27"/>
  <c r="ED22" i="27"/>
  <c r="ED24" i="27"/>
  <c r="EA24" i="27"/>
  <c r="F18" i="37" l="1"/>
  <c r="D18" i="37"/>
  <c r="B19" i="37" s="1"/>
  <c r="EA7" i="36"/>
  <c r="EC7" i="36" s="1"/>
  <c r="ED7" i="36" s="1"/>
  <c r="AJ46" i="36"/>
  <c r="AT6" i="36"/>
  <c r="CZ13" i="27"/>
  <c r="DJ13" i="27" s="1"/>
  <c r="DL13" i="27" s="1"/>
  <c r="DM13" i="27" s="1"/>
  <c r="DQ13" i="27" s="1"/>
  <c r="EA13" i="27" s="1"/>
  <c r="EC13" i="27" s="1"/>
  <c r="ED13" i="27" s="1"/>
  <c r="CZ38" i="27"/>
  <c r="DJ38" i="27" s="1"/>
  <c r="DL38" i="27" s="1"/>
  <c r="DM38" i="27" s="1"/>
  <c r="DQ38" i="27" s="1"/>
  <c r="EA38" i="27" s="1"/>
  <c r="EC38" i="27" s="1"/>
  <c r="ED38" i="27" s="1"/>
  <c r="CZ10" i="27"/>
  <c r="DJ10" i="27" s="1"/>
  <c r="DL10" i="27" s="1"/>
  <c r="DM10" i="27" s="1"/>
  <c r="DQ10" i="27" s="1"/>
  <c r="EA10" i="27" s="1"/>
  <c r="EC10" i="27" s="1"/>
  <c r="ED10" i="27" s="1"/>
  <c r="CZ42" i="27"/>
  <c r="DJ42" i="27" s="1"/>
  <c r="DL42" i="27" s="1"/>
  <c r="DM42" i="27" s="1"/>
  <c r="DQ42" i="27" s="1"/>
  <c r="EA42" i="27" s="1"/>
  <c r="EC42" i="27" s="1"/>
  <c r="ED42" i="27" s="1"/>
  <c r="CZ32" i="27"/>
  <c r="DJ32" i="27" s="1"/>
  <c r="DL32" i="27" s="1"/>
  <c r="DM32" i="27" s="1"/>
  <c r="DQ32" i="27" s="1"/>
  <c r="EA32" i="27" s="1"/>
  <c r="EC32" i="27" s="1"/>
  <c r="ED32" i="27" s="1"/>
  <c r="CZ39" i="27"/>
  <c r="DJ39" i="27" s="1"/>
  <c r="DL39" i="27" s="1"/>
  <c r="DM39" i="27" s="1"/>
  <c r="DQ39" i="27" s="1"/>
  <c r="EA39" i="27" s="1"/>
  <c r="EC39" i="27" s="1"/>
  <c r="ED39" i="27" s="1"/>
  <c r="CZ9" i="27"/>
  <c r="DJ9" i="27" s="1"/>
  <c r="DL9" i="27" s="1"/>
  <c r="DM9" i="27" s="1"/>
  <c r="DQ9" i="27" s="1"/>
  <c r="EA9" i="27" s="1"/>
  <c r="EC9" i="27" s="1"/>
  <c r="ED9" i="27" s="1"/>
  <c r="CZ34" i="27"/>
  <c r="DJ34" i="27" s="1"/>
  <c r="DL34" i="27" s="1"/>
  <c r="DM34" i="27" s="1"/>
  <c r="DQ34" i="27" s="1"/>
  <c r="EA34" i="27" s="1"/>
  <c r="EC34" i="27" s="1"/>
  <c r="AD17" i="33"/>
  <c r="AE17" i="33" s="1"/>
  <c r="AA18" i="33" s="1"/>
  <c r="Y62" i="31"/>
  <c r="AC62" i="31" s="1"/>
  <c r="F62" i="31"/>
  <c r="B63" i="31" s="1"/>
  <c r="CI12" i="27"/>
  <c r="CS12" i="27" s="1"/>
  <c r="CU12" i="27" s="1"/>
  <c r="CV12" i="27" s="1"/>
  <c r="CI40" i="27"/>
  <c r="CS40" i="27" s="1"/>
  <c r="CU40" i="27" s="1"/>
  <c r="CV40" i="27" s="1"/>
  <c r="CI37" i="27"/>
  <c r="CS37" i="27" s="1"/>
  <c r="CU37" i="27" s="1"/>
  <c r="CV37" i="27" s="1"/>
  <c r="CI33" i="27"/>
  <c r="CS33" i="27" s="1"/>
  <c r="CU33" i="27" s="1"/>
  <c r="CV33" i="27" s="1"/>
  <c r="CI36" i="27"/>
  <c r="EA25" i="27"/>
  <c r="ED25" i="27"/>
  <c r="BR41" i="27"/>
  <c r="CB41" i="27" s="1"/>
  <c r="CD41" i="27" s="1"/>
  <c r="CE41" i="27" s="1"/>
  <c r="ED27" i="27"/>
  <c r="EA27" i="27"/>
  <c r="CV45" i="27"/>
  <c r="CZ45" i="27" s="1"/>
  <c r="CS45" i="27"/>
  <c r="T46" i="27"/>
  <c r="AC6" i="27"/>
  <c r="CS11" i="27"/>
  <c r="CU11" i="27" s="1"/>
  <c r="CV11" i="27" s="1"/>
  <c r="CZ11" i="27" s="1"/>
  <c r="F19" i="37" l="1"/>
  <c r="D19" i="37"/>
  <c r="B20" i="37" s="1"/>
  <c r="AT46" i="36"/>
  <c r="AV6" i="36"/>
  <c r="CZ33" i="27"/>
  <c r="DJ33" i="27" s="1"/>
  <c r="DL33" i="27" s="1"/>
  <c r="DM33" i="27" s="1"/>
  <c r="DQ33" i="27" s="1"/>
  <c r="EA33" i="27" s="1"/>
  <c r="EC33" i="27" s="1"/>
  <c r="ED33" i="27" s="1"/>
  <c r="CZ12" i="27"/>
  <c r="DJ12" i="27" s="1"/>
  <c r="DL12" i="27" s="1"/>
  <c r="DM12" i="27" s="1"/>
  <c r="DQ12" i="27" s="1"/>
  <c r="EA12" i="27" s="1"/>
  <c r="EC12" i="27" s="1"/>
  <c r="ED12" i="27" s="1"/>
  <c r="CZ37" i="27"/>
  <c r="DJ37" i="27" s="1"/>
  <c r="DL37" i="27" s="1"/>
  <c r="DM37" i="27" s="1"/>
  <c r="DQ37" i="27" s="1"/>
  <c r="EA37" i="27" s="1"/>
  <c r="EC37" i="27" s="1"/>
  <c r="CZ40" i="27"/>
  <c r="DJ40" i="27" s="1"/>
  <c r="DL40" i="27" s="1"/>
  <c r="DM40" i="27" s="1"/>
  <c r="DQ40" i="27" s="1"/>
  <c r="EA40" i="27" s="1"/>
  <c r="EC40" i="27" s="1"/>
  <c r="ED40" i="27" s="1"/>
  <c r="AD18" i="33"/>
  <c r="AE18" i="33" s="1"/>
  <c r="AA19" i="33" s="1"/>
  <c r="Y63" i="31"/>
  <c r="AC63" i="31" s="1"/>
  <c r="F63" i="31"/>
  <c r="B64" i="31" s="1"/>
  <c r="CS36" i="27"/>
  <c r="CU36" i="27" s="1"/>
  <c r="CV36" i="27" s="1"/>
  <c r="CZ36" i="27" s="1"/>
  <c r="CI41" i="27"/>
  <c r="CS41" i="27" s="1"/>
  <c r="CU41" i="27" s="1"/>
  <c r="CV41" i="27" s="1"/>
  <c r="AE6" i="27"/>
  <c r="AC46" i="27"/>
  <c r="DM45" i="27"/>
  <c r="DQ45" i="27" s="1"/>
  <c r="DJ45" i="27"/>
  <c r="DJ11" i="27"/>
  <c r="DL11" i="27" s="1"/>
  <c r="DM11" i="27" s="1"/>
  <c r="DQ11" i="27" s="1"/>
  <c r="F20" i="37" l="1"/>
  <c r="D20" i="37"/>
  <c r="B21" i="37" s="1"/>
  <c r="AV46" i="36"/>
  <c r="C14" i="25" s="1"/>
  <c r="AW6" i="36"/>
  <c r="CZ41" i="27"/>
  <c r="DJ41" i="27" s="1"/>
  <c r="DL41" i="27" s="1"/>
  <c r="DM41" i="27" s="1"/>
  <c r="DQ41" i="27" s="1"/>
  <c r="EA41" i="27" s="1"/>
  <c r="EC41" i="27" s="1"/>
  <c r="ED41" i="27" s="1"/>
  <c r="AD19" i="33"/>
  <c r="AE19" i="33" s="1"/>
  <c r="AA20" i="33" s="1"/>
  <c r="F64" i="31"/>
  <c r="B65" i="31" s="1"/>
  <c r="Y64" i="31"/>
  <c r="AC64" i="31" s="1"/>
  <c r="DJ36" i="27"/>
  <c r="DL36" i="27" s="1"/>
  <c r="DM36" i="27" s="1"/>
  <c r="DQ36" i="27" s="1"/>
  <c r="EC36" i="27" s="1"/>
  <c r="EA45" i="27"/>
  <c r="ED45" i="27"/>
  <c r="AE46" i="27"/>
  <c r="AF6" i="27"/>
  <c r="EA11" i="27"/>
  <c r="EC11" i="27" s="1"/>
  <c r="ED11" i="27" s="1"/>
  <c r="D21" i="37" l="1"/>
  <c r="B22" i="37" s="1"/>
  <c r="F21" i="37"/>
  <c r="AW46" i="36"/>
  <c r="BA6" i="36"/>
  <c r="AD20" i="33"/>
  <c r="AE20" i="33" s="1"/>
  <c r="AA21" i="33" s="1"/>
  <c r="F65" i="31"/>
  <c r="B66" i="31" s="1"/>
  <c r="Y65" i="31"/>
  <c r="AC65" i="31" s="1"/>
  <c r="AF46" i="27"/>
  <c r="AJ6" i="27"/>
  <c r="D22" i="37" l="1"/>
  <c r="B23" i="37" s="1"/>
  <c r="F22" i="37"/>
  <c r="BA46" i="36"/>
  <c r="BK6" i="36"/>
  <c r="AD21" i="33"/>
  <c r="AE21" i="33" s="1"/>
  <c r="AA22" i="33" s="1"/>
  <c r="F66" i="31"/>
  <c r="B67" i="31" s="1"/>
  <c r="Y66" i="31"/>
  <c r="AC66" i="31" s="1"/>
  <c r="AJ46" i="27"/>
  <c r="AT6" i="27"/>
  <c r="F23" i="37" l="1"/>
  <c r="D23" i="37"/>
  <c r="B24" i="37" s="1"/>
  <c r="BK46" i="36"/>
  <c r="BM6" i="36"/>
  <c r="AD22" i="33"/>
  <c r="AE22" i="33" s="1"/>
  <c r="AA23" i="33" s="1"/>
  <c r="F67" i="31"/>
  <c r="B68" i="31" s="1"/>
  <c r="Y67" i="31"/>
  <c r="AC67" i="31" s="1"/>
  <c r="AT46" i="27"/>
  <c r="AV6" i="27"/>
  <c r="D24" i="37" l="1"/>
  <c r="B25" i="37" s="1"/>
  <c r="F24" i="37"/>
  <c r="BM46" i="36"/>
  <c r="C15" i="25" s="1"/>
  <c r="BN6" i="36"/>
  <c r="AD23" i="33"/>
  <c r="AE23" i="33" s="1"/>
  <c r="AA24" i="33" s="1"/>
  <c r="F68" i="31"/>
  <c r="B69" i="31" s="1"/>
  <c r="Y68" i="31"/>
  <c r="AC68" i="31" s="1"/>
  <c r="AV46" i="27"/>
  <c r="AW6" i="27"/>
  <c r="D25" i="37" l="1"/>
  <c r="B26" i="37" s="1"/>
  <c r="F25" i="37"/>
  <c r="BN46" i="36"/>
  <c r="BR6" i="36"/>
  <c r="AD24" i="33"/>
  <c r="AE24" i="33" s="1"/>
  <c r="AA25" i="33" s="1"/>
  <c r="F69" i="31"/>
  <c r="B70" i="31" s="1"/>
  <c r="Y69" i="31"/>
  <c r="AC69" i="31" s="1"/>
  <c r="BA6" i="27"/>
  <c r="AW46" i="27"/>
  <c r="D26" i="37" l="1"/>
  <c r="B27" i="37" s="1"/>
  <c r="F26" i="37"/>
  <c r="CB6" i="36"/>
  <c r="BR46" i="36"/>
  <c r="AD25" i="33"/>
  <c r="AE25" i="33" s="1"/>
  <c r="AA26" i="33" s="1"/>
  <c r="F70" i="31"/>
  <c r="B71" i="31" s="1"/>
  <c r="Y70" i="31"/>
  <c r="AC70" i="31" s="1"/>
  <c r="BA46" i="27"/>
  <c r="BK6" i="27"/>
  <c r="F27" i="37" l="1"/>
  <c r="J13" i="25" s="1"/>
  <c r="D27" i="37"/>
  <c r="B28" i="37" s="1"/>
  <c r="CB46" i="36"/>
  <c r="CD6" i="36"/>
  <c r="AD26" i="33"/>
  <c r="AE26" i="33" s="1"/>
  <c r="AA27" i="33" s="1"/>
  <c r="Y71" i="31"/>
  <c r="AC71" i="31" s="1"/>
  <c r="F71" i="31"/>
  <c r="B72" i="31" s="1"/>
  <c r="BM6" i="27"/>
  <c r="BK46" i="27"/>
  <c r="D28" i="37" l="1"/>
  <c r="B29" i="37" s="1"/>
  <c r="F28" i="37"/>
  <c r="CD46" i="36"/>
  <c r="C16" i="25" s="1"/>
  <c r="CE6" i="36"/>
  <c r="AD27" i="33"/>
  <c r="AE27" i="33" s="1"/>
  <c r="Y72" i="31"/>
  <c r="AC72" i="31" s="1"/>
  <c r="F72" i="31"/>
  <c r="B73" i="31" s="1"/>
  <c r="BM46" i="27"/>
  <c r="BN6" i="27"/>
  <c r="F29" i="37" l="1"/>
  <c r="D29" i="37"/>
  <c r="B30" i="37" s="1"/>
  <c r="CE46" i="36"/>
  <c r="CI6" i="36"/>
  <c r="Y73" i="31"/>
  <c r="AC73" i="31" s="1"/>
  <c r="F73" i="31"/>
  <c r="B74" i="31" s="1"/>
  <c r="BR6" i="27"/>
  <c r="BN46" i="27"/>
  <c r="F30" i="37" l="1"/>
  <c r="D30" i="37"/>
  <c r="B31" i="37" s="1"/>
  <c r="CI46" i="36"/>
  <c r="CS6" i="36"/>
  <c r="Y74" i="31"/>
  <c r="AC74" i="31" s="1"/>
  <c r="F74" i="31"/>
  <c r="B75" i="31" s="1"/>
  <c r="BR46" i="27"/>
  <c r="CB6" i="27"/>
  <c r="D31" i="37" l="1"/>
  <c r="B32" i="37" s="1"/>
  <c r="F31" i="37"/>
  <c r="CU6" i="36"/>
  <c r="CS46" i="36"/>
  <c r="Y75" i="31"/>
  <c r="AC75" i="31" s="1"/>
  <c r="F75" i="31"/>
  <c r="B76" i="31" s="1"/>
  <c r="CB46" i="27"/>
  <c r="CD6" i="27"/>
  <c r="F32" i="37" l="1"/>
  <c r="D32" i="37"/>
  <c r="B33" i="37" s="1"/>
  <c r="CU46" i="36"/>
  <c r="C17" i="25" s="1"/>
  <c r="CV6" i="36"/>
  <c r="F76" i="31"/>
  <c r="B77" i="31" s="1"/>
  <c r="Y76" i="31"/>
  <c r="AC76" i="31" s="1"/>
  <c r="CD46" i="27"/>
  <c r="CE6" i="27"/>
  <c r="CI6" i="27" s="1"/>
  <c r="F33" i="37" l="1"/>
  <c r="D33" i="37"/>
  <c r="B34" i="37" s="1"/>
  <c r="CV46" i="36"/>
  <c r="CZ6" i="36"/>
  <c r="F77" i="31"/>
  <c r="B78" i="31" s="1"/>
  <c r="Y77" i="31"/>
  <c r="AC77" i="31" s="1"/>
  <c r="CE46" i="27"/>
  <c r="F34" i="37" l="1"/>
  <c r="D34" i="37"/>
  <c r="B35" i="37" s="1"/>
  <c r="CZ46" i="36"/>
  <c r="DJ6" i="36"/>
  <c r="F78" i="31"/>
  <c r="B79" i="31" s="1"/>
  <c r="Y78" i="31"/>
  <c r="AC78" i="31" s="1"/>
  <c r="CI46" i="27"/>
  <c r="CS6" i="27"/>
  <c r="F35" i="37" l="1"/>
  <c r="D35" i="37"/>
  <c r="B36" i="37" s="1"/>
  <c r="DJ46" i="36"/>
  <c r="DL6" i="36"/>
  <c r="E79" i="31"/>
  <c r="F79" i="31"/>
  <c r="Y79" i="31"/>
  <c r="CS46" i="27"/>
  <c r="CU6" i="27"/>
  <c r="F36" i="37" l="1"/>
  <c r="D36" i="37"/>
  <c r="B37" i="37" s="1"/>
  <c r="DL46" i="36"/>
  <c r="C18" i="25" s="1"/>
  <c r="DM6" i="36"/>
  <c r="AB79" i="31"/>
  <c r="AB81" i="31" s="1"/>
  <c r="E81" i="31"/>
  <c r="CU46" i="27"/>
  <c r="CV6" i="27"/>
  <c r="CZ6" i="27" s="1"/>
  <c r="D37" i="37" l="1"/>
  <c r="B38" i="37" s="1"/>
  <c r="F37" i="37"/>
  <c r="DM46" i="36"/>
  <c r="DQ6" i="36"/>
  <c r="AC79" i="31"/>
  <c r="CV46" i="27"/>
  <c r="D38" i="37" l="1"/>
  <c r="B39" i="37" s="1"/>
  <c r="F38" i="37"/>
  <c r="DQ46" i="36"/>
  <c r="EA6" i="36"/>
  <c r="CZ46" i="27"/>
  <c r="DJ6" i="27"/>
  <c r="D39" i="37" l="1"/>
  <c r="B40" i="37" s="1"/>
  <c r="F39" i="37"/>
  <c r="J14" i="25" s="1"/>
  <c r="EC6" i="36"/>
  <c r="EA46" i="36"/>
  <c r="DL6" i="27"/>
  <c r="DJ46" i="27"/>
  <c r="F40" i="37" l="1"/>
  <c r="D40" i="37"/>
  <c r="B41" i="37" s="1"/>
  <c r="EC46" i="36"/>
  <c r="C19" i="25" s="1"/>
  <c r="ED6" i="36"/>
  <c r="ED46" i="36" s="1"/>
  <c r="DL46" i="27"/>
  <c r="DM6" i="27"/>
  <c r="F41" i="37" l="1"/>
  <c r="D41" i="37"/>
  <c r="B42" i="37" s="1"/>
  <c r="DQ6" i="27"/>
  <c r="DM46" i="27"/>
  <c r="F42" i="37" l="1"/>
  <c r="D42" i="37"/>
  <c r="B43" i="37" s="1"/>
  <c r="DQ46" i="27"/>
  <c r="EA6" i="27"/>
  <c r="F43" i="37" l="1"/>
  <c r="D43" i="37"/>
  <c r="B44" i="37" s="1"/>
  <c r="EC6" i="27"/>
  <c r="EA46" i="27"/>
  <c r="F44" i="37" l="1"/>
  <c r="D44" i="37"/>
  <c r="B45" i="37" s="1"/>
  <c r="EC46" i="27"/>
  <c r="ED6" i="27"/>
  <c r="ED46" i="27" s="1"/>
  <c r="D45" i="37" l="1"/>
  <c r="B46" i="37" s="1"/>
  <c r="F45" i="37"/>
  <c r="E11" i="25"/>
  <c r="D46" i="37" l="1"/>
  <c r="B47" i="37" s="1"/>
  <c r="F46" i="37"/>
  <c r="H11" i="25"/>
  <c r="D47" i="37" l="1"/>
  <c r="B48" i="37" s="1"/>
  <c r="F47" i="37"/>
  <c r="I11" i="25"/>
  <c r="F48" i="37" l="1"/>
  <c r="D48" i="37"/>
  <c r="B49" i="37" s="1"/>
  <c r="E12" i="25"/>
  <c r="F49" i="37" l="1"/>
  <c r="D49" i="37"/>
  <c r="B50" i="37" s="1"/>
  <c r="G12" i="25"/>
  <c r="F50" i="37" l="1"/>
  <c r="D50" i="37"/>
  <c r="B51" i="37" s="1"/>
  <c r="E13" i="25"/>
  <c r="H12" i="25"/>
  <c r="F51" i="37" l="1"/>
  <c r="J15" i="25" s="1"/>
  <c r="D51" i="37"/>
  <c r="B52" i="37" s="1"/>
  <c r="I12" i="25"/>
  <c r="G13" i="25"/>
  <c r="F52" i="37" l="1"/>
  <c r="D52" i="37"/>
  <c r="B53" i="37" s="1"/>
  <c r="H13" i="25"/>
  <c r="D53" i="37" l="1"/>
  <c r="B54" i="37" s="1"/>
  <c r="F53" i="37"/>
  <c r="E14" i="25"/>
  <c r="I13" i="25"/>
  <c r="F54" i="37" l="1"/>
  <c r="D54" i="37"/>
  <c r="B55" i="37" s="1"/>
  <c r="G14" i="25"/>
  <c r="F55" i="37" l="1"/>
  <c r="D55" i="37"/>
  <c r="B56" i="37" s="1"/>
  <c r="H14" i="25"/>
  <c r="E15" i="25"/>
  <c r="D56" i="37" l="1"/>
  <c r="B57" i="37" s="1"/>
  <c r="F56" i="37"/>
  <c r="G15" i="25"/>
  <c r="I14" i="25"/>
  <c r="D57" i="37" l="1"/>
  <c r="B58" i="37" s="1"/>
  <c r="F57" i="37"/>
  <c r="H15" i="25"/>
  <c r="F58" i="37" l="1"/>
  <c r="D58" i="37"/>
  <c r="B59" i="37" s="1"/>
  <c r="I15" i="25"/>
  <c r="E16" i="25"/>
  <c r="F59" i="37" l="1"/>
  <c r="D59" i="37"/>
  <c r="B60" i="37" s="1"/>
  <c r="G16" i="25"/>
  <c r="F60" i="37" l="1"/>
  <c r="D60" i="37"/>
  <c r="B61" i="37" s="1"/>
  <c r="H16" i="25"/>
  <c r="D61" i="37" l="1"/>
  <c r="B62" i="37" s="1"/>
  <c r="F61" i="37"/>
  <c r="I16" i="25"/>
  <c r="E17" i="25"/>
  <c r="G17" i="25" s="1"/>
  <c r="H17" i="25" s="1"/>
  <c r="I17" i="25" s="1"/>
  <c r="F62" i="37" l="1"/>
  <c r="D62" i="37"/>
  <c r="B63" i="37" s="1"/>
  <c r="E18" i="25"/>
  <c r="G18" i="25" s="1"/>
  <c r="H18" i="25" s="1"/>
  <c r="I18" i="25" s="1"/>
  <c r="F63" i="37" l="1"/>
  <c r="J16" i="25" s="1"/>
  <c r="D63" i="37"/>
  <c r="B64" i="37" s="1"/>
  <c r="D20" i="25"/>
  <c r="C20" i="25"/>
  <c r="D64" i="37" l="1"/>
  <c r="B65" i="37" s="1"/>
  <c r="F64" i="37"/>
  <c r="E19" i="25"/>
  <c r="F65" i="37" l="1"/>
  <c r="D65" i="37"/>
  <c r="B66" i="37" s="1"/>
  <c r="G19" i="25"/>
  <c r="E20" i="25"/>
  <c r="D66" i="37" l="1"/>
  <c r="B67" i="37" s="1"/>
  <c r="F66" i="37"/>
  <c r="H19" i="25"/>
  <c r="G20" i="25"/>
  <c r="F67" i="37" l="1"/>
  <c r="D67" i="37"/>
  <c r="B68" i="37" s="1"/>
  <c r="I19" i="25"/>
  <c r="I20" i="25" s="1"/>
  <c r="H20" i="25"/>
  <c r="F68" i="37" l="1"/>
  <c r="D68" i="37"/>
  <c r="B69" i="37" s="1"/>
  <c r="F69" i="37" l="1"/>
  <c r="D69" i="37"/>
  <c r="B70" i="37" s="1"/>
  <c r="F70" i="37" l="1"/>
  <c r="D70" i="37"/>
  <c r="B71" i="37" s="1"/>
  <c r="D71" i="37" l="1"/>
  <c r="B72" i="37" s="1"/>
  <c r="F71" i="37"/>
  <c r="D72" i="37" l="1"/>
  <c r="B73" i="37" s="1"/>
  <c r="F72" i="37"/>
  <c r="F73" i="37" l="1"/>
  <c r="D73" i="37"/>
  <c r="B74" i="37" s="1"/>
  <c r="D74" i="37" l="1"/>
  <c r="B75" i="37" s="1"/>
  <c r="F74" i="37"/>
  <c r="F75" i="37" l="1"/>
  <c r="J17" i="25" s="1"/>
  <c r="D75" i="37"/>
  <c r="B76" i="37" s="1"/>
  <c r="F76" i="37" l="1"/>
  <c r="D76" i="37"/>
  <c r="B77" i="37" s="1"/>
  <c r="F77" i="37" l="1"/>
  <c r="D77" i="37"/>
  <c r="B78" i="37" s="1"/>
  <c r="D78" i="37" l="1"/>
  <c r="B79" i="37" s="1"/>
  <c r="F78" i="37"/>
  <c r="D79" i="37" l="1"/>
  <c r="B80" i="37" s="1"/>
  <c r="F79" i="37"/>
  <c r="D80" i="37" l="1"/>
  <c r="B81" i="37" s="1"/>
  <c r="F80" i="37"/>
  <c r="F81" i="37" l="1"/>
  <c r="D81" i="37"/>
  <c r="B82" i="37" s="1"/>
  <c r="D82" i="37" l="1"/>
  <c r="B83" i="37" s="1"/>
  <c r="F82" i="37"/>
  <c r="F83" i="37" l="1"/>
  <c r="D83" i="37"/>
  <c r="B84" i="37" s="1"/>
  <c r="F84" i="37" l="1"/>
  <c r="D84" i="37"/>
  <c r="B85" i="37" s="1"/>
  <c r="F85" i="37" l="1"/>
  <c r="D85" i="37"/>
  <c r="B86" i="37" s="1"/>
  <c r="F86" i="37" l="1"/>
  <c r="D86" i="37"/>
  <c r="B87" i="37" s="1"/>
  <c r="D87" i="37" l="1"/>
  <c r="B88" i="37" s="1"/>
  <c r="F87" i="37"/>
  <c r="J18" i="25" s="1"/>
  <c r="D88" i="37" l="1"/>
  <c r="B89" i="37" s="1"/>
  <c r="F88" i="37"/>
  <c r="D89" i="37" l="1"/>
  <c r="B90" i="37" s="1"/>
  <c r="F89" i="37"/>
  <c r="F90" i="37" l="1"/>
  <c r="D90" i="37"/>
  <c r="B91" i="37" s="1"/>
  <c r="F91" i="37" l="1"/>
  <c r="D91" i="37"/>
  <c r="B92" i="37" s="1"/>
  <c r="F92" i="37" l="1"/>
  <c r="D92" i="37"/>
  <c r="B93" i="37" s="1"/>
  <c r="F93" i="37" l="1"/>
  <c r="D93" i="37"/>
  <c r="B94" i="37" s="1"/>
  <c r="D94" i="37" l="1"/>
  <c r="B95" i="37" s="1"/>
  <c r="F94" i="37"/>
  <c r="D95" i="37" l="1"/>
  <c r="B96" i="37" s="1"/>
  <c r="F95" i="37"/>
  <c r="D96" i="37" l="1"/>
  <c r="B97" i="37" s="1"/>
  <c r="F96" i="37"/>
  <c r="D97" i="37" l="1"/>
  <c r="B98" i="37" s="1"/>
  <c r="F97" i="37"/>
  <c r="D98" i="37" l="1"/>
  <c r="B99" i="37" s="1"/>
  <c r="F98" i="37"/>
  <c r="F99" i="37" l="1"/>
  <c r="D99" i="37"/>
  <c r="F100" i="37" l="1"/>
  <c r="J19" i="25"/>
  <c r="J2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Sultana</author>
  </authors>
  <commentList>
    <comment ref="AS6" authorId="0" shapeId="0" xr:uid="{FBCC977B-59A0-48E8-B540-C68D303B3236}">
      <text>
        <r>
          <rPr>
            <b/>
            <sz val="9"/>
            <color indexed="81"/>
            <rFont val="Tahoma"/>
            <family val="2"/>
          </rPr>
          <t xml:space="preserve">Do not reduce by 0.5 since negative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Sultana</author>
  </authors>
  <commentList>
    <comment ref="AS6" authorId="0" shapeId="0" xr:uid="{2D749190-2982-4B2D-A081-296C1372884F}">
      <text>
        <r>
          <rPr>
            <b/>
            <sz val="9"/>
            <color indexed="81"/>
            <rFont val="Tahoma"/>
            <family val="2"/>
          </rPr>
          <t xml:space="preserve">Do not reduce by 0.5 since negative
</t>
        </r>
      </text>
    </comment>
  </commentList>
</comments>
</file>

<file path=xl/sharedStrings.xml><?xml version="1.0" encoding="utf-8"?>
<sst xmlns="http://schemas.openxmlformats.org/spreadsheetml/2006/main" count="870" uniqueCount="181">
  <si>
    <t>Alectra Utilities Corporation</t>
  </si>
  <si>
    <t>Class</t>
  </si>
  <si>
    <t>Opening</t>
  </si>
  <si>
    <t>CCA</t>
  </si>
  <si>
    <t>1b</t>
  </si>
  <si>
    <t>Tax Rate</t>
  </si>
  <si>
    <t>Total</t>
  </si>
  <si>
    <t>Difference</t>
  </si>
  <si>
    <t>d</t>
  </si>
  <si>
    <t>EB-2025-0252</t>
  </si>
  <si>
    <t>Interrogatory Responses</t>
  </si>
  <si>
    <t>6-Staff-209</t>
  </si>
  <si>
    <t>Part d) ii</t>
  </si>
  <si>
    <t>Schedule 8 actual capital additons</t>
  </si>
  <si>
    <t>CCA with AIIP/DIEP</t>
  </si>
  <si>
    <t>CCA without AIIP/DIEP</t>
  </si>
  <si>
    <t>Tax Impact</t>
  </si>
  <si>
    <t>Income Tax (Grossed Up)</t>
  </si>
  <si>
    <t>Account 1592</t>
  </si>
  <si>
    <t>Alectra Utilties</t>
  </si>
  <si>
    <t>[A]</t>
  </si>
  <si>
    <t>Note: Actual capital additions cannot be broken out by rate zones. Alectra is not able to create actual fixed asset continuities by rate zone.</t>
  </si>
  <si>
    <t>2018 Actual</t>
  </si>
  <si>
    <t>[B]</t>
  </si>
  <si>
    <t>Note: Accelerated depreciation was effective November 21, 2018. Amounts related to 2018 would not be material as it would only be for assets purchased between November 21 and December 31 and the asset would have to be available for use (i.e. not in WIP). Based on the expected immaterial additions during this period, AIIP was not taken.</t>
  </si>
  <si>
    <t>2019 Actual</t>
  </si>
  <si>
    <t>2020 Actual</t>
  </si>
  <si>
    <t>2021 Actual</t>
  </si>
  <si>
    <t>2022 Actual</t>
  </si>
  <si>
    <t>2023 Actual</t>
  </si>
  <si>
    <t>2024 Actual</t>
  </si>
  <si>
    <t>a</t>
  </si>
  <si>
    <t>b</t>
  </si>
  <si>
    <t>c=b-a</t>
  </si>
  <si>
    <t>e=c*d</t>
  </si>
  <si>
    <t>f=e/(1-d)</t>
  </si>
  <si>
    <t>g=f</t>
  </si>
  <si>
    <t>2026 Forecast</t>
  </si>
  <si>
    <t>Eligible Capital Property (acq'd pre Jan 1, 2017)</t>
  </si>
  <si>
    <t>Eligible Capital Property (acq'd post Jan 1, 2017)</t>
  </si>
  <si>
    <t>Actual Additions - with AIIP and DIEP</t>
  </si>
  <si>
    <t>Buildings, Distribution System (acq'd post 1987)</t>
  </si>
  <si>
    <t>Non-Residential Buildings [Reg. 1100(1)(a.1) election]</t>
  </si>
  <si>
    <t>Distribution System (acq'd pre 1988)</t>
  </si>
  <si>
    <t>Buildings (acq'd pre 1988)</t>
  </si>
  <si>
    <t>Certain Buildings; Fences</t>
  </si>
  <si>
    <t>General Office Equipment, Furniture, Fixtures</t>
  </si>
  <si>
    <t>Motor Vehicles, Fleet</t>
  </si>
  <si>
    <t>Certain Automobiles</t>
  </si>
  <si>
    <t>Computer Application Software (Non-Systems)</t>
  </si>
  <si>
    <t>Elec. Generation Equip. (Non-Bldng, acq'd post Feb 27/00); Roads, Lots, Storage</t>
  </si>
  <si>
    <t>Fibre Optic Cable</t>
  </si>
  <si>
    <t>Certain Clean Energy/Energy-Efficient Generation Equipment</t>
  </si>
  <si>
    <t>Computers &amp; System Software (acq'd post Mar 22/04 and pre Mar 19/07)</t>
  </si>
  <si>
    <t>Distribution System (acq'd post Feb 22/05)</t>
  </si>
  <si>
    <t>General Purpose Computer Hardware &amp; Software (acq'd post Mar 18/07)</t>
  </si>
  <si>
    <t>CWIP</t>
  </si>
  <si>
    <t>Zero-emission vehicles</t>
  </si>
  <si>
    <t>Description</t>
  </si>
  <si>
    <t>Opening UCC</t>
  </si>
  <si>
    <t>Total Additions</t>
  </si>
  <si>
    <t>AIIP Additions</t>
  </si>
  <si>
    <t>Adjustments</t>
  </si>
  <si>
    <t>Disposals</t>
  </si>
  <si>
    <t>Disposals Reducing AIIP</t>
  </si>
  <si>
    <t>Net AIIP Additions</t>
  </si>
  <si>
    <t>AIIP Adjustment</t>
  </si>
  <si>
    <t>Adjusted Additions</t>
  </si>
  <si>
    <t>Adjusted UCC</t>
  </si>
  <si>
    <t>Rate (%)</t>
  </si>
  <si>
    <t>Full Yr CCA</t>
  </si>
  <si>
    <t>Closing UCC</t>
  </si>
  <si>
    <t>Immediate Expensing</t>
  </si>
  <si>
    <t>(Enter as negative)</t>
  </si>
  <si>
    <t>Nebo Road</t>
  </si>
  <si>
    <t>Addiscott Ops Centre</t>
  </si>
  <si>
    <t>N/A</t>
  </si>
  <si>
    <t>Barrie Hydro - right to use</t>
  </si>
  <si>
    <t>Leasehold Improvement - Sandalwood</t>
  </si>
  <si>
    <t>PS Inc - 2005 Additions</t>
  </si>
  <si>
    <t>14</t>
  </si>
  <si>
    <t>Churchill Meadows CCRA</t>
  </si>
  <si>
    <t>Goreway TS</t>
  </si>
  <si>
    <t>Dundas</t>
  </si>
  <si>
    <t>H1 Holland T5 - 2020</t>
  </si>
  <si>
    <t>H1 Midhurst CC</t>
  </si>
  <si>
    <t>Vansickle</t>
  </si>
  <si>
    <t>Winona</t>
  </si>
  <si>
    <t>Pleasant CCRA (Brampton)</t>
  </si>
  <si>
    <t>Arlen MTS - Guelph</t>
  </si>
  <si>
    <t>14.1</t>
  </si>
  <si>
    <t>(GRZ Merger)</t>
  </si>
  <si>
    <t>Immediate Expensing - N/A</t>
  </si>
  <si>
    <t xml:space="preserve">Cedar TS - Guelph </t>
  </si>
  <si>
    <t xml:space="preserve">Pleasant TS </t>
  </si>
  <si>
    <t xml:space="preserve">Kenilworth </t>
  </si>
  <si>
    <t>Barrie Hydro - Right to Use</t>
  </si>
  <si>
    <t>PS INC - 2005 ADDITION</t>
  </si>
  <si>
    <t>Adj</t>
  </si>
  <si>
    <t>Cost</t>
  </si>
  <si>
    <t>Date</t>
  </si>
  <si>
    <t>YYYYMMDD</t>
  </si>
  <si>
    <t>Class 13</t>
  </si>
  <si>
    <t>Feb - Dec 2017</t>
  </si>
  <si>
    <t>Start</t>
  </si>
  <si>
    <t>End</t>
  </si>
  <si>
    <t>Closing</t>
  </si>
  <si>
    <t>Refund</t>
  </si>
  <si>
    <t>Addition</t>
  </si>
  <si>
    <t>Years</t>
  </si>
  <si>
    <t>days per year</t>
  </si>
  <si>
    <t>days</t>
  </si>
  <si>
    <t>Class 14 - Churchill Meadows</t>
  </si>
  <si>
    <t>Capital Cost Recovery Agreements with Hydro One</t>
  </si>
  <si>
    <t>Class 14 - Goreway</t>
  </si>
  <si>
    <t>Class 14 - Vansickle CCRA</t>
  </si>
  <si>
    <t>Combined</t>
  </si>
  <si>
    <t>Hydro One True up invoice - December 15, 2022</t>
  </si>
  <si>
    <t>Class 14 - Nebo Road CCRA</t>
  </si>
  <si>
    <t>Class 14 - Winona CCRA</t>
  </si>
  <si>
    <t>Class 14 - Dundas CCRA</t>
  </si>
  <si>
    <t>Class 14 - Holland TS</t>
  </si>
  <si>
    <t>Total CCA</t>
  </si>
  <si>
    <t>Combined - 2022 Adjustment/Refund</t>
  </si>
  <si>
    <t>Class 14 - Midhurst CCRA</t>
  </si>
  <si>
    <t>Class 14 - Pleasant</t>
  </si>
  <si>
    <t>Pleasant TS - H29 H30 Reconductoring - Transmission</t>
  </si>
  <si>
    <t>Arlen MTS True-Up Payment (CCRA) Guelph 10th Year</t>
  </si>
  <si>
    <t>Cedar TS True-Up Payment (CCRA) Guelph 15th Year</t>
  </si>
  <si>
    <t>New Station - Newton TS (Capacity)</t>
  </si>
  <si>
    <t>New Station - Campbell TS Metal Clad Expansion</t>
  </si>
  <si>
    <t>Kenilworth TS Power Factor Correction</t>
  </si>
  <si>
    <t>Build Markham TS #5</t>
  </si>
  <si>
    <t>Closing UCC-2031</t>
  </si>
  <si>
    <t>CCA-2031</t>
  </si>
  <si>
    <t>Additions-2031</t>
  </si>
  <si>
    <t>Opening UCC-2031</t>
  </si>
  <si>
    <t>Closing UCC-2030</t>
  </si>
  <si>
    <t>CCA-2030</t>
  </si>
  <si>
    <t>Additions-2030</t>
  </si>
  <si>
    <t>Opening UCC-2030</t>
  </si>
  <si>
    <t>Closing UCC-2029</t>
  </si>
  <si>
    <t>CCA-2029</t>
  </si>
  <si>
    <t>Additions-2029</t>
  </si>
  <si>
    <t>Opening UCC-2029</t>
  </si>
  <si>
    <t>Closing UCC-2028</t>
  </si>
  <si>
    <t>CCA-2028</t>
  </si>
  <si>
    <t>Additions-2028</t>
  </si>
  <si>
    <t>Opening UCC-2028</t>
  </si>
  <si>
    <t>Closing UCC-2027</t>
  </si>
  <si>
    <t>CCA-2027</t>
  </si>
  <si>
    <t>Additions-2027</t>
  </si>
  <si>
    <t>Opening UCC-2027</t>
  </si>
  <si>
    <t>Closing UCC-2026</t>
  </si>
  <si>
    <t>CCA-2026</t>
  </si>
  <si>
    <t>Additions-2026</t>
  </si>
  <si>
    <t>Opening UCC-2026</t>
  </si>
  <si>
    <t>Closing UCC-2025</t>
  </si>
  <si>
    <t>CCA-2025</t>
  </si>
  <si>
    <t>Additions-2025</t>
  </si>
  <si>
    <t>Year 2031</t>
  </si>
  <si>
    <t>Year 2030</t>
  </si>
  <si>
    <t>Year 2029</t>
  </si>
  <si>
    <t>Year 2028</t>
  </si>
  <si>
    <t>Year 2027</t>
  </si>
  <si>
    <t>Year 2026</t>
  </si>
  <si>
    <t>Year 2025</t>
  </si>
  <si>
    <t>CCRA Period (Years)</t>
  </si>
  <si>
    <t>Date in Service</t>
  </si>
  <si>
    <t>Project Description</t>
  </si>
  <si>
    <t>FORECASTED COST</t>
  </si>
  <si>
    <t>6-Staff-210_Attach 1_Class 13 14 CCA</t>
  </si>
  <si>
    <t>2025 Forecast</t>
  </si>
  <si>
    <t>Actual Additions - without AIIP and DIEP</t>
  </si>
  <si>
    <t>Opening Balance</t>
  </si>
  <si>
    <t>Additions</t>
  </si>
  <si>
    <t>Closing Balance</t>
  </si>
  <si>
    <t>Rate</t>
  </si>
  <si>
    <t>Carrying Charges</t>
  </si>
  <si>
    <t>Carrying Charge</t>
  </si>
  <si>
    <t>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</si>
</sst>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0_);_(* \(#,##0\);_(* &quot;-&quot;??_);_(@_)"/>
    <numFmt numFmtId="166" formatCode="yyyy\-mm\-dd"/>
    <numFmt numFmtId="167" formatCode="0.00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sz val="11"/>
      <color rgb="FFFF0000"/>
      <name val="Arial"/>
      <family val="2"/>
    </font>
    <font>
      <sz val="11"/>
      <name val="Calibri"/>
      <family val="2"/>
      <scheme val="minor"/>
    </font>
    <font>
      <i/>
      <sz val="11"/>
      <color theme="1"/>
      <name val="Calibri"/>
      <family val="2"/>
      <scheme val="minor"/>
    </font>
    <font>
      <b/>
      <sz val="9"/>
      <color indexed="81"/>
      <name val="Tahoma"/>
      <family val="2"/>
    </font>
    <font>
      <sz val="8"/>
      <color theme="1"/>
      <name val="Calibri"/>
      <family val="2"/>
      <scheme val="minor"/>
    </font>
    <font>
      <b/>
      <u/>
      <sz val="11"/>
      <color theme="1"/>
      <name val="Calibri"/>
      <family val="2"/>
      <scheme val="minor"/>
    </font>
    <font>
      <b/>
      <u/>
      <sz val="11"/>
      <color rgb="FFFF0000"/>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
      <patternFill patternType="solid">
        <fgColor theme="1"/>
        <bgColor indexed="64"/>
      </patternFill>
    </fill>
  </fills>
  <borders count="8">
    <border>
      <left/>
      <right/>
      <top/>
      <bottom/>
      <diagonal/>
    </border>
    <border>
      <left/>
      <right/>
      <top style="thin">
        <color indexed="64"/>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165" fontId="0" fillId="0" borderId="0" xfId="0" applyNumberFormat="1"/>
    <xf numFmtId="165" fontId="0" fillId="0" borderId="0" xfId="1" applyNumberFormat="1" applyFont="1" applyFill="1"/>
    <xf numFmtId="165" fontId="0" fillId="0" borderId="1" xfId="0" applyNumberFormat="1" applyBorder="1"/>
    <xf numFmtId="0" fontId="3" fillId="0" borderId="0" xfId="0" applyFont="1" applyAlignment="1">
      <alignment horizontal="center"/>
    </xf>
    <xf numFmtId="0" fontId="3" fillId="0" borderId="2" xfId="0" applyFont="1" applyBorder="1" applyAlignment="1">
      <alignment horizontal="center"/>
    </xf>
    <xf numFmtId="0" fontId="3" fillId="0" borderId="0" xfId="0" applyFont="1"/>
    <xf numFmtId="0" fontId="0" fillId="0" borderId="0" xfId="0" applyAlignment="1">
      <alignment horizontal="center"/>
    </xf>
    <xf numFmtId="165" fontId="0" fillId="0" borderId="1" xfId="1" applyNumberFormat="1" applyFont="1" applyFill="1" applyBorder="1"/>
    <xf numFmtId="0" fontId="2" fillId="0" borderId="0" xfId="0" applyFont="1"/>
    <xf numFmtId="165" fontId="0" fillId="0" borderId="0" xfId="1" applyNumberFormat="1" applyFont="1"/>
    <xf numFmtId="0" fontId="3" fillId="0" borderId="0" xfId="0" applyFont="1" applyAlignment="1">
      <alignment horizontal="center" wrapText="1"/>
    </xf>
    <xf numFmtId="43" fontId="0" fillId="0" borderId="0" xfId="1" applyFont="1"/>
    <xf numFmtId="0" fontId="4" fillId="0" borderId="0" xfId="0" applyFont="1"/>
    <xf numFmtId="0" fontId="5" fillId="0" borderId="0" xfId="0" applyFont="1"/>
    <xf numFmtId="0" fontId="6" fillId="0" borderId="0" xfId="0" applyFont="1" applyAlignment="1">
      <alignment horizontal="center"/>
    </xf>
    <xf numFmtId="0" fontId="4" fillId="0" borderId="6" xfId="0" applyFont="1" applyBorder="1" applyAlignment="1">
      <alignment horizontal="center" wrapText="1"/>
    </xf>
    <xf numFmtId="0" fontId="4" fillId="0" borderId="6" xfId="0" applyFont="1" applyBorder="1"/>
    <xf numFmtId="0" fontId="5" fillId="0" borderId="6" xfId="0" applyFont="1" applyBorder="1" applyAlignment="1">
      <alignment horizontal="center"/>
    </xf>
    <xf numFmtId="0" fontId="5" fillId="0" borderId="6" xfId="0" applyFont="1" applyBorder="1"/>
    <xf numFmtId="164" fontId="5" fillId="0" borderId="6" xfId="2" applyFont="1" applyBorder="1"/>
    <xf numFmtId="10" fontId="5" fillId="0" borderId="6" xfId="0" applyNumberFormat="1" applyFont="1" applyBorder="1"/>
    <xf numFmtId="37" fontId="5" fillId="0" borderId="6" xfId="0" applyNumberFormat="1" applyFont="1" applyBorder="1"/>
    <xf numFmtId="0" fontId="3" fillId="2" borderId="0" xfId="0" applyFont="1" applyFill="1" applyAlignment="1">
      <alignment horizontal="center"/>
    </xf>
    <xf numFmtId="0" fontId="3" fillId="2" borderId="0" xfId="0" applyFont="1" applyFill="1" applyAlignment="1">
      <alignment horizontal="centerContinuous"/>
    </xf>
    <xf numFmtId="0" fontId="3" fillId="0" borderId="7" xfId="0" applyFont="1" applyBorder="1" applyAlignment="1">
      <alignment horizontal="center" wrapText="1"/>
    </xf>
    <xf numFmtId="165" fontId="0" fillId="0" borderId="1" xfId="1" applyNumberFormat="1" applyFont="1" applyBorder="1"/>
    <xf numFmtId="165" fontId="7" fillId="0" borderId="1" xfId="1" applyNumberFormat="1" applyFont="1" applyFill="1" applyBorder="1"/>
    <xf numFmtId="0" fontId="0" fillId="2" borderId="0" xfId="0" applyFill="1" applyAlignment="1">
      <alignment horizontal="centerContinuous"/>
    </xf>
    <xf numFmtId="9" fontId="0" fillId="0" borderId="0" xfId="0" applyNumberFormat="1" applyAlignment="1">
      <alignment horizontal="center"/>
    </xf>
    <xf numFmtId="0" fontId="8" fillId="0" borderId="7" xfId="0" applyFont="1" applyBorder="1" applyAlignment="1">
      <alignment horizontal="center" wrapText="1"/>
    </xf>
    <xf numFmtId="49" fontId="7" fillId="0" borderId="0" xfId="0" applyNumberFormat="1" applyFont="1" applyAlignment="1">
      <alignment horizontal="center"/>
    </xf>
    <xf numFmtId="165" fontId="7" fillId="0" borderId="0" xfId="0" applyNumberFormat="1" applyFont="1"/>
    <xf numFmtId="49" fontId="7" fillId="0" borderId="0" xfId="0" applyNumberFormat="1" applyFont="1" applyAlignment="1">
      <alignment horizontal="left"/>
    </xf>
    <xf numFmtId="0" fontId="0" fillId="0" borderId="0" xfId="0" applyAlignment="1">
      <alignment horizontal="left"/>
    </xf>
    <xf numFmtId="0" fontId="10" fillId="0" borderId="0" xfId="0" applyFont="1"/>
    <xf numFmtId="166" fontId="0" fillId="0" borderId="0" xfId="0" applyNumberFormat="1" applyAlignment="1">
      <alignment horizontal="center"/>
    </xf>
    <xf numFmtId="165" fontId="3" fillId="4" borderId="0" xfId="0" applyNumberFormat="1" applyFont="1" applyFill="1"/>
    <xf numFmtId="0" fontId="3" fillId="4" borderId="0" xfId="0" applyFont="1" applyFill="1"/>
    <xf numFmtId="166" fontId="3" fillId="4" borderId="0" xfId="0" applyNumberFormat="1" applyFont="1" applyFill="1" applyAlignment="1">
      <alignment horizontal="center"/>
    </xf>
    <xf numFmtId="0" fontId="3" fillId="0" borderId="7" xfId="0" applyFont="1" applyBorder="1" applyAlignment="1">
      <alignment horizontal="center"/>
    </xf>
    <xf numFmtId="17" fontId="3" fillId="0" borderId="7" xfId="0" applyNumberFormat="1" applyFont="1" applyBorder="1" applyAlignment="1">
      <alignment horizontal="center"/>
    </xf>
    <xf numFmtId="15" fontId="0" fillId="0" borderId="0" xfId="0" applyNumberFormat="1"/>
    <xf numFmtId="0" fontId="0" fillId="0" borderId="0" xfId="0" quotePrefix="1"/>
    <xf numFmtId="17" fontId="0" fillId="0" borderId="0" xfId="0" applyNumberFormat="1"/>
    <xf numFmtId="0" fontId="0" fillId="0" borderId="7" xfId="0" applyBorder="1"/>
    <xf numFmtId="41" fontId="0" fillId="0" borderId="0" xfId="0" applyNumberFormat="1"/>
    <xf numFmtId="41" fontId="0" fillId="0" borderId="0" xfId="4" applyFont="1" applyFill="1"/>
    <xf numFmtId="0" fontId="3" fillId="3" borderId="0" xfId="0" applyFont="1" applyFill="1"/>
    <xf numFmtId="0" fontId="11" fillId="0" borderId="0" xfId="0" applyFont="1"/>
    <xf numFmtId="14" fontId="0" fillId="0" borderId="0" xfId="0" applyNumberFormat="1"/>
    <xf numFmtId="0" fontId="0" fillId="3" borderId="0" xfId="0" applyFill="1"/>
    <xf numFmtId="0" fontId="12" fillId="3" borderId="0" xfId="0" applyFont="1" applyFill="1"/>
    <xf numFmtId="165" fontId="0" fillId="5" borderId="1" xfId="0" applyNumberFormat="1" applyFill="1" applyBorder="1" applyAlignment="1">
      <alignment horizontal="center"/>
    </xf>
    <xf numFmtId="165" fontId="0" fillId="5" borderId="0" xfId="0" applyNumberFormat="1" applyFill="1" applyAlignment="1">
      <alignment horizontal="center"/>
    </xf>
    <xf numFmtId="0" fontId="3" fillId="5" borderId="0" xfId="0" applyFont="1" applyFill="1" applyAlignment="1">
      <alignment horizontal="center"/>
    </xf>
    <xf numFmtId="167" fontId="0" fillId="0" borderId="0" xfId="0" applyNumberFormat="1"/>
    <xf numFmtId="0" fontId="5" fillId="0" borderId="0" xfId="0" applyFont="1" applyAlignment="1">
      <alignment wrapText="1"/>
    </xf>
    <xf numFmtId="0" fontId="6" fillId="0" borderId="0" xfId="0" applyFont="1" applyAlignment="1">
      <alignment horizontal="center" vertical="center"/>
    </xf>
    <xf numFmtId="43" fontId="0" fillId="0" borderId="0" xfId="0" applyNumberFormat="1"/>
    <xf numFmtId="43" fontId="3" fillId="0" borderId="0" xfId="0" applyNumberFormat="1" applyFont="1"/>
    <xf numFmtId="165" fontId="5" fillId="0" borderId="6" xfId="0" applyNumberFormat="1" applyFont="1" applyBorder="1"/>
    <xf numFmtId="10" fontId="0" fillId="0" borderId="0" xfId="5" applyNumberFormat="1" applyFont="1" applyFill="1" applyAlignment="1">
      <alignment horizontal="center"/>
    </xf>
    <xf numFmtId="43" fontId="0" fillId="0" borderId="2" xfId="0" applyNumberFormat="1" applyBorder="1"/>
    <xf numFmtId="0" fontId="13" fillId="6" borderId="0" xfId="0" applyFont="1" applyFill="1" applyAlignment="1">
      <alignment horizontal="center"/>
    </xf>
    <xf numFmtId="43" fontId="13" fillId="6" borderId="0" xfId="0" applyNumberFormat="1" applyFont="1" applyFill="1" applyAlignment="1">
      <alignment horizontal="center"/>
    </xf>
    <xf numFmtId="0" fontId="5" fillId="0" borderId="0" xfId="0" applyFont="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cellXfs>
  <cellStyles count="6">
    <cellStyle name="Comma" xfId="2" builtinId="3"/>
    <cellStyle name="Comma [0]" xfId="4" builtinId="6"/>
    <cellStyle name="Comma 2" xfId="1" xr:uid="{CE2B0743-7CC1-4FD8-99C7-43CC6900EEDB}"/>
    <cellStyle name="Normal" xfId="0" builtinId="0"/>
    <cellStyle name="Percent" xfId="5" builtinId="5"/>
    <cellStyle name="Style 1 MS" xfId="3" xr:uid="{BE1A1829-4E7E-488F-B317-95AB8FF918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3A49-34AD-4865-9D73-972A43517A1B}">
  <dimension ref="A1:N26"/>
  <sheetViews>
    <sheetView showGridLines="0" tabSelected="1" workbookViewId="0">
      <selection activeCell="I11" sqref="I11"/>
    </sheetView>
  </sheetViews>
  <sheetFormatPr defaultColWidth="9.140625" defaultRowHeight="14.25" x14ac:dyDescent="0.2"/>
  <cols>
    <col min="1" max="1" width="5.140625" style="14" customWidth="1"/>
    <col min="2" max="2" width="23.5703125" style="14" customWidth="1"/>
    <col min="3" max="4" width="15.28515625" style="14" bestFit="1" customWidth="1"/>
    <col min="5" max="5" width="15.7109375" style="14" bestFit="1" customWidth="1"/>
    <col min="6" max="6" width="9.140625" style="14"/>
    <col min="7" max="7" width="13.140625" style="14" customWidth="1"/>
    <col min="8" max="8" width="12.7109375" style="14" customWidth="1"/>
    <col min="9" max="9" width="13.28515625" style="14" customWidth="1"/>
    <col min="10" max="10" width="14.85546875" style="14" customWidth="1"/>
    <col min="11" max="16384" width="9.140625" style="14"/>
  </cols>
  <sheetData>
    <row r="1" spans="1:10" ht="15" x14ac:dyDescent="0.25">
      <c r="A1" s="13" t="s">
        <v>0</v>
      </c>
    </row>
    <row r="2" spans="1:10" ht="15" x14ac:dyDescent="0.25">
      <c r="A2" s="13" t="s">
        <v>9</v>
      </c>
    </row>
    <row r="3" spans="1:10" ht="15" x14ac:dyDescent="0.25">
      <c r="A3" s="13" t="s">
        <v>10</v>
      </c>
    </row>
    <row r="4" spans="1:10" ht="15" x14ac:dyDescent="0.25">
      <c r="A4" s="13" t="s">
        <v>11</v>
      </c>
    </row>
    <row r="5" spans="1:10" ht="15" x14ac:dyDescent="0.25">
      <c r="A5" s="13" t="s">
        <v>12</v>
      </c>
    </row>
    <row r="9" spans="1:10" ht="45" x14ac:dyDescent="0.25">
      <c r="B9" s="16" t="s">
        <v>13</v>
      </c>
      <c r="C9" s="16" t="s">
        <v>15</v>
      </c>
      <c r="D9" s="16" t="s">
        <v>14</v>
      </c>
      <c r="E9" s="16" t="s">
        <v>7</v>
      </c>
      <c r="F9" s="16" t="s">
        <v>5</v>
      </c>
      <c r="G9" s="16" t="s">
        <v>16</v>
      </c>
      <c r="H9" s="16" t="s">
        <v>17</v>
      </c>
      <c r="I9" s="16" t="s">
        <v>18</v>
      </c>
      <c r="J9" s="16" t="s">
        <v>179</v>
      </c>
    </row>
    <row r="10" spans="1:10" ht="15" x14ac:dyDescent="0.25">
      <c r="A10" s="15" t="s">
        <v>20</v>
      </c>
      <c r="B10" s="17" t="s">
        <v>19</v>
      </c>
      <c r="C10" s="18" t="s">
        <v>31</v>
      </c>
      <c r="D10" s="18" t="s">
        <v>32</v>
      </c>
      <c r="E10" s="18" t="s">
        <v>33</v>
      </c>
      <c r="F10" s="18" t="s">
        <v>8</v>
      </c>
      <c r="G10" s="18" t="s">
        <v>34</v>
      </c>
      <c r="H10" s="18" t="s">
        <v>35</v>
      </c>
      <c r="I10" s="18" t="s">
        <v>36</v>
      </c>
      <c r="J10" s="19"/>
    </row>
    <row r="11" spans="1:10" ht="15" x14ac:dyDescent="0.25">
      <c r="A11" s="15" t="s">
        <v>23</v>
      </c>
      <c r="B11" s="19" t="s">
        <v>22</v>
      </c>
      <c r="C11" s="20">
        <v>0</v>
      </c>
      <c r="D11" s="20">
        <v>0</v>
      </c>
      <c r="E11" s="20">
        <f>D11-C11</f>
        <v>0</v>
      </c>
      <c r="F11" s="21">
        <v>0.26500000000000001</v>
      </c>
      <c r="G11" s="20">
        <f>E11*F11</f>
        <v>0</v>
      </c>
      <c r="H11" s="20">
        <f>G11/(1-F11)</f>
        <v>0</v>
      </c>
      <c r="I11" s="20">
        <f>+H11</f>
        <v>0</v>
      </c>
      <c r="J11" s="19"/>
    </row>
    <row r="12" spans="1:10" x14ac:dyDescent="0.2">
      <c r="B12" s="19" t="s">
        <v>25</v>
      </c>
      <c r="C12" s="22">
        <f>'Sch 8 Actual No AIIP DIEP'!O46</f>
        <v>-222321539.51237708</v>
      </c>
      <c r="D12" s="22">
        <f>'Sch 8 Actual AIIP DIEP'!$O$46</f>
        <v>-249352514.51237708</v>
      </c>
      <c r="E12" s="22">
        <f t="shared" ref="E12:E19" si="0">D12-C12</f>
        <v>-27030975</v>
      </c>
      <c r="F12" s="21">
        <v>0.26500000000000001</v>
      </c>
      <c r="G12" s="22">
        <f t="shared" ref="G12:G19" si="1">E12*F12</f>
        <v>-7163208.375</v>
      </c>
      <c r="H12" s="22">
        <f t="shared" ref="H12:H19" si="2">G12/(1-F12)</f>
        <v>-9745861.7346938774</v>
      </c>
      <c r="I12" s="22">
        <f t="shared" ref="I12:I19" si="3">+H12</f>
        <v>-9745861.7346938774</v>
      </c>
      <c r="J12" s="61">
        <f>SUM('Monthly Carrying Charge'!F4:F15)</f>
        <v>-97925.606555059538</v>
      </c>
    </row>
    <row r="13" spans="1:10" x14ac:dyDescent="0.2">
      <c r="B13" s="19" t="s">
        <v>26</v>
      </c>
      <c r="C13" s="22">
        <f>'Sch 8 Actual No AIIP DIEP'!AE46</f>
        <v>-224913784.80649474</v>
      </c>
      <c r="D13" s="22">
        <f>'Sch 8 Actual AIIP DIEP'!$AE$46</f>
        <v>-248294836.80649474</v>
      </c>
      <c r="E13" s="22">
        <f t="shared" si="0"/>
        <v>-23381052</v>
      </c>
      <c r="F13" s="21">
        <v>0.26500000000000001</v>
      </c>
      <c r="G13" s="22">
        <f t="shared" si="1"/>
        <v>-6195978.7800000003</v>
      </c>
      <c r="H13" s="22">
        <f t="shared" si="2"/>
        <v>-8429903.1020408161</v>
      </c>
      <c r="I13" s="22">
        <f t="shared" si="3"/>
        <v>-8429903.1020408161</v>
      </c>
      <c r="J13" s="61">
        <f>SUM('Monthly Carrying Charge'!F16:F27)</f>
        <v>-170166.37070017002</v>
      </c>
    </row>
    <row r="14" spans="1:10" x14ac:dyDescent="0.2">
      <c r="B14" s="19" t="s">
        <v>27</v>
      </c>
      <c r="C14" s="22">
        <f>'Sch 8 Actual No AIIP DIEP'!AV46</f>
        <v>-214715118.25102681</v>
      </c>
      <c r="D14" s="22">
        <f>'Sch 8 Actual AIIP DIEP'!$AV$46</f>
        <v>-226255463.47329289</v>
      </c>
      <c r="E14" s="22">
        <f t="shared" si="0"/>
        <v>-11540345.222266078</v>
      </c>
      <c r="F14" s="21">
        <v>0.26500000000000001</v>
      </c>
      <c r="G14" s="22">
        <f t="shared" si="1"/>
        <v>-3058191.4839005107</v>
      </c>
      <c r="H14" s="22">
        <f t="shared" si="2"/>
        <v>-4160804.740000695</v>
      </c>
      <c r="I14" s="22">
        <f t="shared" si="3"/>
        <v>-4160804.740000695</v>
      </c>
      <c r="J14" s="61">
        <f>SUM('Monthly Carrying Charge'!F28:F39)</f>
        <v>-114471.96195263957</v>
      </c>
    </row>
    <row r="15" spans="1:10" x14ac:dyDescent="0.2">
      <c r="B15" s="19" t="s">
        <v>28</v>
      </c>
      <c r="C15" s="22">
        <f>'Sch 8 Actual No AIIP DIEP'!BM46</f>
        <v>-212183785.81469512</v>
      </c>
      <c r="D15" s="22">
        <f>'Sch 8 Actual AIIP DIEP'!$BM$46</f>
        <v>-226156586.81469512</v>
      </c>
      <c r="E15" s="22">
        <f t="shared" si="0"/>
        <v>-13972801</v>
      </c>
      <c r="F15" s="21">
        <v>0.26500000000000001</v>
      </c>
      <c r="G15" s="22">
        <f t="shared" si="1"/>
        <v>-3702792.2650000001</v>
      </c>
      <c r="H15" s="22">
        <f t="shared" si="2"/>
        <v>-5037812.6054421775</v>
      </c>
      <c r="I15" s="22">
        <f t="shared" si="3"/>
        <v>-5037812.6054421775</v>
      </c>
      <c r="J15" s="61">
        <f>SUM('Monthly Carrying Charge'!F40:F51)</f>
        <v>-489406.0345965093</v>
      </c>
    </row>
    <row r="16" spans="1:10" x14ac:dyDescent="0.2">
      <c r="B16" s="19" t="s">
        <v>29</v>
      </c>
      <c r="C16" s="22">
        <f>'Sch 8 Actual No AIIP DIEP'!CD46</f>
        <v>-225836532.81469512</v>
      </c>
      <c r="D16" s="22">
        <f>'Sch 8 Actual AIIP DIEP'!$CD$46</f>
        <v>-255600021.81469512</v>
      </c>
      <c r="E16" s="22">
        <f t="shared" si="0"/>
        <v>-29763489</v>
      </c>
      <c r="F16" s="21">
        <v>0.26500000000000001</v>
      </c>
      <c r="G16" s="22">
        <f t="shared" si="1"/>
        <v>-7887324.585</v>
      </c>
      <c r="H16" s="22">
        <f t="shared" si="2"/>
        <v>-10731053.857142858</v>
      </c>
      <c r="I16" s="22">
        <f t="shared" si="3"/>
        <v>-10731053.857142858</v>
      </c>
      <c r="J16" s="61">
        <f>SUM('Monthly Carrying Charge'!F52:F63)</f>
        <v>-1636816.721048299</v>
      </c>
    </row>
    <row r="17" spans="1:14" x14ac:dyDescent="0.2">
      <c r="B17" s="19" t="s">
        <v>30</v>
      </c>
      <c r="C17" s="22">
        <f>'Sch 8 Actual No AIIP DIEP'!CU46</f>
        <v>-244651776.81469512</v>
      </c>
      <c r="D17" s="22">
        <f>'Sch 8 Actual AIIP DIEP'!$CU$46</f>
        <v>-249394510.81469512</v>
      </c>
      <c r="E17" s="22">
        <f t="shared" si="0"/>
        <v>-4742734</v>
      </c>
      <c r="F17" s="21">
        <v>0.26500000000000001</v>
      </c>
      <c r="G17" s="22">
        <f t="shared" si="1"/>
        <v>-1256824.51</v>
      </c>
      <c r="H17" s="22">
        <f t="shared" si="2"/>
        <v>-1709965.3197278911</v>
      </c>
      <c r="I17" s="22">
        <f t="shared" si="3"/>
        <v>-1709965.3197278911</v>
      </c>
      <c r="J17" s="61">
        <f>SUM('Monthly Carrying Charge'!F64:F75)</f>
        <v>-1998945.4675006727</v>
      </c>
    </row>
    <row r="18" spans="1:14" x14ac:dyDescent="0.2">
      <c r="B18" s="19" t="s">
        <v>172</v>
      </c>
      <c r="C18" s="22">
        <f>'Sch 8 Actual No AIIP DIEP'!DL46</f>
        <v>-251464126.03704867</v>
      </c>
      <c r="D18" s="22">
        <f>'Sch 8 Actual AIIP DIEP'!$DL$46</f>
        <v>-251351013.03704867</v>
      </c>
      <c r="E18" s="22">
        <f t="shared" si="0"/>
        <v>113113</v>
      </c>
      <c r="F18" s="21">
        <v>0.26500000000000001</v>
      </c>
      <c r="G18" s="22">
        <f t="shared" si="1"/>
        <v>29974.945</v>
      </c>
      <c r="H18" s="22">
        <f t="shared" si="2"/>
        <v>40782.238095238099</v>
      </c>
      <c r="I18" s="22">
        <f t="shared" si="3"/>
        <v>40782.238095238099</v>
      </c>
      <c r="J18" s="61">
        <f>SUM('Monthly Carrying Charge'!F76:F87)</f>
        <v>-1255617.2811790672</v>
      </c>
    </row>
    <row r="19" spans="1:14" x14ac:dyDescent="0.2">
      <c r="B19" s="19" t="s">
        <v>37</v>
      </c>
      <c r="C19" s="22">
        <f>'Sch 8 Actual No AIIP DIEP'!EC46</f>
        <v>-260296080.33616096</v>
      </c>
      <c r="D19" s="22">
        <f>'Sch 8 Actual AIIP DIEP'!$EC$46</f>
        <v>-268172909.33616096</v>
      </c>
      <c r="E19" s="22">
        <f t="shared" si="0"/>
        <v>-7876829</v>
      </c>
      <c r="F19" s="21">
        <v>0.26500000000000001</v>
      </c>
      <c r="G19" s="22">
        <f t="shared" si="1"/>
        <v>-2087359.6850000001</v>
      </c>
      <c r="H19" s="22">
        <f t="shared" si="2"/>
        <v>-2839945.1496598641</v>
      </c>
      <c r="I19" s="22">
        <f t="shared" si="3"/>
        <v>-2839945.1496598641</v>
      </c>
      <c r="J19" s="61">
        <f>SUM('Monthly Carrying Charge'!F88:F99)</f>
        <v>-1047444.6465209547</v>
      </c>
    </row>
    <row r="20" spans="1:14" x14ac:dyDescent="0.2">
      <c r="B20" s="19" t="s">
        <v>6</v>
      </c>
      <c r="C20" s="22">
        <f>SUM(C11:C19)</f>
        <v>-1856382744.3871934</v>
      </c>
      <c r="D20" s="22">
        <f>SUM(D11:D19)</f>
        <v>-1974577856.6094596</v>
      </c>
      <c r="E20" s="22">
        <f>SUM(E11:E19)</f>
        <v>-118195112.22226608</v>
      </c>
      <c r="F20" s="21"/>
      <c r="G20" s="22">
        <f>SUM(G11:G19)</f>
        <v>-31321704.738900512</v>
      </c>
      <c r="H20" s="22">
        <f>SUM(H11:H19)</f>
        <v>-42614564.27061294</v>
      </c>
      <c r="I20" s="22">
        <f>SUM(I11:I19)</f>
        <v>-42614564.27061294</v>
      </c>
      <c r="J20" s="22">
        <f>SUM(J11:J19)</f>
        <v>-6810794.0900533712</v>
      </c>
    </row>
    <row r="24" spans="1:14" ht="27" customHeight="1" x14ac:dyDescent="0.2">
      <c r="A24" s="58" t="s">
        <v>20</v>
      </c>
      <c r="B24" s="66" t="s">
        <v>21</v>
      </c>
      <c r="C24" s="66"/>
      <c r="D24" s="66"/>
      <c r="E24" s="66"/>
      <c r="F24" s="66"/>
      <c r="G24" s="66"/>
      <c r="H24" s="66"/>
      <c r="I24" s="66"/>
    </row>
    <row r="25" spans="1:14" ht="42.6" customHeight="1" x14ac:dyDescent="0.2">
      <c r="A25" s="58" t="s">
        <v>23</v>
      </c>
      <c r="B25" s="66" t="s">
        <v>24</v>
      </c>
      <c r="C25" s="66"/>
      <c r="D25" s="66"/>
      <c r="E25" s="66"/>
      <c r="F25" s="66"/>
      <c r="G25" s="66"/>
      <c r="H25" s="66"/>
      <c r="I25" s="66"/>
      <c r="J25" s="57"/>
      <c r="K25" s="57"/>
      <c r="L25" s="57"/>
      <c r="M25" s="57"/>
      <c r="N25" s="57"/>
    </row>
    <row r="26" spans="1:14" x14ac:dyDescent="0.2">
      <c r="B26" s="57"/>
      <c r="C26" s="57"/>
      <c r="D26" s="57"/>
      <c r="E26" s="57"/>
      <c r="F26" s="57"/>
      <c r="G26" s="57"/>
      <c r="H26" s="57"/>
      <c r="I26" s="57"/>
      <c r="J26" s="57"/>
      <c r="K26" s="57"/>
      <c r="L26" s="57"/>
      <c r="M26" s="57"/>
      <c r="N26" s="57"/>
    </row>
  </sheetData>
  <mergeCells count="2">
    <mergeCell ref="B24:I24"/>
    <mergeCell ref="B25:I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E9F7-7E42-406D-8132-A96CF5AFBFA8}">
  <dimension ref="A1:AH38"/>
  <sheetViews>
    <sheetView workbookViewId="0">
      <selection activeCell="AD19" sqref="AD19"/>
    </sheetView>
  </sheetViews>
  <sheetFormatPr defaultColWidth="9.140625" defaultRowHeight="15" x14ac:dyDescent="0.25"/>
  <cols>
    <col min="1" max="1" width="14.7109375" customWidth="1"/>
    <col min="2" max="2" width="15.42578125" bestFit="1" customWidth="1"/>
    <col min="3" max="3" width="10.5703125" bestFit="1" customWidth="1"/>
    <col min="4" max="4" width="9.7109375" bestFit="1" customWidth="1"/>
    <col min="5" max="5" width="13.28515625" bestFit="1" customWidth="1"/>
    <col min="6" max="6" width="10.5703125" bestFit="1" customWidth="1"/>
    <col min="7" max="7" width="2.85546875" customWidth="1"/>
    <col min="8" max="8" width="10" bestFit="1" customWidth="1"/>
    <col min="10" max="10" width="9.7109375" bestFit="1" customWidth="1"/>
    <col min="12" max="12" width="13.7109375" bestFit="1" customWidth="1"/>
    <col min="13" max="14" width="10.5703125" bestFit="1" customWidth="1"/>
    <col min="16" max="16" width="10.5703125" bestFit="1" customWidth="1"/>
    <col min="18" max="18" width="3.42578125" customWidth="1"/>
    <col min="19" max="19" width="9.7109375" bestFit="1" customWidth="1"/>
    <col min="23" max="23" width="9.7109375" bestFit="1" customWidth="1"/>
    <col min="26" max="26" width="13.7109375" bestFit="1" customWidth="1"/>
    <col min="27" max="27" width="15.42578125" bestFit="1" customWidth="1"/>
    <col min="28" max="28" width="10.5703125" bestFit="1" customWidth="1"/>
    <col min="29" max="29" width="9.7109375" bestFit="1" customWidth="1"/>
    <col min="30" max="30" width="13.28515625" bestFit="1" customWidth="1"/>
    <col min="31" max="31" width="10.5703125" bestFit="1" customWidth="1"/>
    <col min="32" max="32" width="2.85546875" customWidth="1"/>
    <col min="33" max="33" width="10" bestFit="1" customWidth="1"/>
  </cols>
  <sheetData>
    <row r="1" spans="1:34" x14ac:dyDescent="0.25">
      <c r="A1" s="6" t="s">
        <v>0</v>
      </c>
    </row>
    <row r="2" spans="1:34" x14ac:dyDescent="0.25">
      <c r="A2" s="6" t="s">
        <v>9</v>
      </c>
    </row>
    <row r="3" spans="1:34" x14ac:dyDescent="0.25">
      <c r="A3" s="6" t="s">
        <v>10</v>
      </c>
    </row>
    <row r="4" spans="1:34" x14ac:dyDescent="0.25">
      <c r="A4" s="6" t="s">
        <v>171</v>
      </c>
    </row>
    <row r="5" spans="1:34" x14ac:dyDescent="0.25">
      <c r="A5" s="6" t="s">
        <v>113</v>
      </c>
    </row>
    <row r="6" spans="1:34" x14ac:dyDescent="0.25">
      <c r="A6" s="6"/>
    </row>
    <row r="7" spans="1:34" x14ac:dyDescent="0.25">
      <c r="A7" s="6" t="s">
        <v>124</v>
      </c>
    </row>
    <row r="8" spans="1:34" x14ac:dyDescent="0.25">
      <c r="B8" s="6"/>
      <c r="E8" s="10">
        <v>4362575</v>
      </c>
      <c r="M8" s="6"/>
      <c r="P8" s="10">
        <v>947800</v>
      </c>
      <c r="AA8" s="52" t="s">
        <v>123</v>
      </c>
      <c r="AB8" s="51"/>
      <c r="AC8" s="51"/>
    </row>
    <row r="9" spans="1:34" ht="15.75" thickBot="1" x14ac:dyDescent="0.3">
      <c r="B9" s="5" t="s">
        <v>2</v>
      </c>
      <c r="C9" s="5" t="s">
        <v>108</v>
      </c>
      <c r="D9" s="40" t="s">
        <v>107</v>
      </c>
      <c r="E9" s="5" t="s">
        <v>3</v>
      </c>
      <c r="F9" s="5" t="s">
        <v>106</v>
      </c>
      <c r="G9" s="4"/>
      <c r="H9" s="4" t="s">
        <v>105</v>
      </c>
      <c r="I9" s="4" t="s">
        <v>104</v>
      </c>
      <c r="M9" s="5" t="s">
        <v>2</v>
      </c>
      <c r="N9" s="5" t="s">
        <v>108</v>
      </c>
      <c r="O9" s="40" t="s">
        <v>107</v>
      </c>
      <c r="P9" s="5" t="s">
        <v>3</v>
      </c>
      <c r="Q9" s="5" t="s">
        <v>106</v>
      </c>
      <c r="R9" s="4"/>
      <c r="S9" s="4" t="s">
        <v>105</v>
      </c>
      <c r="T9" s="4" t="s">
        <v>104</v>
      </c>
      <c r="W9" s="5" t="s">
        <v>122</v>
      </c>
      <c r="AA9" s="5" t="s">
        <v>2</v>
      </c>
      <c r="AB9" s="5" t="s">
        <v>108</v>
      </c>
      <c r="AC9" s="40" t="s">
        <v>107</v>
      </c>
      <c r="AD9" s="5" t="s">
        <v>3</v>
      </c>
      <c r="AE9" s="5" t="s">
        <v>106</v>
      </c>
      <c r="AF9" s="4"/>
      <c r="AG9" s="4" t="s">
        <v>105</v>
      </c>
      <c r="AH9" s="4" t="s">
        <v>104</v>
      </c>
    </row>
    <row r="10" spans="1:34" x14ac:dyDescent="0.25">
      <c r="A10">
        <v>2012</v>
      </c>
      <c r="B10" s="1"/>
      <c r="C10" s="1">
        <f>+E8</f>
        <v>4362575</v>
      </c>
      <c r="D10" s="1"/>
      <c r="E10" s="1">
        <f>-ROUND(C10*J10/J35,0)</f>
        <v>-256622</v>
      </c>
      <c r="F10" s="1">
        <f t="shared" ref="F10:F27" si="0">SUM(B10:E10)</f>
        <v>4105953</v>
      </c>
      <c r="G10" s="1"/>
      <c r="H10" s="42">
        <v>41274</v>
      </c>
      <c r="I10" s="42">
        <v>40909</v>
      </c>
      <c r="J10" s="10">
        <f t="shared" ref="J10:J27" si="1">+MIN(H10-I10+1,365)</f>
        <v>365</v>
      </c>
      <c r="L10">
        <v>2012</v>
      </c>
      <c r="M10" s="1"/>
      <c r="N10" s="1"/>
      <c r="O10" s="1"/>
      <c r="P10" s="1"/>
      <c r="Q10" s="1"/>
      <c r="R10" s="1"/>
      <c r="S10" s="42"/>
      <c r="T10" s="42"/>
      <c r="U10" s="10"/>
      <c r="W10" s="1">
        <f t="shared" ref="W10:W31" si="2">+E10+P10</f>
        <v>-256622</v>
      </c>
      <c r="Z10">
        <v>2012</v>
      </c>
      <c r="AA10" s="1">
        <f t="shared" ref="AA10:AC11" si="3">B10+M10</f>
        <v>0</v>
      </c>
      <c r="AB10" s="1">
        <f t="shared" si="3"/>
        <v>4362575</v>
      </c>
      <c r="AC10" s="1">
        <f t="shared" si="3"/>
        <v>0</v>
      </c>
      <c r="AD10" s="1">
        <f t="shared" ref="AD10:AD27" si="4">-MIN(-(E10+P10),SUM(AA10:AC10))</f>
        <v>-256622</v>
      </c>
      <c r="AE10" s="1">
        <f t="shared" ref="AE10:AE27" si="5">SUM(AA10:AD10)</f>
        <v>4105953</v>
      </c>
      <c r="AF10" s="1"/>
      <c r="AG10" s="42">
        <v>41274</v>
      </c>
      <c r="AH10" s="42">
        <v>40909</v>
      </c>
    </row>
    <row r="11" spans="1:34" x14ac:dyDescent="0.25">
      <c r="A11">
        <v>2013</v>
      </c>
      <c r="B11" s="1">
        <f t="shared" ref="B11:B27" si="6">+F10</f>
        <v>4105953</v>
      </c>
      <c r="C11" s="1"/>
      <c r="D11" s="1"/>
      <c r="E11" s="1">
        <f t="shared" ref="E11:E26" si="7">-ROUND($C$10*J11/$J$35,0)</f>
        <v>-256622</v>
      </c>
      <c r="F11" s="1">
        <f t="shared" si="0"/>
        <v>3849331</v>
      </c>
      <c r="G11" s="1"/>
      <c r="H11" s="42">
        <v>41639</v>
      </c>
      <c r="I11" s="42">
        <v>41275</v>
      </c>
      <c r="J11" s="10">
        <f t="shared" si="1"/>
        <v>365</v>
      </c>
      <c r="L11">
        <v>2013</v>
      </c>
      <c r="M11" s="1"/>
      <c r="N11" s="1"/>
      <c r="O11" s="1"/>
      <c r="P11" s="1"/>
      <c r="Q11" s="1"/>
      <c r="R11" s="1"/>
      <c r="S11" s="42"/>
      <c r="T11" s="42"/>
      <c r="U11" s="10"/>
      <c r="W11" s="1">
        <f t="shared" si="2"/>
        <v>-256622</v>
      </c>
      <c r="Z11">
        <v>2013</v>
      </c>
      <c r="AA11" s="1">
        <f t="shared" si="3"/>
        <v>4105953</v>
      </c>
      <c r="AB11" s="1">
        <f t="shared" si="3"/>
        <v>0</v>
      </c>
      <c r="AC11" s="1">
        <f t="shared" si="3"/>
        <v>0</v>
      </c>
      <c r="AD11" s="1">
        <f t="shared" si="4"/>
        <v>-256622</v>
      </c>
      <c r="AE11" s="1">
        <f t="shared" si="5"/>
        <v>3849331</v>
      </c>
      <c r="AF11" s="1"/>
      <c r="AG11" s="42">
        <v>41639</v>
      </c>
      <c r="AH11" s="42">
        <v>41275</v>
      </c>
    </row>
    <row r="12" spans="1:34" x14ac:dyDescent="0.25">
      <c r="A12">
        <v>2014</v>
      </c>
      <c r="B12" s="1">
        <f t="shared" si="6"/>
        <v>3849331</v>
      </c>
      <c r="C12" s="1"/>
      <c r="D12" s="1"/>
      <c r="E12" s="1">
        <f t="shared" si="7"/>
        <v>-256622</v>
      </c>
      <c r="F12" s="1">
        <f t="shared" si="0"/>
        <v>3592709</v>
      </c>
      <c r="G12" s="1"/>
      <c r="H12" s="42">
        <v>42004</v>
      </c>
      <c r="I12" s="42">
        <v>41640</v>
      </c>
      <c r="J12" s="10">
        <f t="shared" si="1"/>
        <v>365</v>
      </c>
      <c r="L12">
        <v>2014</v>
      </c>
      <c r="M12" s="1"/>
      <c r="N12" s="1"/>
      <c r="O12" s="1"/>
      <c r="P12" s="1"/>
      <c r="Q12" s="1"/>
      <c r="R12" s="1"/>
      <c r="S12" s="42"/>
      <c r="T12" s="42"/>
      <c r="U12" s="10"/>
      <c r="W12" s="1">
        <f t="shared" si="2"/>
        <v>-256622</v>
      </c>
      <c r="Z12">
        <v>2014</v>
      </c>
      <c r="AA12" s="1">
        <f t="shared" ref="AA12:AA27" si="8">+AE11</f>
        <v>3849331</v>
      </c>
      <c r="AB12" s="1">
        <f t="shared" ref="AB12:AB20" si="9">C12+N12</f>
        <v>0</v>
      </c>
      <c r="AC12" s="1">
        <f t="shared" ref="AC12:AC20" si="10">D12+O12</f>
        <v>0</v>
      </c>
      <c r="AD12" s="1">
        <f t="shared" si="4"/>
        <v>-256622</v>
      </c>
      <c r="AE12" s="1">
        <f t="shared" si="5"/>
        <v>3592709</v>
      </c>
      <c r="AF12" s="1"/>
      <c r="AG12" s="42">
        <v>42004</v>
      </c>
      <c r="AH12" s="42">
        <v>41640</v>
      </c>
    </row>
    <row r="13" spans="1:34" x14ac:dyDescent="0.25">
      <c r="A13">
        <v>2015</v>
      </c>
      <c r="B13" s="1">
        <f t="shared" si="6"/>
        <v>3592709</v>
      </c>
      <c r="C13" s="1"/>
      <c r="D13" s="1"/>
      <c r="E13" s="1">
        <f t="shared" si="7"/>
        <v>-256622</v>
      </c>
      <c r="F13" s="1">
        <f t="shared" si="0"/>
        <v>3336087</v>
      </c>
      <c r="G13" s="1"/>
      <c r="H13" s="42">
        <v>42369</v>
      </c>
      <c r="I13" s="42">
        <v>42005</v>
      </c>
      <c r="J13" s="10">
        <f t="shared" si="1"/>
        <v>365</v>
      </c>
      <c r="L13">
        <v>2015</v>
      </c>
      <c r="M13" s="1"/>
      <c r="N13" s="1"/>
      <c r="O13" s="1"/>
      <c r="P13" s="1"/>
      <c r="Q13" s="1"/>
      <c r="R13" s="1"/>
      <c r="S13" s="42"/>
      <c r="T13" s="42"/>
      <c r="U13" s="10"/>
      <c r="W13" s="1">
        <f t="shared" si="2"/>
        <v>-256622</v>
      </c>
      <c r="Z13">
        <v>2015</v>
      </c>
      <c r="AA13" s="1">
        <f t="shared" si="8"/>
        <v>3592709</v>
      </c>
      <c r="AB13" s="1">
        <f t="shared" si="9"/>
        <v>0</v>
      </c>
      <c r="AC13" s="1">
        <f t="shared" si="10"/>
        <v>0</v>
      </c>
      <c r="AD13" s="1">
        <f t="shared" si="4"/>
        <v>-256622</v>
      </c>
      <c r="AE13" s="1">
        <f t="shared" si="5"/>
        <v>3336087</v>
      </c>
      <c r="AF13" s="1"/>
      <c r="AG13" s="42">
        <v>42369</v>
      </c>
      <c r="AH13" s="42">
        <v>42005</v>
      </c>
    </row>
    <row r="14" spans="1:34" x14ac:dyDescent="0.25">
      <c r="A14">
        <v>2016</v>
      </c>
      <c r="B14" s="1">
        <f t="shared" si="6"/>
        <v>3336087</v>
      </c>
      <c r="C14" s="1"/>
      <c r="D14" s="1"/>
      <c r="E14" s="1">
        <f t="shared" si="7"/>
        <v>-256622</v>
      </c>
      <c r="F14" s="1">
        <f t="shared" si="0"/>
        <v>3079465</v>
      </c>
      <c r="G14" s="1"/>
      <c r="H14" s="42">
        <v>42735</v>
      </c>
      <c r="I14" s="42">
        <v>42370</v>
      </c>
      <c r="J14" s="10">
        <f t="shared" si="1"/>
        <v>365</v>
      </c>
      <c r="L14">
        <v>2016</v>
      </c>
      <c r="M14" s="1"/>
      <c r="N14" s="1">
        <f>+P8</f>
        <v>947800</v>
      </c>
      <c r="O14" s="1"/>
      <c r="P14" s="1">
        <f t="shared" ref="P14:P30" si="11">-ROUND($N$14*U14/$U$35,0)</f>
        <v>-55753</v>
      </c>
      <c r="Q14" s="1">
        <f t="shared" ref="Q14:Q31" si="12">SUM(M14:P14)</f>
        <v>892047</v>
      </c>
      <c r="R14" s="1"/>
      <c r="S14" s="42">
        <v>42735</v>
      </c>
      <c r="T14" s="42">
        <v>42370</v>
      </c>
      <c r="U14" s="10">
        <f t="shared" ref="U14:U31" si="13">+MIN(S14-T14+1,365)</f>
        <v>365</v>
      </c>
      <c r="W14" s="1">
        <f t="shared" si="2"/>
        <v>-312375</v>
      </c>
      <c r="Z14">
        <v>2016</v>
      </c>
      <c r="AA14" s="1">
        <f t="shared" si="8"/>
        <v>3336087</v>
      </c>
      <c r="AB14" s="1">
        <f t="shared" si="9"/>
        <v>947800</v>
      </c>
      <c r="AC14" s="1">
        <f t="shared" si="10"/>
        <v>0</v>
      </c>
      <c r="AD14" s="1">
        <f t="shared" si="4"/>
        <v>-312375</v>
      </c>
      <c r="AE14" s="1">
        <f t="shared" si="5"/>
        <v>3971512</v>
      </c>
      <c r="AF14" s="1"/>
      <c r="AG14" s="42">
        <v>42735</v>
      </c>
      <c r="AH14" s="42">
        <v>42370</v>
      </c>
    </row>
    <row r="15" spans="1:34" x14ac:dyDescent="0.25">
      <c r="A15" s="44">
        <v>42736</v>
      </c>
      <c r="B15" s="1">
        <f t="shared" si="6"/>
        <v>3079465</v>
      </c>
      <c r="C15" s="1"/>
      <c r="D15" s="1"/>
      <c r="E15" s="1">
        <f t="shared" si="7"/>
        <v>-21092</v>
      </c>
      <c r="F15" s="1">
        <f t="shared" si="0"/>
        <v>3058373</v>
      </c>
      <c r="G15" s="1"/>
      <c r="H15" s="42">
        <v>42765</v>
      </c>
      <c r="I15" s="42">
        <v>42736</v>
      </c>
      <c r="J15" s="10">
        <f t="shared" si="1"/>
        <v>30</v>
      </c>
      <c r="L15" s="44">
        <v>42736</v>
      </c>
      <c r="M15" s="1">
        <f t="shared" ref="M15:M31" si="14">+Q14</f>
        <v>892047</v>
      </c>
      <c r="N15" s="1"/>
      <c r="O15" s="1"/>
      <c r="P15" s="1">
        <f t="shared" si="11"/>
        <v>-4582</v>
      </c>
      <c r="Q15" s="1">
        <f t="shared" si="12"/>
        <v>887465</v>
      </c>
      <c r="R15" s="1"/>
      <c r="S15" s="42">
        <v>42765</v>
      </c>
      <c r="T15" s="42">
        <v>42736</v>
      </c>
      <c r="U15" s="10">
        <f t="shared" si="13"/>
        <v>30</v>
      </c>
      <c r="W15" s="1">
        <f t="shared" si="2"/>
        <v>-25674</v>
      </c>
      <c r="Z15" s="44">
        <v>42736</v>
      </c>
      <c r="AA15" s="1">
        <f t="shared" si="8"/>
        <v>3971512</v>
      </c>
      <c r="AB15" s="1">
        <f t="shared" si="9"/>
        <v>0</v>
      </c>
      <c r="AC15" s="1">
        <f t="shared" si="10"/>
        <v>0</v>
      </c>
      <c r="AD15" s="1">
        <f t="shared" si="4"/>
        <v>-25674</v>
      </c>
      <c r="AE15" s="1">
        <f t="shared" si="5"/>
        <v>3945838</v>
      </c>
      <c r="AF15" s="1"/>
      <c r="AG15" s="42">
        <v>42765</v>
      </c>
      <c r="AH15" s="42">
        <v>42736</v>
      </c>
    </row>
    <row r="16" spans="1:34" x14ac:dyDescent="0.25">
      <c r="A16" t="s">
        <v>103</v>
      </c>
      <c r="B16" s="1">
        <f t="shared" si="6"/>
        <v>3058373</v>
      </c>
      <c r="C16" s="1"/>
      <c r="D16" s="1"/>
      <c r="E16" s="1">
        <f t="shared" si="7"/>
        <v>-235530</v>
      </c>
      <c r="F16" s="1">
        <f t="shared" si="0"/>
        <v>2822843</v>
      </c>
      <c r="G16" s="1"/>
      <c r="H16" s="42">
        <v>43100</v>
      </c>
      <c r="I16" s="42">
        <v>42766</v>
      </c>
      <c r="J16" s="10">
        <f t="shared" si="1"/>
        <v>335</v>
      </c>
      <c r="L16" t="s">
        <v>103</v>
      </c>
      <c r="M16" s="1">
        <f t="shared" si="14"/>
        <v>887465</v>
      </c>
      <c r="N16" s="1"/>
      <c r="O16" s="1"/>
      <c r="P16" s="1">
        <f t="shared" si="11"/>
        <v>-51171</v>
      </c>
      <c r="Q16" s="1">
        <f t="shared" si="12"/>
        <v>836294</v>
      </c>
      <c r="R16" s="1"/>
      <c r="S16" s="42">
        <v>43100</v>
      </c>
      <c r="T16" s="42">
        <v>42766</v>
      </c>
      <c r="U16" s="10">
        <f t="shared" si="13"/>
        <v>335</v>
      </c>
      <c r="W16" s="1">
        <f t="shared" si="2"/>
        <v>-286701</v>
      </c>
      <c r="Z16" t="s">
        <v>103</v>
      </c>
      <c r="AA16" s="1">
        <f t="shared" si="8"/>
        <v>3945838</v>
      </c>
      <c r="AB16" s="1">
        <f t="shared" si="9"/>
        <v>0</v>
      </c>
      <c r="AC16" s="1">
        <f t="shared" si="10"/>
        <v>0</v>
      </c>
      <c r="AD16" s="1">
        <f t="shared" si="4"/>
        <v>-286701</v>
      </c>
      <c r="AE16" s="1">
        <f t="shared" si="5"/>
        <v>3659137</v>
      </c>
      <c r="AF16" s="1"/>
      <c r="AG16" s="42">
        <v>43100</v>
      </c>
      <c r="AH16" s="42">
        <v>42766</v>
      </c>
    </row>
    <row r="17" spans="1:34" x14ac:dyDescent="0.25">
      <c r="A17">
        <v>2018</v>
      </c>
      <c r="B17" s="1">
        <f t="shared" si="6"/>
        <v>2822843</v>
      </c>
      <c r="C17" s="1"/>
      <c r="D17" s="1"/>
      <c r="E17" s="1">
        <f t="shared" si="7"/>
        <v>-256622</v>
      </c>
      <c r="F17" s="1">
        <f t="shared" si="0"/>
        <v>2566221</v>
      </c>
      <c r="G17" s="1"/>
      <c r="H17" s="42">
        <v>43465</v>
      </c>
      <c r="I17" s="42">
        <v>43101</v>
      </c>
      <c r="J17" s="10">
        <f t="shared" si="1"/>
        <v>365</v>
      </c>
      <c r="L17">
        <v>2018</v>
      </c>
      <c r="M17" s="1">
        <f t="shared" si="14"/>
        <v>836294</v>
      </c>
      <c r="N17" s="1"/>
      <c r="O17" s="1"/>
      <c r="P17" s="1">
        <f t="shared" si="11"/>
        <v>-55753</v>
      </c>
      <c r="Q17" s="1">
        <f t="shared" si="12"/>
        <v>780541</v>
      </c>
      <c r="R17" s="1"/>
      <c r="S17" s="42">
        <v>43465</v>
      </c>
      <c r="T17" s="42">
        <v>43101</v>
      </c>
      <c r="U17" s="10">
        <f t="shared" si="13"/>
        <v>365</v>
      </c>
      <c r="W17" s="1">
        <f t="shared" si="2"/>
        <v>-312375</v>
      </c>
      <c r="Z17">
        <v>2018</v>
      </c>
      <c r="AA17" s="1">
        <f t="shared" si="8"/>
        <v>3659137</v>
      </c>
      <c r="AB17" s="1">
        <f t="shared" si="9"/>
        <v>0</v>
      </c>
      <c r="AC17" s="1">
        <f t="shared" si="10"/>
        <v>0</v>
      </c>
      <c r="AD17" s="1">
        <f t="shared" si="4"/>
        <v>-312375</v>
      </c>
      <c r="AE17" s="1">
        <f t="shared" si="5"/>
        <v>3346762</v>
      </c>
      <c r="AF17" s="1"/>
      <c r="AG17" s="42">
        <v>43465</v>
      </c>
      <c r="AH17" s="42">
        <v>43101</v>
      </c>
    </row>
    <row r="18" spans="1:34" x14ac:dyDescent="0.25">
      <c r="A18">
        <v>2019</v>
      </c>
      <c r="B18" s="1">
        <f t="shared" si="6"/>
        <v>2566221</v>
      </c>
      <c r="C18" s="1"/>
      <c r="D18" s="1"/>
      <c r="E18" s="1">
        <f t="shared" si="7"/>
        <v>-256622</v>
      </c>
      <c r="F18" s="1">
        <f t="shared" si="0"/>
        <v>2309599</v>
      </c>
      <c r="G18" s="1"/>
      <c r="H18" s="42">
        <v>43830</v>
      </c>
      <c r="I18" s="42">
        <v>43466</v>
      </c>
      <c r="J18" s="10">
        <f t="shared" si="1"/>
        <v>365</v>
      </c>
      <c r="L18">
        <v>2019</v>
      </c>
      <c r="M18" s="1">
        <f t="shared" si="14"/>
        <v>780541</v>
      </c>
      <c r="N18" s="1"/>
      <c r="O18" s="1"/>
      <c r="P18" s="1">
        <f t="shared" si="11"/>
        <v>-55753</v>
      </c>
      <c r="Q18" s="1">
        <f t="shared" si="12"/>
        <v>724788</v>
      </c>
      <c r="R18" s="1"/>
      <c r="S18" s="42">
        <v>43830</v>
      </c>
      <c r="T18" s="42">
        <v>43466</v>
      </c>
      <c r="U18" s="10">
        <f t="shared" si="13"/>
        <v>365</v>
      </c>
      <c r="W18" s="1">
        <f t="shared" si="2"/>
        <v>-312375</v>
      </c>
      <c r="Z18">
        <v>2019</v>
      </c>
      <c r="AA18" s="1">
        <f t="shared" si="8"/>
        <v>3346762</v>
      </c>
      <c r="AB18" s="1">
        <f t="shared" si="9"/>
        <v>0</v>
      </c>
      <c r="AC18" s="1">
        <f t="shared" si="10"/>
        <v>0</v>
      </c>
      <c r="AD18" s="1">
        <f t="shared" si="4"/>
        <v>-312375</v>
      </c>
      <c r="AE18" s="1">
        <f t="shared" si="5"/>
        <v>3034387</v>
      </c>
      <c r="AF18" s="1"/>
      <c r="AG18" s="42">
        <v>43830</v>
      </c>
      <c r="AH18" s="42">
        <v>43466</v>
      </c>
    </row>
    <row r="19" spans="1:34" x14ac:dyDescent="0.25">
      <c r="A19">
        <v>2020</v>
      </c>
      <c r="B19" s="1">
        <f t="shared" si="6"/>
        <v>2309599</v>
      </c>
      <c r="C19" s="1"/>
      <c r="D19" s="1"/>
      <c r="E19" s="1">
        <f t="shared" si="7"/>
        <v>-256622</v>
      </c>
      <c r="F19" s="1">
        <f t="shared" si="0"/>
        <v>2052977</v>
      </c>
      <c r="G19" s="1"/>
      <c r="H19" s="42">
        <v>44196</v>
      </c>
      <c r="I19" s="42">
        <v>43831</v>
      </c>
      <c r="J19" s="10">
        <f t="shared" si="1"/>
        <v>365</v>
      </c>
      <c r="L19">
        <v>2020</v>
      </c>
      <c r="M19" s="1">
        <f t="shared" si="14"/>
        <v>724788</v>
      </c>
      <c r="N19" s="1"/>
      <c r="O19" s="1"/>
      <c r="P19" s="1">
        <f t="shared" si="11"/>
        <v>-55753</v>
      </c>
      <c r="Q19" s="1">
        <f t="shared" si="12"/>
        <v>669035</v>
      </c>
      <c r="R19" s="1"/>
      <c r="S19" s="42">
        <v>44196</v>
      </c>
      <c r="T19" s="42">
        <v>43831</v>
      </c>
      <c r="U19" s="10">
        <f t="shared" si="13"/>
        <v>365</v>
      </c>
      <c r="W19" s="1">
        <f t="shared" si="2"/>
        <v>-312375</v>
      </c>
      <c r="Z19">
        <v>2020</v>
      </c>
      <c r="AA19" s="1">
        <f t="shared" si="8"/>
        <v>3034387</v>
      </c>
      <c r="AB19" s="1">
        <f t="shared" si="9"/>
        <v>0</v>
      </c>
      <c r="AC19" s="1">
        <f t="shared" si="10"/>
        <v>0</v>
      </c>
      <c r="AD19" s="1">
        <f t="shared" si="4"/>
        <v>-312375</v>
      </c>
      <c r="AE19" s="1">
        <f t="shared" si="5"/>
        <v>2722012</v>
      </c>
      <c r="AF19" s="1"/>
      <c r="AG19" s="42">
        <v>44196</v>
      </c>
      <c r="AH19" s="42">
        <v>43831</v>
      </c>
    </row>
    <row r="20" spans="1:34" x14ac:dyDescent="0.25">
      <c r="A20">
        <v>2021</v>
      </c>
      <c r="B20" s="1">
        <f t="shared" si="6"/>
        <v>2052977</v>
      </c>
      <c r="C20" s="1"/>
      <c r="D20" s="1"/>
      <c r="E20" s="1">
        <f t="shared" si="7"/>
        <v>-256622</v>
      </c>
      <c r="F20" s="1">
        <f t="shared" si="0"/>
        <v>1796355</v>
      </c>
      <c r="G20" s="1"/>
      <c r="H20" s="42">
        <v>44561</v>
      </c>
      <c r="I20" s="42">
        <v>44197</v>
      </c>
      <c r="J20" s="10">
        <f t="shared" si="1"/>
        <v>365</v>
      </c>
      <c r="L20">
        <v>2021</v>
      </c>
      <c r="M20" s="1">
        <f t="shared" si="14"/>
        <v>669035</v>
      </c>
      <c r="N20" s="1"/>
      <c r="O20" s="1"/>
      <c r="P20" s="1">
        <f t="shared" si="11"/>
        <v>-55753</v>
      </c>
      <c r="Q20" s="1">
        <f t="shared" si="12"/>
        <v>613282</v>
      </c>
      <c r="R20" s="1"/>
      <c r="S20" s="42">
        <v>44561</v>
      </c>
      <c r="T20" s="42">
        <v>44197</v>
      </c>
      <c r="U20" s="10">
        <f t="shared" si="13"/>
        <v>365</v>
      </c>
      <c r="W20" s="1">
        <f t="shared" si="2"/>
        <v>-312375</v>
      </c>
      <c r="Z20">
        <v>2021</v>
      </c>
      <c r="AA20" s="1">
        <f t="shared" si="8"/>
        <v>2722012</v>
      </c>
      <c r="AB20" s="1">
        <f t="shared" si="9"/>
        <v>0</v>
      </c>
      <c r="AC20" s="1">
        <f t="shared" si="10"/>
        <v>0</v>
      </c>
      <c r="AD20" s="1">
        <f t="shared" si="4"/>
        <v>-312375</v>
      </c>
      <c r="AE20" s="1">
        <f t="shared" si="5"/>
        <v>2409637</v>
      </c>
      <c r="AF20" s="1"/>
      <c r="AG20" s="42">
        <v>44561</v>
      </c>
      <c r="AH20" s="42">
        <v>44197</v>
      </c>
    </row>
    <row r="21" spans="1:34" x14ac:dyDescent="0.25">
      <c r="A21">
        <v>2022</v>
      </c>
      <c r="B21" s="1">
        <f t="shared" si="6"/>
        <v>1796355</v>
      </c>
      <c r="C21" s="1"/>
      <c r="D21" s="1"/>
      <c r="E21" s="1">
        <f t="shared" si="7"/>
        <v>-256622</v>
      </c>
      <c r="F21" s="1">
        <f t="shared" si="0"/>
        <v>1539733</v>
      </c>
      <c r="G21" s="1"/>
      <c r="H21" s="42">
        <v>44926</v>
      </c>
      <c r="I21" s="42">
        <v>44562</v>
      </c>
      <c r="J21" s="10">
        <f t="shared" si="1"/>
        <v>365</v>
      </c>
      <c r="L21">
        <v>2022</v>
      </c>
      <c r="M21" s="1">
        <f t="shared" si="14"/>
        <v>613282</v>
      </c>
      <c r="N21" s="1"/>
      <c r="O21" s="1"/>
      <c r="P21" s="1">
        <f t="shared" si="11"/>
        <v>-55753</v>
      </c>
      <c r="Q21" s="1">
        <f t="shared" si="12"/>
        <v>557529</v>
      </c>
      <c r="R21" s="1"/>
      <c r="S21" s="42">
        <v>44926</v>
      </c>
      <c r="T21" s="42">
        <v>44562</v>
      </c>
      <c r="U21" s="10">
        <f t="shared" si="13"/>
        <v>365</v>
      </c>
      <c r="W21" s="1">
        <f t="shared" si="2"/>
        <v>-312375</v>
      </c>
      <c r="Z21">
        <v>2022</v>
      </c>
      <c r="AA21" s="1">
        <f t="shared" si="8"/>
        <v>2409637</v>
      </c>
      <c r="AB21" s="1">
        <f t="shared" ref="AB21:AB27" si="15">C21+N21</f>
        <v>0</v>
      </c>
      <c r="AC21" s="1">
        <v>-838700</v>
      </c>
      <c r="AD21" s="1">
        <f t="shared" si="4"/>
        <v>-312375</v>
      </c>
      <c r="AE21" s="1">
        <f t="shared" si="5"/>
        <v>1258562</v>
      </c>
      <c r="AF21" s="1"/>
      <c r="AG21" s="42">
        <v>44926</v>
      </c>
      <c r="AH21" s="42">
        <v>44562</v>
      </c>
    </row>
    <row r="22" spans="1:34" x14ac:dyDescent="0.25">
      <c r="A22">
        <v>2023</v>
      </c>
      <c r="B22" s="1">
        <f t="shared" si="6"/>
        <v>1539733</v>
      </c>
      <c r="C22" s="1"/>
      <c r="D22" s="1"/>
      <c r="E22" s="1">
        <f t="shared" si="7"/>
        <v>-256622</v>
      </c>
      <c r="F22" s="1">
        <f t="shared" si="0"/>
        <v>1283111</v>
      </c>
      <c r="G22" s="1"/>
      <c r="H22" s="42">
        <v>45291</v>
      </c>
      <c r="I22" s="42">
        <v>44927</v>
      </c>
      <c r="J22" s="10">
        <f t="shared" si="1"/>
        <v>365</v>
      </c>
      <c r="L22">
        <v>2023</v>
      </c>
      <c r="M22" s="1">
        <f t="shared" si="14"/>
        <v>557529</v>
      </c>
      <c r="N22" s="1"/>
      <c r="O22" s="1"/>
      <c r="P22" s="1">
        <f t="shared" si="11"/>
        <v>-55753</v>
      </c>
      <c r="Q22" s="1">
        <f t="shared" si="12"/>
        <v>501776</v>
      </c>
      <c r="R22" s="1"/>
      <c r="S22" s="42">
        <v>45291</v>
      </c>
      <c r="T22" s="42">
        <v>44927</v>
      </c>
      <c r="U22" s="10">
        <f t="shared" si="13"/>
        <v>365</v>
      </c>
      <c r="W22" s="1">
        <f t="shared" si="2"/>
        <v>-312375</v>
      </c>
      <c r="Z22">
        <v>2023</v>
      </c>
      <c r="AA22" s="1">
        <f t="shared" si="8"/>
        <v>1258562</v>
      </c>
      <c r="AB22" s="1">
        <f t="shared" si="15"/>
        <v>0</v>
      </c>
      <c r="AC22" s="1">
        <f t="shared" ref="AC22:AC27" si="16">D22+O22</f>
        <v>0</v>
      </c>
      <c r="AD22" s="1">
        <f t="shared" si="4"/>
        <v>-312375</v>
      </c>
      <c r="AE22" s="1">
        <f t="shared" si="5"/>
        <v>946187</v>
      </c>
      <c r="AF22" s="1"/>
      <c r="AG22" s="42">
        <v>45291</v>
      </c>
      <c r="AH22" s="42">
        <v>44927</v>
      </c>
    </row>
    <row r="23" spans="1:34" x14ac:dyDescent="0.25">
      <c r="A23">
        <v>2024</v>
      </c>
      <c r="B23" s="1">
        <f t="shared" si="6"/>
        <v>1283111</v>
      </c>
      <c r="C23" s="1"/>
      <c r="D23" s="1"/>
      <c r="E23" s="1">
        <f t="shared" si="7"/>
        <v>-256622</v>
      </c>
      <c r="F23" s="1">
        <f t="shared" si="0"/>
        <v>1026489</v>
      </c>
      <c r="G23" s="1"/>
      <c r="H23" s="42">
        <v>45657</v>
      </c>
      <c r="I23" s="42">
        <v>45292</v>
      </c>
      <c r="J23" s="10">
        <f t="shared" si="1"/>
        <v>365</v>
      </c>
      <c r="L23">
        <v>2024</v>
      </c>
      <c r="M23" s="1">
        <f t="shared" si="14"/>
        <v>501776</v>
      </c>
      <c r="N23" s="1"/>
      <c r="O23" s="1"/>
      <c r="P23" s="1">
        <f t="shared" si="11"/>
        <v>-55753</v>
      </c>
      <c r="Q23" s="1">
        <f t="shared" si="12"/>
        <v>446023</v>
      </c>
      <c r="R23" s="1"/>
      <c r="S23" s="42">
        <v>45657</v>
      </c>
      <c r="T23" s="42">
        <v>45292</v>
      </c>
      <c r="U23" s="10">
        <f t="shared" si="13"/>
        <v>365</v>
      </c>
      <c r="W23" s="1">
        <f t="shared" si="2"/>
        <v>-312375</v>
      </c>
      <c r="Z23">
        <v>2024</v>
      </c>
      <c r="AA23" s="1">
        <f t="shared" si="8"/>
        <v>946187</v>
      </c>
      <c r="AB23" s="1">
        <f t="shared" si="15"/>
        <v>0</v>
      </c>
      <c r="AC23" s="1">
        <f t="shared" si="16"/>
        <v>0</v>
      </c>
      <c r="AD23" s="1">
        <f t="shared" si="4"/>
        <v>-312375</v>
      </c>
      <c r="AE23" s="1">
        <f t="shared" si="5"/>
        <v>633812</v>
      </c>
      <c r="AF23" s="1"/>
      <c r="AG23" s="42">
        <v>45657</v>
      </c>
      <c r="AH23" s="42">
        <v>45292</v>
      </c>
    </row>
    <row r="24" spans="1:34" x14ac:dyDescent="0.25">
      <c r="A24">
        <v>2025</v>
      </c>
      <c r="B24" s="1">
        <f t="shared" si="6"/>
        <v>1026489</v>
      </c>
      <c r="C24" s="1"/>
      <c r="D24" s="1"/>
      <c r="E24" s="1">
        <f t="shared" si="7"/>
        <v>-256622</v>
      </c>
      <c r="F24" s="1">
        <f t="shared" si="0"/>
        <v>769867</v>
      </c>
      <c r="G24" s="1"/>
      <c r="H24" s="42">
        <v>46022</v>
      </c>
      <c r="I24" s="42">
        <v>45658</v>
      </c>
      <c r="J24" s="10">
        <f t="shared" si="1"/>
        <v>365</v>
      </c>
      <c r="L24">
        <v>2025</v>
      </c>
      <c r="M24" s="1">
        <f t="shared" si="14"/>
        <v>446023</v>
      </c>
      <c r="N24" s="1"/>
      <c r="O24" s="1"/>
      <c r="P24" s="1">
        <f t="shared" si="11"/>
        <v>-55753</v>
      </c>
      <c r="Q24" s="1">
        <f t="shared" si="12"/>
        <v>390270</v>
      </c>
      <c r="R24" s="1"/>
      <c r="S24" s="42">
        <v>46022</v>
      </c>
      <c r="T24" s="42">
        <v>45658</v>
      </c>
      <c r="U24" s="10">
        <f t="shared" si="13"/>
        <v>365</v>
      </c>
      <c r="W24" s="1">
        <f t="shared" si="2"/>
        <v>-312375</v>
      </c>
      <c r="Z24">
        <v>2025</v>
      </c>
      <c r="AA24" s="1">
        <f t="shared" si="8"/>
        <v>633812</v>
      </c>
      <c r="AB24" s="1">
        <f t="shared" si="15"/>
        <v>0</v>
      </c>
      <c r="AC24" s="1">
        <f t="shared" si="16"/>
        <v>0</v>
      </c>
      <c r="AD24" s="1">
        <f t="shared" si="4"/>
        <v>-312375</v>
      </c>
      <c r="AE24" s="1">
        <f t="shared" si="5"/>
        <v>321437</v>
      </c>
      <c r="AF24" s="1"/>
      <c r="AG24" s="42">
        <v>46022</v>
      </c>
      <c r="AH24" s="42">
        <v>45658</v>
      </c>
    </row>
    <row r="25" spans="1:34" x14ac:dyDescent="0.25">
      <c r="A25">
        <v>2026</v>
      </c>
      <c r="B25" s="1">
        <f t="shared" si="6"/>
        <v>769867</v>
      </c>
      <c r="C25" s="1"/>
      <c r="D25" s="1"/>
      <c r="E25" s="1">
        <f t="shared" si="7"/>
        <v>-256622</v>
      </c>
      <c r="F25" s="1">
        <f t="shared" si="0"/>
        <v>513245</v>
      </c>
      <c r="G25" s="1"/>
      <c r="H25" s="42">
        <v>46387</v>
      </c>
      <c r="I25" s="42">
        <v>46023</v>
      </c>
      <c r="J25" s="10">
        <f t="shared" si="1"/>
        <v>365</v>
      </c>
      <c r="L25">
        <v>2026</v>
      </c>
      <c r="M25" s="1">
        <f t="shared" si="14"/>
        <v>390270</v>
      </c>
      <c r="N25" s="1"/>
      <c r="O25" s="1"/>
      <c r="P25" s="1">
        <f t="shared" si="11"/>
        <v>-55753</v>
      </c>
      <c r="Q25" s="1">
        <f t="shared" si="12"/>
        <v>334517</v>
      </c>
      <c r="R25" s="1"/>
      <c r="S25" s="42">
        <v>46387</v>
      </c>
      <c r="T25" s="42">
        <v>46023</v>
      </c>
      <c r="U25" s="10">
        <f t="shared" si="13"/>
        <v>365</v>
      </c>
      <c r="W25" s="1">
        <f t="shared" si="2"/>
        <v>-312375</v>
      </c>
      <c r="Z25">
        <v>2026</v>
      </c>
      <c r="AA25" s="1">
        <f t="shared" si="8"/>
        <v>321437</v>
      </c>
      <c r="AB25" s="1">
        <f t="shared" si="15"/>
        <v>0</v>
      </c>
      <c r="AC25" s="1">
        <f t="shared" si="16"/>
        <v>0</v>
      </c>
      <c r="AD25" s="1">
        <f t="shared" si="4"/>
        <v>-312375</v>
      </c>
      <c r="AE25" s="1">
        <f t="shared" si="5"/>
        <v>9062</v>
      </c>
      <c r="AF25" s="1"/>
      <c r="AG25" s="42">
        <v>46387</v>
      </c>
      <c r="AH25" s="42">
        <v>46023</v>
      </c>
    </row>
    <row r="26" spans="1:34" x14ac:dyDescent="0.25">
      <c r="A26">
        <v>2027</v>
      </c>
      <c r="B26" s="1">
        <f t="shared" si="6"/>
        <v>513245</v>
      </c>
      <c r="C26" s="1"/>
      <c r="D26" s="1"/>
      <c r="E26" s="1">
        <f t="shared" si="7"/>
        <v>-256622</v>
      </c>
      <c r="F26" s="1">
        <f t="shared" si="0"/>
        <v>256623</v>
      </c>
      <c r="G26" s="1"/>
      <c r="H26" s="42">
        <v>46752</v>
      </c>
      <c r="I26" s="42">
        <v>46388</v>
      </c>
      <c r="J26" s="10">
        <f t="shared" si="1"/>
        <v>365</v>
      </c>
      <c r="L26">
        <v>2027</v>
      </c>
      <c r="M26" s="1">
        <f t="shared" si="14"/>
        <v>334517</v>
      </c>
      <c r="N26" s="1"/>
      <c r="O26" s="1"/>
      <c r="P26" s="1">
        <f t="shared" si="11"/>
        <v>-55753</v>
      </c>
      <c r="Q26" s="1">
        <f t="shared" si="12"/>
        <v>278764</v>
      </c>
      <c r="R26" s="1"/>
      <c r="S26" s="42">
        <v>46752</v>
      </c>
      <c r="T26" s="42">
        <v>46388</v>
      </c>
      <c r="U26" s="10">
        <f t="shared" si="13"/>
        <v>365</v>
      </c>
      <c r="W26" s="1">
        <f t="shared" si="2"/>
        <v>-312375</v>
      </c>
      <c r="Z26">
        <v>2027</v>
      </c>
      <c r="AA26" s="1">
        <f t="shared" si="8"/>
        <v>9062</v>
      </c>
      <c r="AB26" s="1">
        <f t="shared" si="15"/>
        <v>0</v>
      </c>
      <c r="AC26" s="1">
        <f t="shared" si="16"/>
        <v>0</v>
      </c>
      <c r="AD26" s="1">
        <f t="shared" si="4"/>
        <v>-9062</v>
      </c>
      <c r="AE26" s="1">
        <f t="shared" si="5"/>
        <v>0</v>
      </c>
      <c r="AF26" s="1"/>
      <c r="AG26" s="42">
        <v>46752</v>
      </c>
      <c r="AH26" s="42">
        <v>46388</v>
      </c>
    </row>
    <row r="27" spans="1:34" x14ac:dyDescent="0.25">
      <c r="A27">
        <v>2028</v>
      </c>
      <c r="B27" s="1">
        <f t="shared" si="6"/>
        <v>256623</v>
      </c>
      <c r="C27" s="1"/>
      <c r="D27" s="1"/>
      <c r="E27" s="1">
        <f>-ROUND($C$10*J27/$J$35,0)-1</f>
        <v>-256623</v>
      </c>
      <c r="F27" s="1">
        <f t="shared" si="0"/>
        <v>0</v>
      </c>
      <c r="G27" s="1"/>
      <c r="H27" s="42">
        <v>47118</v>
      </c>
      <c r="I27" s="42">
        <v>46753</v>
      </c>
      <c r="J27" s="10">
        <f t="shared" si="1"/>
        <v>365</v>
      </c>
      <c r="L27">
        <v>2028</v>
      </c>
      <c r="M27" s="1">
        <f t="shared" si="14"/>
        <v>278764</v>
      </c>
      <c r="N27" s="1"/>
      <c r="O27" s="1"/>
      <c r="P27" s="1">
        <f t="shared" si="11"/>
        <v>-55753</v>
      </c>
      <c r="Q27" s="1">
        <f t="shared" si="12"/>
        <v>223011</v>
      </c>
      <c r="R27" s="1"/>
      <c r="S27" s="42">
        <v>47118</v>
      </c>
      <c r="T27" s="42">
        <v>46753</v>
      </c>
      <c r="U27" s="10">
        <f t="shared" si="13"/>
        <v>365</v>
      </c>
      <c r="W27" s="1">
        <f t="shared" si="2"/>
        <v>-312376</v>
      </c>
      <c r="Z27">
        <v>2028</v>
      </c>
      <c r="AA27" s="1">
        <f t="shared" si="8"/>
        <v>0</v>
      </c>
      <c r="AB27" s="1">
        <f t="shared" si="15"/>
        <v>0</v>
      </c>
      <c r="AC27" s="1">
        <f t="shared" si="16"/>
        <v>0</v>
      </c>
      <c r="AD27" s="1">
        <f t="shared" si="4"/>
        <v>0</v>
      </c>
      <c r="AE27" s="1">
        <f t="shared" si="5"/>
        <v>0</v>
      </c>
      <c r="AF27" s="1"/>
      <c r="AG27" s="42">
        <v>47118</v>
      </c>
      <c r="AH27" s="42">
        <v>46753</v>
      </c>
    </row>
    <row r="28" spans="1:34" x14ac:dyDescent="0.25">
      <c r="B28" s="1"/>
      <c r="C28" s="1"/>
      <c r="D28" s="1"/>
      <c r="E28" s="1"/>
      <c r="F28" s="1"/>
      <c r="G28" s="1"/>
      <c r="H28" s="42"/>
      <c r="I28" s="42"/>
      <c r="J28" s="10"/>
      <c r="L28">
        <v>2029</v>
      </c>
      <c r="M28" s="1">
        <f t="shared" si="14"/>
        <v>223011</v>
      </c>
      <c r="N28" s="1"/>
      <c r="O28" s="1"/>
      <c r="P28" s="1">
        <f t="shared" si="11"/>
        <v>-55753</v>
      </c>
      <c r="Q28" s="1">
        <f t="shared" si="12"/>
        <v>167258</v>
      </c>
      <c r="R28" s="1"/>
      <c r="S28" s="42">
        <v>47483</v>
      </c>
      <c r="T28" s="42">
        <v>47119</v>
      </c>
      <c r="U28" s="10">
        <f t="shared" si="13"/>
        <v>365</v>
      </c>
      <c r="W28" s="1">
        <f t="shared" si="2"/>
        <v>-55753</v>
      </c>
      <c r="Z28">
        <v>2029</v>
      </c>
    </row>
    <row r="29" spans="1:34" x14ac:dyDescent="0.25">
      <c r="B29" s="1"/>
      <c r="C29" s="1"/>
      <c r="D29" s="1"/>
      <c r="E29" s="1"/>
      <c r="F29" s="1"/>
      <c r="G29" s="1"/>
      <c r="H29" s="42"/>
      <c r="I29" s="42"/>
      <c r="J29" s="10"/>
      <c r="L29">
        <v>2030</v>
      </c>
      <c r="M29" s="1">
        <f t="shared" si="14"/>
        <v>167258</v>
      </c>
      <c r="N29" s="1"/>
      <c r="O29" s="1"/>
      <c r="P29" s="1">
        <f t="shared" si="11"/>
        <v>-55753</v>
      </c>
      <c r="Q29" s="1">
        <f t="shared" si="12"/>
        <v>111505</v>
      </c>
      <c r="R29" s="1"/>
      <c r="S29" s="42">
        <v>47848</v>
      </c>
      <c r="T29" s="42">
        <v>47484</v>
      </c>
      <c r="U29" s="10">
        <f t="shared" si="13"/>
        <v>365</v>
      </c>
      <c r="W29" s="1">
        <f t="shared" si="2"/>
        <v>-55753</v>
      </c>
      <c r="Z29">
        <v>2030</v>
      </c>
    </row>
    <row r="30" spans="1:34" x14ac:dyDescent="0.25">
      <c r="B30" s="1"/>
      <c r="C30" s="1"/>
      <c r="D30" s="1"/>
      <c r="E30" s="1"/>
      <c r="F30" s="1"/>
      <c r="G30" s="1"/>
      <c r="H30" s="42"/>
      <c r="I30" s="42"/>
      <c r="J30" s="10"/>
      <c r="L30">
        <v>2031</v>
      </c>
      <c r="M30" s="1">
        <f t="shared" si="14"/>
        <v>111505</v>
      </c>
      <c r="N30" s="1"/>
      <c r="O30" s="1"/>
      <c r="P30" s="1">
        <f t="shared" si="11"/>
        <v>-55753</v>
      </c>
      <c r="Q30" s="1">
        <f t="shared" si="12"/>
        <v>55752</v>
      </c>
      <c r="R30" s="1"/>
      <c r="S30" s="42">
        <v>48213</v>
      </c>
      <c r="T30" s="42">
        <v>47849</v>
      </c>
      <c r="U30" s="10">
        <f t="shared" si="13"/>
        <v>365</v>
      </c>
      <c r="W30" s="1">
        <f t="shared" si="2"/>
        <v>-55753</v>
      </c>
      <c r="Z30">
        <v>2031</v>
      </c>
    </row>
    <row r="31" spans="1:34" x14ac:dyDescent="0.25">
      <c r="B31" s="1"/>
      <c r="C31" s="1"/>
      <c r="D31" s="1"/>
      <c r="E31" s="1"/>
      <c r="F31" s="1"/>
      <c r="G31" s="1"/>
      <c r="H31" s="42"/>
      <c r="I31" s="42"/>
      <c r="J31" s="10"/>
      <c r="L31">
        <v>2032</v>
      </c>
      <c r="M31" s="1">
        <f t="shared" si="14"/>
        <v>55752</v>
      </c>
      <c r="N31" s="1"/>
      <c r="O31" s="1"/>
      <c r="P31" s="1">
        <f>-ROUND($N$14*U31/$U$35,0)+1</f>
        <v>-55752</v>
      </c>
      <c r="Q31" s="1">
        <f t="shared" si="12"/>
        <v>0</v>
      </c>
      <c r="R31" s="1"/>
      <c r="S31" s="42">
        <v>48579</v>
      </c>
      <c r="T31" s="42">
        <v>48214</v>
      </c>
      <c r="U31" s="10">
        <f t="shared" si="13"/>
        <v>365</v>
      </c>
      <c r="W31" s="1">
        <f t="shared" si="2"/>
        <v>-55752</v>
      </c>
      <c r="Z31">
        <v>2032</v>
      </c>
    </row>
    <row r="32" spans="1:34" x14ac:dyDescent="0.25">
      <c r="B32" s="1"/>
      <c r="C32" s="1"/>
      <c r="D32" s="1"/>
      <c r="E32" s="1"/>
      <c r="F32" s="1"/>
      <c r="G32" s="1"/>
      <c r="H32" s="42"/>
      <c r="I32" s="42"/>
      <c r="J32" s="10"/>
      <c r="M32" s="1"/>
      <c r="N32" s="1"/>
      <c r="O32" s="1"/>
      <c r="P32" s="1"/>
      <c r="Q32" s="1"/>
      <c r="R32" s="1"/>
      <c r="S32" s="42"/>
      <c r="T32" s="42"/>
      <c r="U32" s="10"/>
      <c r="W32" s="1"/>
    </row>
    <row r="33" spans="2:21" x14ac:dyDescent="0.25">
      <c r="B33" s="1"/>
      <c r="C33" s="1"/>
      <c r="D33" s="1"/>
      <c r="E33" s="1"/>
      <c r="F33" s="1"/>
      <c r="G33" s="1"/>
      <c r="H33" s="42"/>
      <c r="I33" s="42"/>
      <c r="J33" s="10"/>
      <c r="M33" s="1"/>
      <c r="N33" s="1"/>
      <c r="O33" s="1"/>
      <c r="P33" s="1"/>
      <c r="Q33" s="1"/>
      <c r="R33" s="1"/>
      <c r="S33" s="42"/>
      <c r="T33" s="42"/>
      <c r="U33" s="10"/>
    </row>
    <row r="34" spans="2:21" x14ac:dyDescent="0.25">
      <c r="B34" s="1"/>
      <c r="C34" s="1"/>
      <c r="D34" s="1"/>
      <c r="E34" s="1"/>
      <c r="F34" s="1"/>
      <c r="G34" s="1"/>
      <c r="H34" s="42"/>
      <c r="I34" s="42"/>
      <c r="J34" s="10"/>
      <c r="M34" s="1"/>
      <c r="N34" s="1"/>
      <c r="O34" s="1"/>
      <c r="P34" s="1"/>
      <c r="Q34" s="1"/>
      <c r="R34" s="1"/>
      <c r="S34" s="42"/>
      <c r="T34" s="42"/>
      <c r="U34" s="10"/>
    </row>
    <row r="35" spans="2:21" ht="15.75" thickBot="1" x14ac:dyDescent="0.3">
      <c r="C35" s="3">
        <f>SUM(C10:C34)</f>
        <v>4362575</v>
      </c>
      <c r="D35" s="3">
        <f>SUM(D10:D34)</f>
        <v>0</v>
      </c>
      <c r="E35" s="3">
        <f>SUM(E10:E34)</f>
        <v>-4362575</v>
      </c>
      <c r="J35" s="3">
        <f>SUM(J10:J34)</f>
        <v>6205</v>
      </c>
      <c r="N35" s="3">
        <f>SUM(N10:N34)</f>
        <v>947800</v>
      </c>
      <c r="O35" s="3">
        <f>SUM(O10:O34)</f>
        <v>0</v>
      </c>
      <c r="P35" s="3">
        <f>SUM(P10:P34)</f>
        <v>-947800</v>
      </c>
      <c r="U35" s="3">
        <f>SUM(U10:U34)</f>
        <v>6205</v>
      </c>
    </row>
    <row r="36" spans="2:21" ht="15.75" thickTop="1" x14ac:dyDescent="0.25">
      <c r="E36" s="1">
        <f>+C35+D35+E35</f>
        <v>0</v>
      </c>
      <c r="P36" s="1">
        <f>+N35+O35+P35</f>
        <v>0</v>
      </c>
    </row>
    <row r="37" spans="2:21" x14ac:dyDescent="0.25">
      <c r="E37" s="1"/>
    </row>
    <row r="38" spans="2:21" x14ac:dyDescent="0.25">
      <c r="E38" s="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4E205-85AC-4155-B54D-6F62E759B5D2}">
  <sheetPr>
    <pageSetUpPr fitToPage="1"/>
  </sheetPr>
  <dimension ref="A1:J33"/>
  <sheetViews>
    <sheetView workbookViewId="0">
      <selection activeCell="E21" sqref="E21"/>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 min="9" max="9" width="10.140625" bestFit="1" customWidth="1"/>
  </cols>
  <sheetData>
    <row r="1" spans="1:10" x14ac:dyDescent="0.25">
      <c r="A1" s="6" t="s">
        <v>0</v>
      </c>
    </row>
    <row r="2" spans="1:10" x14ac:dyDescent="0.25">
      <c r="A2" s="6" t="s">
        <v>9</v>
      </c>
    </row>
    <row r="3" spans="1:10" x14ac:dyDescent="0.25">
      <c r="A3" s="6" t="s">
        <v>10</v>
      </c>
    </row>
    <row r="4" spans="1:10" x14ac:dyDescent="0.25">
      <c r="A4" s="6" t="s">
        <v>171</v>
      </c>
      <c r="H4" s="50"/>
    </row>
    <row r="5" spans="1:10" x14ac:dyDescent="0.25">
      <c r="A5" s="6" t="s">
        <v>113</v>
      </c>
      <c r="H5" s="50"/>
    </row>
    <row r="6" spans="1:10" x14ac:dyDescent="0.25">
      <c r="H6" s="50"/>
    </row>
    <row r="7" spans="1:10" x14ac:dyDescent="0.25">
      <c r="A7" s="6" t="s">
        <v>125</v>
      </c>
    </row>
    <row r="8" spans="1:10" x14ac:dyDescent="0.25">
      <c r="A8" s="6"/>
      <c r="B8" t="s">
        <v>104</v>
      </c>
      <c r="C8" s="42">
        <v>43253</v>
      </c>
      <c r="E8">
        <v>5475</v>
      </c>
      <c r="F8" t="s">
        <v>111</v>
      </c>
    </row>
    <row r="9" spans="1:10" x14ac:dyDescent="0.25">
      <c r="A9" s="6"/>
      <c r="B9" t="s">
        <v>105</v>
      </c>
      <c r="C9" s="42">
        <v>48731</v>
      </c>
      <c r="E9">
        <v>365</v>
      </c>
      <c r="F9" t="s">
        <v>110</v>
      </c>
    </row>
    <row r="10" spans="1:10" x14ac:dyDescent="0.25">
      <c r="A10" s="6"/>
      <c r="C10" s="42"/>
      <c r="E10">
        <f>+ROUND(E8/E9,3)</f>
        <v>15</v>
      </c>
      <c r="F10" t="s">
        <v>109</v>
      </c>
    </row>
    <row r="11" spans="1:10" x14ac:dyDescent="0.25">
      <c r="B11" s="6"/>
      <c r="E11" s="10"/>
    </row>
    <row r="12" spans="1:10" ht="15.75" thickBot="1" x14ac:dyDescent="0.3">
      <c r="B12" s="40" t="s">
        <v>2</v>
      </c>
      <c r="C12" s="40" t="s">
        <v>108</v>
      </c>
      <c r="D12" s="40" t="s">
        <v>107</v>
      </c>
      <c r="E12" s="40" t="s">
        <v>3</v>
      </c>
      <c r="F12" s="40" t="s">
        <v>106</v>
      </c>
      <c r="G12" s="4"/>
      <c r="H12" s="40" t="s">
        <v>105</v>
      </c>
      <c r="I12" s="40" t="s">
        <v>104</v>
      </c>
      <c r="J12" s="45"/>
    </row>
    <row r="13" spans="1:10" x14ac:dyDescent="0.25">
      <c r="A13">
        <v>2018</v>
      </c>
      <c r="B13" s="1"/>
      <c r="C13" s="1">
        <v>6804600</v>
      </c>
      <c r="D13" s="1"/>
      <c r="E13" s="1">
        <f t="shared" ref="E13:E28" si="0">+-$C$13/$E$10*J13/365</f>
        <v>-264726.90410958906</v>
      </c>
      <c r="F13" s="1">
        <f t="shared" ref="F13:F28" si="1">SUM(B13:E13)</f>
        <v>6539873.0958904112</v>
      </c>
      <c r="G13" s="1"/>
      <c r="H13" s="42">
        <v>43465</v>
      </c>
      <c r="I13" s="42">
        <v>43253</v>
      </c>
      <c r="J13" s="10">
        <f t="shared" ref="J13:J28" si="2">+MIN(H13-I13+1,365)</f>
        <v>213</v>
      </c>
    </row>
    <row r="14" spans="1:10" x14ac:dyDescent="0.25">
      <c r="A14">
        <v>2019</v>
      </c>
      <c r="B14" s="1">
        <f t="shared" ref="B14:B28" si="3">+F13</f>
        <v>6539873.0958904112</v>
      </c>
      <c r="C14" s="1"/>
      <c r="D14" s="1"/>
      <c r="E14" s="1">
        <f t="shared" si="0"/>
        <v>-453640</v>
      </c>
      <c r="F14" s="1">
        <f t="shared" si="1"/>
        <v>6086233.0958904112</v>
      </c>
      <c r="G14" s="1"/>
      <c r="H14" s="42">
        <v>43830</v>
      </c>
      <c r="I14" s="42">
        <v>43466</v>
      </c>
      <c r="J14" s="10">
        <f t="shared" si="2"/>
        <v>365</v>
      </c>
    </row>
    <row r="15" spans="1:10" x14ac:dyDescent="0.25">
      <c r="A15">
        <v>2020</v>
      </c>
      <c r="B15" s="1">
        <f t="shared" si="3"/>
        <v>6086233.0958904112</v>
      </c>
      <c r="C15" s="1"/>
      <c r="D15" s="1"/>
      <c r="E15" s="1">
        <f t="shared" si="0"/>
        <v>-453640</v>
      </c>
      <c r="F15" s="1">
        <f t="shared" si="1"/>
        <v>5632593.0958904112</v>
      </c>
      <c r="G15" s="1"/>
      <c r="H15" s="42">
        <v>44196</v>
      </c>
      <c r="I15" s="42">
        <v>43831</v>
      </c>
      <c r="J15" s="10">
        <f t="shared" si="2"/>
        <v>365</v>
      </c>
    </row>
    <row r="16" spans="1:10" x14ac:dyDescent="0.25">
      <c r="A16">
        <v>2021</v>
      </c>
      <c r="B16" s="1">
        <f t="shared" si="3"/>
        <v>5632593.0958904112</v>
      </c>
      <c r="C16" s="1"/>
      <c r="D16" s="1"/>
      <c r="E16" s="1">
        <f t="shared" si="0"/>
        <v>-453640</v>
      </c>
      <c r="F16" s="1">
        <f t="shared" si="1"/>
        <v>5178953.0958904112</v>
      </c>
      <c r="G16" s="1"/>
      <c r="H16" s="42">
        <v>44561</v>
      </c>
      <c r="I16" s="42">
        <v>44197</v>
      </c>
      <c r="J16" s="10">
        <f t="shared" si="2"/>
        <v>365</v>
      </c>
    </row>
    <row r="17" spans="1:10" x14ac:dyDescent="0.25">
      <c r="A17">
        <v>2022</v>
      </c>
      <c r="B17" s="1">
        <f t="shared" si="3"/>
        <v>5178953.0958904112</v>
      </c>
      <c r="C17" s="1"/>
      <c r="D17" s="1"/>
      <c r="E17" s="1">
        <f t="shared" si="0"/>
        <v>-453640</v>
      </c>
      <c r="F17" s="1">
        <f t="shared" si="1"/>
        <v>4725313.0958904112</v>
      </c>
      <c r="G17" s="1"/>
      <c r="H17" s="42">
        <v>44926</v>
      </c>
      <c r="I17" s="42">
        <v>44562</v>
      </c>
      <c r="J17" s="10">
        <f t="shared" si="2"/>
        <v>365</v>
      </c>
    </row>
    <row r="18" spans="1:10" x14ac:dyDescent="0.25">
      <c r="A18">
        <v>2023</v>
      </c>
      <c r="B18" s="1">
        <f t="shared" si="3"/>
        <v>4725313.0958904112</v>
      </c>
      <c r="C18" s="1"/>
      <c r="D18" s="1"/>
      <c r="E18" s="1">
        <f t="shared" si="0"/>
        <v>-453640</v>
      </c>
      <c r="F18" s="1">
        <f t="shared" si="1"/>
        <v>4271673.0958904112</v>
      </c>
      <c r="G18" s="1"/>
      <c r="H18" s="42">
        <v>45291</v>
      </c>
      <c r="I18" s="42">
        <v>44927</v>
      </c>
      <c r="J18" s="10">
        <f t="shared" si="2"/>
        <v>365</v>
      </c>
    </row>
    <row r="19" spans="1:10" x14ac:dyDescent="0.25">
      <c r="A19">
        <v>2024</v>
      </c>
      <c r="B19" s="1">
        <f t="shared" si="3"/>
        <v>4271673.0958904112</v>
      </c>
      <c r="C19" s="1"/>
      <c r="D19" s="1"/>
      <c r="E19" s="1">
        <f t="shared" si="0"/>
        <v>-453640</v>
      </c>
      <c r="F19" s="1">
        <f t="shared" si="1"/>
        <v>3818033.0958904112</v>
      </c>
      <c r="G19" s="1"/>
      <c r="H19" s="42">
        <v>45657</v>
      </c>
      <c r="I19" s="42">
        <v>45292</v>
      </c>
      <c r="J19" s="10">
        <f t="shared" si="2"/>
        <v>365</v>
      </c>
    </row>
    <row r="20" spans="1:10" x14ac:dyDescent="0.25">
      <c r="A20">
        <v>2025</v>
      </c>
      <c r="B20" s="1">
        <f t="shared" si="3"/>
        <v>3818033.0958904112</v>
      </c>
      <c r="C20" s="1"/>
      <c r="D20" s="1"/>
      <c r="E20" s="1">
        <f t="shared" si="0"/>
        <v>-453640</v>
      </c>
      <c r="F20" s="1">
        <f t="shared" si="1"/>
        <v>3364393.0958904112</v>
      </c>
      <c r="G20" s="1"/>
      <c r="H20" s="42">
        <v>46022</v>
      </c>
      <c r="I20" s="42">
        <v>45658</v>
      </c>
      <c r="J20" s="10">
        <f t="shared" si="2"/>
        <v>365</v>
      </c>
    </row>
    <row r="21" spans="1:10" x14ac:dyDescent="0.25">
      <c r="A21">
        <v>2026</v>
      </c>
      <c r="B21" s="1">
        <f t="shared" si="3"/>
        <v>3364393.0958904112</v>
      </c>
      <c r="C21" s="1"/>
      <c r="D21" s="1"/>
      <c r="E21" s="1">
        <f t="shared" si="0"/>
        <v>-453640</v>
      </c>
      <c r="F21" s="1">
        <f t="shared" si="1"/>
        <v>2910753.0958904112</v>
      </c>
      <c r="G21" s="1"/>
      <c r="H21" s="42">
        <v>46387</v>
      </c>
      <c r="I21" s="42">
        <v>46023</v>
      </c>
      <c r="J21" s="10">
        <f t="shared" si="2"/>
        <v>365</v>
      </c>
    </row>
    <row r="22" spans="1:10" x14ac:dyDescent="0.25">
      <c r="A22">
        <v>2027</v>
      </c>
      <c r="B22" s="1">
        <f t="shared" si="3"/>
        <v>2910753.0958904112</v>
      </c>
      <c r="C22" s="1"/>
      <c r="D22" s="1"/>
      <c r="E22" s="1">
        <f t="shared" si="0"/>
        <v>-453640</v>
      </c>
      <c r="F22" s="1">
        <f t="shared" si="1"/>
        <v>2457113.0958904112</v>
      </c>
      <c r="G22" s="1"/>
      <c r="H22" s="42">
        <v>46752</v>
      </c>
      <c r="I22" s="42">
        <v>46388</v>
      </c>
      <c r="J22" s="10">
        <f t="shared" si="2"/>
        <v>365</v>
      </c>
    </row>
    <row r="23" spans="1:10" x14ac:dyDescent="0.25">
      <c r="A23">
        <v>2028</v>
      </c>
      <c r="B23" s="1">
        <f t="shared" si="3"/>
        <v>2457113.0958904112</v>
      </c>
      <c r="C23" s="1"/>
      <c r="D23" s="1"/>
      <c r="E23" s="1">
        <f t="shared" si="0"/>
        <v>-453640</v>
      </c>
      <c r="F23" s="1">
        <f t="shared" si="1"/>
        <v>2003473.0958904112</v>
      </c>
      <c r="G23" s="1"/>
      <c r="H23" s="42">
        <v>47118</v>
      </c>
      <c r="I23" s="42">
        <v>46753</v>
      </c>
      <c r="J23" s="10">
        <f t="shared" si="2"/>
        <v>365</v>
      </c>
    </row>
    <row r="24" spans="1:10" x14ac:dyDescent="0.25">
      <c r="A24">
        <v>2029</v>
      </c>
      <c r="B24" s="1">
        <f t="shared" si="3"/>
        <v>2003473.0958904112</v>
      </c>
      <c r="C24" s="1"/>
      <c r="D24" s="1"/>
      <c r="E24" s="1">
        <f t="shared" si="0"/>
        <v>-453640</v>
      </c>
      <c r="F24" s="1">
        <f t="shared" si="1"/>
        <v>1549833.0958904112</v>
      </c>
      <c r="G24" s="1"/>
      <c r="H24" s="42">
        <v>47483</v>
      </c>
      <c r="I24" s="42">
        <v>47119</v>
      </c>
      <c r="J24" s="10">
        <f t="shared" si="2"/>
        <v>365</v>
      </c>
    </row>
    <row r="25" spans="1:10" x14ac:dyDescent="0.25">
      <c r="A25">
        <v>2030</v>
      </c>
      <c r="B25" s="1">
        <f t="shared" si="3"/>
        <v>1549833.0958904112</v>
      </c>
      <c r="C25" s="1"/>
      <c r="D25" s="1"/>
      <c r="E25" s="1">
        <f t="shared" si="0"/>
        <v>-453640</v>
      </c>
      <c r="F25" s="1">
        <f t="shared" si="1"/>
        <v>1096193.0958904112</v>
      </c>
      <c r="G25" s="1"/>
      <c r="H25" s="42">
        <v>47848</v>
      </c>
      <c r="I25" s="42">
        <v>47484</v>
      </c>
      <c r="J25" s="10">
        <f t="shared" si="2"/>
        <v>365</v>
      </c>
    </row>
    <row r="26" spans="1:10" x14ac:dyDescent="0.25">
      <c r="A26">
        <v>2031</v>
      </c>
      <c r="B26" s="1">
        <f t="shared" si="3"/>
        <v>1096193.0958904112</v>
      </c>
      <c r="C26" s="1"/>
      <c r="D26" s="1"/>
      <c r="E26" s="1">
        <f t="shared" si="0"/>
        <v>-453640</v>
      </c>
      <c r="F26" s="1">
        <f t="shared" si="1"/>
        <v>642553.09589041118</v>
      </c>
      <c r="G26" s="1"/>
      <c r="H26" s="42">
        <v>48213</v>
      </c>
      <c r="I26" s="42">
        <v>47849</v>
      </c>
      <c r="J26" s="10">
        <f t="shared" si="2"/>
        <v>365</v>
      </c>
    </row>
    <row r="27" spans="1:10" x14ac:dyDescent="0.25">
      <c r="A27">
        <v>2032</v>
      </c>
      <c r="B27" s="1">
        <f t="shared" si="3"/>
        <v>642553.09589041118</v>
      </c>
      <c r="C27" s="1"/>
      <c r="D27" s="1"/>
      <c r="E27" s="1">
        <f t="shared" si="0"/>
        <v>-453640</v>
      </c>
      <c r="F27" s="1">
        <f t="shared" si="1"/>
        <v>188913.09589041118</v>
      </c>
      <c r="G27" s="1"/>
      <c r="H27" s="42">
        <v>48579</v>
      </c>
      <c r="I27" s="42">
        <v>48214</v>
      </c>
      <c r="J27" s="10">
        <f t="shared" si="2"/>
        <v>365</v>
      </c>
    </row>
    <row r="28" spans="1:10" x14ac:dyDescent="0.25">
      <c r="A28">
        <v>2033</v>
      </c>
      <c r="B28" s="1">
        <f t="shared" si="3"/>
        <v>188913.09589041118</v>
      </c>
      <c r="C28" s="1"/>
      <c r="D28" s="1"/>
      <c r="E28" s="1">
        <f t="shared" si="0"/>
        <v>-188913.09589041097</v>
      </c>
      <c r="F28" s="1">
        <f t="shared" si="1"/>
        <v>0</v>
      </c>
      <c r="G28" s="1"/>
      <c r="H28" s="42">
        <f>+C9</f>
        <v>48731</v>
      </c>
      <c r="I28" s="42">
        <v>48580</v>
      </c>
      <c r="J28" s="10">
        <f t="shared" si="2"/>
        <v>152</v>
      </c>
    </row>
    <row r="29" spans="1:10" x14ac:dyDescent="0.25">
      <c r="B29" s="1"/>
      <c r="C29" s="1"/>
      <c r="D29" s="1"/>
      <c r="E29" s="1"/>
      <c r="F29" s="1"/>
      <c r="G29" s="1"/>
      <c r="H29" s="42"/>
      <c r="I29" s="42"/>
      <c r="J29" s="10"/>
    </row>
    <row r="30" spans="1:10" x14ac:dyDescent="0.25">
      <c r="B30" s="1"/>
      <c r="C30" s="1"/>
      <c r="D30" s="1"/>
      <c r="E30" s="1"/>
      <c r="F30" s="1"/>
      <c r="G30" s="1"/>
      <c r="H30" s="42"/>
      <c r="I30" s="42"/>
      <c r="J30" s="10"/>
    </row>
    <row r="31" spans="1:10" x14ac:dyDescent="0.25">
      <c r="B31" s="1"/>
      <c r="C31" s="1"/>
      <c r="D31" s="1"/>
      <c r="E31" s="1"/>
      <c r="F31" s="1"/>
      <c r="G31" s="1"/>
      <c r="H31" s="42"/>
      <c r="I31" s="42"/>
      <c r="J31" s="10"/>
    </row>
    <row r="32" spans="1:10" ht="15.75" thickBot="1" x14ac:dyDescent="0.3">
      <c r="C32" s="3">
        <f>SUM(C13:C31)</f>
        <v>6804600</v>
      </c>
      <c r="D32" s="3">
        <f>SUM(D13:D31)</f>
        <v>0</v>
      </c>
      <c r="E32" s="3">
        <f>SUM(E13:E31)</f>
        <v>-6804600</v>
      </c>
      <c r="J32" s="3">
        <f>SUM(J13:J31)</f>
        <v>5475</v>
      </c>
    </row>
    <row r="33" spans="5:5" ht="15.75" thickTop="1" x14ac:dyDescent="0.25">
      <c r="E33" s="1">
        <f>SUM(C32:E32)</f>
        <v>0</v>
      </c>
    </row>
  </sheetData>
  <pageMargins left="0.7" right="0.7" top="0.75" bottom="0.75" header="0.3" footer="0.3"/>
  <pageSetup scale="72" fitToHeight="0" orientation="portrait" verticalDpi="4294967295" r:id="rId1"/>
  <headerFooter>
    <oddFooter>&amp;C&amp;A&amp;R&amp;P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551D-EA63-4273-AED6-92EC0143B295}">
  <dimension ref="A1:AK19"/>
  <sheetViews>
    <sheetView workbookViewId="0">
      <selection activeCell="P16" sqref="P16"/>
    </sheetView>
  </sheetViews>
  <sheetFormatPr defaultRowHeight="15" x14ac:dyDescent="0.25"/>
  <cols>
    <col min="1" max="1" width="49.140625" bestFit="1" customWidth="1"/>
    <col min="2" max="2" width="14.28515625" bestFit="1" customWidth="1"/>
    <col min="3" max="3" width="19" bestFit="1" customWidth="1"/>
    <col min="4" max="5" width="10.5703125" bestFit="1" customWidth="1"/>
    <col min="6" max="6" width="11.5703125" bestFit="1" customWidth="1"/>
    <col min="7" max="9" width="9.28515625" bestFit="1" customWidth="1"/>
    <col min="10" max="10" width="11.5703125" bestFit="1" customWidth="1"/>
    <col min="11" max="11" width="14.42578125" bestFit="1" customWidth="1"/>
    <col min="12" max="12" width="9.28515625" bestFit="1" customWidth="1"/>
    <col min="13" max="13" width="16.28515625" bestFit="1" customWidth="1"/>
    <col min="14" max="14" width="17.5703125" bestFit="1" customWidth="1"/>
    <col min="15" max="15" width="14.42578125" bestFit="1" customWidth="1"/>
    <col min="16" max="16" width="13.42578125" bestFit="1" customWidth="1"/>
    <col min="17" max="17" width="16.28515625" bestFit="1" customWidth="1"/>
    <col min="18" max="18" width="17.5703125" bestFit="1" customWidth="1"/>
    <col min="19" max="19" width="14.42578125" bestFit="1" customWidth="1"/>
    <col min="20" max="20" width="11.5703125" bestFit="1" customWidth="1"/>
    <col min="21" max="21" width="16.28515625" bestFit="1" customWidth="1"/>
    <col min="22" max="22" width="17.5703125" bestFit="1" customWidth="1"/>
    <col min="23" max="23" width="14.42578125" bestFit="1" customWidth="1"/>
    <col min="24" max="24" width="11.28515625" bestFit="1" customWidth="1"/>
    <col min="25" max="25" width="16.28515625" bestFit="1" customWidth="1"/>
    <col min="26" max="26" width="17.5703125" bestFit="1" customWidth="1"/>
    <col min="27" max="27" width="14.42578125" bestFit="1" customWidth="1"/>
    <col min="28" max="28" width="11.28515625" bestFit="1" customWidth="1"/>
    <col min="29" max="29" width="16.28515625" bestFit="1" customWidth="1"/>
    <col min="30" max="30" width="17.5703125" bestFit="1" customWidth="1"/>
    <col min="31" max="31" width="14.42578125" bestFit="1" customWidth="1"/>
    <col min="32" max="32" width="11.28515625" bestFit="1" customWidth="1"/>
    <col min="33" max="33" width="16.28515625" bestFit="1" customWidth="1"/>
    <col min="34" max="34" width="17.5703125" bestFit="1" customWidth="1"/>
    <col min="35" max="35" width="14.42578125" bestFit="1" customWidth="1"/>
    <col min="36" max="36" width="11.28515625" bestFit="1" customWidth="1"/>
    <col min="37" max="37" width="16.28515625" bestFit="1" customWidth="1"/>
  </cols>
  <sheetData>
    <row r="1" spans="1:37" x14ac:dyDescent="0.25">
      <c r="A1" s="6" t="s">
        <v>0</v>
      </c>
    </row>
    <row r="2" spans="1:37" x14ac:dyDescent="0.25">
      <c r="A2" s="6" t="s">
        <v>9</v>
      </c>
    </row>
    <row r="3" spans="1:37" x14ac:dyDescent="0.25">
      <c r="A3" s="6" t="s">
        <v>10</v>
      </c>
    </row>
    <row r="4" spans="1:37" x14ac:dyDescent="0.25">
      <c r="A4" s="6" t="s">
        <v>171</v>
      </c>
    </row>
    <row r="5" spans="1:37" x14ac:dyDescent="0.25">
      <c r="A5" s="6" t="s">
        <v>113</v>
      </c>
      <c r="P5" s="56"/>
    </row>
    <row r="6" spans="1:37" x14ac:dyDescent="0.25">
      <c r="P6" s="56"/>
    </row>
    <row r="8" spans="1:37" x14ac:dyDescent="0.25">
      <c r="D8" s="67" t="s">
        <v>170</v>
      </c>
      <c r="E8" s="68"/>
      <c r="F8" s="68"/>
      <c r="G8" s="68"/>
      <c r="H8" s="68"/>
      <c r="I8" s="68"/>
      <c r="J8" s="69"/>
    </row>
    <row r="9" spans="1:37" x14ac:dyDescent="0.25">
      <c r="A9" s="6" t="s">
        <v>169</v>
      </c>
      <c r="B9" s="6" t="s">
        <v>168</v>
      </c>
      <c r="C9" s="6" t="s">
        <v>167</v>
      </c>
      <c r="D9" s="55" t="s">
        <v>166</v>
      </c>
      <c r="E9" s="55" t="s">
        <v>165</v>
      </c>
      <c r="F9" s="55" t="s">
        <v>164</v>
      </c>
      <c r="G9" s="55" t="s">
        <v>163</v>
      </c>
      <c r="H9" s="55" t="s">
        <v>162</v>
      </c>
      <c r="I9" s="55" t="s">
        <v>161</v>
      </c>
      <c r="J9" s="55" t="s">
        <v>160</v>
      </c>
      <c r="K9" s="6" t="s">
        <v>159</v>
      </c>
      <c r="L9" s="6" t="s">
        <v>158</v>
      </c>
      <c r="M9" s="6" t="s">
        <v>157</v>
      </c>
      <c r="N9" s="6" t="s">
        <v>156</v>
      </c>
      <c r="O9" s="6" t="s">
        <v>155</v>
      </c>
      <c r="P9" s="6" t="s">
        <v>154</v>
      </c>
      <c r="Q9" s="6" t="s">
        <v>153</v>
      </c>
      <c r="R9" s="6" t="s">
        <v>152</v>
      </c>
      <c r="S9" s="6" t="s">
        <v>151</v>
      </c>
      <c r="T9" s="6" t="s">
        <v>150</v>
      </c>
      <c r="U9" s="6" t="s">
        <v>149</v>
      </c>
      <c r="V9" s="6" t="s">
        <v>148</v>
      </c>
      <c r="W9" s="6" t="s">
        <v>147</v>
      </c>
      <c r="X9" s="6" t="s">
        <v>146</v>
      </c>
      <c r="Y9" s="6" t="s">
        <v>145</v>
      </c>
      <c r="Z9" s="6" t="s">
        <v>144</v>
      </c>
      <c r="AA9" s="6" t="s">
        <v>143</v>
      </c>
      <c r="AB9" s="6" t="s">
        <v>142</v>
      </c>
      <c r="AC9" s="6" t="s">
        <v>141</v>
      </c>
      <c r="AD9" s="6" t="s">
        <v>140</v>
      </c>
      <c r="AE9" s="6" t="s">
        <v>139</v>
      </c>
      <c r="AF9" s="6" t="s">
        <v>138</v>
      </c>
      <c r="AG9" s="6" t="s">
        <v>137</v>
      </c>
      <c r="AH9" s="6" t="s">
        <v>136</v>
      </c>
      <c r="AI9" s="6" t="s">
        <v>135</v>
      </c>
      <c r="AJ9" s="6" t="s">
        <v>134</v>
      </c>
      <c r="AK9" s="6" t="s">
        <v>133</v>
      </c>
    </row>
    <row r="10" spans="1:37" x14ac:dyDescent="0.25">
      <c r="A10" t="s">
        <v>132</v>
      </c>
      <c r="B10" s="50">
        <v>46736</v>
      </c>
      <c r="C10">
        <v>25</v>
      </c>
      <c r="D10" s="54">
        <v>0</v>
      </c>
      <c r="E10" s="54">
        <v>0</v>
      </c>
      <c r="F10" s="54">
        <v>20000034.053400014</v>
      </c>
      <c r="G10" s="54">
        <v>0</v>
      </c>
      <c r="H10" s="54">
        <v>0</v>
      </c>
      <c r="I10" s="54">
        <v>0</v>
      </c>
      <c r="J10" s="54">
        <v>0</v>
      </c>
      <c r="K10" s="1"/>
      <c r="L10" s="1"/>
      <c r="M10" s="1">
        <f t="shared" ref="M10:M16" si="0">SUM(K10:L10)</f>
        <v>0</v>
      </c>
      <c r="N10" s="1">
        <f t="shared" ref="N10:N16" si="1">+M10</f>
        <v>0</v>
      </c>
      <c r="O10" s="1"/>
      <c r="P10" s="1"/>
      <c r="Q10" s="1">
        <f t="shared" ref="Q10:Q16" si="2">SUM(N10:P10)</f>
        <v>0</v>
      </c>
      <c r="R10" s="1"/>
      <c r="S10" s="1">
        <f>+F10</f>
        <v>20000034.053400014</v>
      </c>
      <c r="T10" s="1">
        <f>-$F$10/$C$10*17/365</f>
        <v>-37260.337414553447</v>
      </c>
      <c r="U10" s="1">
        <f t="shared" ref="U10:U16" si="3">SUM(R10:T10)</f>
        <v>19962773.715985458</v>
      </c>
      <c r="V10" s="1">
        <f t="shared" ref="V10:V16" si="4">+U10</f>
        <v>19962773.715985458</v>
      </c>
      <c r="W10" s="1"/>
      <c r="X10" s="1">
        <f>-$F$10/$C$10</f>
        <v>-800001.36213600053</v>
      </c>
      <c r="Y10" s="1">
        <f t="shared" ref="Y10:Y16" si="5">SUM(V10:X10)</f>
        <v>19162772.353849459</v>
      </c>
      <c r="Z10" s="1">
        <f t="shared" ref="Z10:Z16" si="6">+Y10</f>
        <v>19162772.353849459</v>
      </c>
      <c r="AA10" s="1"/>
      <c r="AB10" s="1">
        <f>-$F$10/$C$10</f>
        <v>-800001.36213600053</v>
      </c>
      <c r="AC10" s="1">
        <f t="shared" ref="AC10:AC16" si="7">SUM(Z10:AB10)</f>
        <v>18362770.991713461</v>
      </c>
      <c r="AD10" s="1">
        <f t="shared" ref="AD10:AD16" si="8">+AC10</f>
        <v>18362770.991713461</v>
      </c>
      <c r="AE10" s="1"/>
      <c r="AF10" s="1">
        <f>-$F$10/$C$10</f>
        <v>-800001.36213600053</v>
      </c>
      <c r="AG10" s="1">
        <f t="shared" ref="AG10:AG16" si="9">SUM(AD10:AF10)</f>
        <v>17562769.629577462</v>
      </c>
      <c r="AH10" s="1">
        <f t="shared" ref="AH10:AH16" si="10">+AG10</f>
        <v>17562769.629577462</v>
      </c>
      <c r="AI10" s="1"/>
      <c r="AJ10" s="1">
        <f>-$F$10/$C$10</f>
        <v>-800001.36213600053</v>
      </c>
      <c r="AK10" s="1">
        <f t="shared" ref="AK10:AK16" si="11">SUM(AH10:AJ10)</f>
        <v>16762768.267441461</v>
      </c>
    </row>
    <row r="11" spans="1:37" x14ac:dyDescent="0.25">
      <c r="A11" t="s">
        <v>131</v>
      </c>
      <c r="B11" s="50">
        <v>46371</v>
      </c>
      <c r="C11">
        <v>25</v>
      </c>
      <c r="D11" s="54">
        <v>0</v>
      </c>
      <c r="E11" s="54">
        <v>2894473.1502</v>
      </c>
      <c r="F11" s="54">
        <v>0</v>
      </c>
      <c r="G11" s="54">
        <v>0</v>
      </c>
      <c r="H11" s="54">
        <v>0</v>
      </c>
      <c r="I11" s="54">
        <v>0</v>
      </c>
      <c r="J11" s="54">
        <v>0</v>
      </c>
      <c r="K11" s="1"/>
      <c r="L11" s="1"/>
      <c r="M11" s="1">
        <f t="shared" si="0"/>
        <v>0</v>
      </c>
      <c r="N11" s="1">
        <f t="shared" si="1"/>
        <v>0</v>
      </c>
      <c r="O11" s="1">
        <f>+E11</f>
        <v>2894473.1502</v>
      </c>
      <c r="P11" s="1">
        <f>-$E$11/$C$11*17/365</f>
        <v>-5392.4431291397259</v>
      </c>
      <c r="Q11" s="1">
        <f t="shared" si="2"/>
        <v>2889080.7070708601</v>
      </c>
      <c r="R11" s="1">
        <f t="shared" ref="R11:R16" si="12">+Q11</f>
        <v>2889080.7070708601</v>
      </c>
      <c r="S11" s="1"/>
      <c r="T11" s="1">
        <f>-$E$11/$C$11</f>
        <v>-115778.92600799999</v>
      </c>
      <c r="U11" s="1">
        <f t="shared" si="3"/>
        <v>2773301.78106286</v>
      </c>
      <c r="V11" s="1">
        <f t="shared" si="4"/>
        <v>2773301.78106286</v>
      </c>
      <c r="W11" s="1"/>
      <c r="X11" s="1">
        <f>-$E$11/$C$11</f>
        <v>-115778.92600799999</v>
      </c>
      <c r="Y11" s="1">
        <f t="shared" si="5"/>
        <v>2657522.85505486</v>
      </c>
      <c r="Z11" s="1">
        <f t="shared" si="6"/>
        <v>2657522.85505486</v>
      </c>
      <c r="AA11" s="1"/>
      <c r="AB11" s="1">
        <f>-$E$11/$C$11</f>
        <v>-115778.92600799999</v>
      </c>
      <c r="AC11" s="1">
        <f t="shared" si="7"/>
        <v>2541743.92904686</v>
      </c>
      <c r="AD11" s="1">
        <f t="shared" si="8"/>
        <v>2541743.92904686</v>
      </c>
      <c r="AE11" s="1"/>
      <c r="AF11" s="1">
        <f>-$E$11/$C$11</f>
        <v>-115778.92600799999</v>
      </c>
      <c r="AG11" s="1">
        <f t="shared" si="9"/>
        <v>2425965.0030388599</v>
      </c>
      <c r="AH11" s="1">
        <f t="shared" si="10"/>
        <v>2425965.0030388599</v>
      </c>
      <c r="AI11" s="1"/>
      <c r="AJ11" s="1">
        <f>-$E$11/$C$11</f>
        <v>-115778.92600799999</v>
      </c>
      <c r="AK11" s="1">
        <f t="shared" si="11"/>
        <v>2310186.0770308599</v>
      </c>
    </row>
    <row r="12" spans="1:37" x14ac:dyDescent="0.25">
      <c r="A12" t="s">
        <v>130</v>
      </c>
      <c r="B12" s="50">
        <v>48197</v>
      </c>
      <c r="C12">
        <v>25</v>
      </c>
      <c r="D12" s="54">
        <v>0</v>
      </c>
      <c r="E12" s="54">
        <v>0</v>
      </c>
      <c r="F12" s="54">
        <v>0</v>
      </c>
      <c r="G12" s="54">
        <v>0</v>
      </c>
      <c r="H12" s="54">
        <v>0</v>
      </c>
      <c r="I12" s="54">
        <v>0</v>
      </c>
      <c r="J12" s="54">
        <v>25458016.667100001</v>
      </c>
      <c r="K12" s="1"/>
      <c r="L12" s="1"/>
      <c r="M12" s="1">
        <f t="shared" si="0"/>
        <v>0</v>
      </c>
      <c r="N12" s="1">
        <f t="shared" si="1"/>
        <v>0</v>
      </c>
      <c r="O12" s="1"/>
      <c r="P12" s="1"/>
      <c r="Q12" s="1">
        <f t="shared" si="2"/>
        <v>0</v>
      </c>
      <c r="R12" s="1">
        <f t="shared" si="12"/>
        <v>0</v>
      </c>
      <c r="S12" s="1"/>
      <c r="T12" s="1"/>
      <c r="U12" s="1">
        <f t="shared" si="3"/>
        <v>0</v>
      </c>
      <c r="V12" s="1">
        <f t="shared" si="4"/>
        <v>0</v>
      </c>
      <c r="W12" s="1"/>
      <c r="X12" s="1"/>
      <c r="Y12" s="1">
        <f t="shared" si="5"/>
        <v>0</v>
      </c>
      <c r="Z12" s="1">
        <f t="shared" si="6"/>
        <v>0</v>
      </c>
      <c r="AA12" s="1"/>
      <c r="AB12" s="1"/>
      <c r="AC12" s="1">
        <f t="shared" si="7"/>
        <v>0</v>
      </c>
      <c r="AD12" s="1">
        <f t="shared" si="8"/>
        <v>0</v>
      </c>
      <c r="AE12" s="1"/>
      <c r="AF12" s="1"/>
      <c r="AG12" s="1">
        <f t="shared" si="9"/>
        <v>0</v>
      </c>
      <c r="AH12" s="1">
        <f t="shared" si="10"/>
        <v>0</v>
      </c>
      <c r="AI12" s="1">
        <f>+J12</f>
        <v>25458016.667100001</v>
      </c>
      <c r="AJ12" s="1">
        <f>-$J$12/$C$12*17/365</f>
        <v>-47428.633790761654</v>
      </c>
      <c r="AK12" s="1">
        <f t="shared" si="11"/>
        <v>25410588.03330924</v>
      </c>
    </row>
    <row r="13" spans="1:37" x14ac:dyDescent="0.25">
      <c r="A13" t="s">
        <v>129</v>
      </c>
      <c r="B13" s="50">
        <v>47938</v>
      </c>
      <c r="C13">
        <v>25</v>
      </c>
      <c r="D13" s="54">
        <v>0</v>
      </c>
      <c r="E13" s="54">
        <v>0</v>
      </c>
      <c r="F13" s="54">
        <v>0</v>
      </c>
      <c r="G13" s="54">
        <v>0</v>
      </c>
      <c r="H13" s="54">
        <v>0</v>
      </c>
      <c r="I13" s="54">
        <v>0</v>
      </c>
      <c r="J13" s="54">
        <v>25458016.667100001</v>
      </c>
      <c r="K13" s="1"/>
      <c r="L13" s="1"/>
      <c r="M13" s="1">
        <f t="shared" si="0"/>
        <v>0</v>
      </c>
      <c r="N13" s="1">
        <f t="shared" si="1"/>
        <v>0</v>
      </c>
      <c r="O13" s="1"/>
      <c r="P13" s="1"/>
      <c r="Q13" s="1">
        <f t="shared" si="2"/>
        <v>0</v>
      </c>
      <c r="R13" s="1">
        <f t="shared" si="12"/>
        <v>0</v>
      </c>
      <c r="S13" s="1"/>
      <c r="T13" s="1"/>
      <c r="U13" s="1">
        <f t="shared" si="3"/>
        <v>0</v>
      </c>
      <c r="V13" s="1">
        <f t="shared" si="4"/>
        <v>0</v>
      </c>
      <c r="W13" s="1"/>
      <c r="X13" s="1"/>
      <c r="Y13" s="1">
        <f t="shared" si="5"/>
        <v>0</v>
      </c>
      <c r="Z13" s="1">
        <f t="shared" si="6"/>
        <v>0</v>
      </c>
      <c r="AA13" s="1"/>
      <c r="AB13" s="1"/>
      <c r="AC13" s="1">
        <f t="shared" si="7"/>
        <v>0</v>
      </c>
      <c r="AD13" s="1">
        <f t="shared" si="8"/>
        <v>0</v>
      </c>
      <c r="AE13" s="1"/>
      <c r="AF13" s="1"/>
      <c r="AG13" s="1">
        <f t="shared" si="9"/>
        <v>0</v>
      </c>
      <c r="AH13" s="1">
        <f t="shared" si="10"/>
        <v>0</v>
      </c>
      <c r="AI13" s="1">
        <f>+J13</f>
        <v>25458016.667100001</v>
      </c>
      <c r="AJ13" s="1">
        <f>-$J$13/$C$13*276/365</f>
        <v>-770017.81919118902</v>
      </c>
      <c r="AK13" s="1">
        <f t="shared" si="11"/>
        <v>24687998.847908814</v>
      </c>
    </row>
    <row r="14" spans="1:37" x14ac:dyDescent="0.25">
      <c r="A14" t="s">
        <v>128</v>
      </c>
      <c r="B14" s="50">
        <v>45855</v>
      </c>
      <c r="C14">
        <v>10</v>
      </c>
      <c r="D14" s="54">
        <v>485294.11729999998</v>
      </c>
      <c r="E14" s="54">
        <v>0</v>
      </c>
      <c r="F14" s="54">
        <v>0</v>
      </c>
      <c r="G14" s="54">
        <v>0</v>
      </c>
      <c r="H14" s="54">
        <v>0</v>
      </c>
      <c r="I14" s="54">
        <v>0</v>
      </c>
      <c r="J14" s="54">
        <v>0</v>
      </c>
      <c r="K14" s="1">
        <f>+D14</f>
        <v>485294.11729999998</v>
      </c>
      <c r="L14" s="1">
        <f>-+$D$14/$C$14*168/365</f>
        <v>-22336.825125041098</v>
      </c>
      <c r="M14" s="1">
        <f t="shared" si="0"/>
        <v>462957.29217495886</v>
      </c>
      <c r="N14" s="1">
        <f t="shared" si="1"/>
        <v>462957.29217495886</v>
      </c>
      <c r="O14" s="1"/>
      <c r="P14" s="1">
        <f>-+$D$14/$C$14</f>
        <v>-48529.41173</v>
      </c>
      <c r="Q14" s="1">
        <f t="shared" si="2"/>
        <v>414427.88044495886</v>
      </c>
      <c r="R14" s="1">
        <f t="shared" si="12"/>
        <v>414427.88044495886</v>
      </c>
      <c r="S14" s="1"/>
      <c r="T14" s="1">
        <f>-+$D$14/$C$14</f>
        <v>-48529.41173</v>
      </c>
      <c r="U14" s="1">
        <f t="shared" si="3"/>
        <v>365898.46871495887</v>
      </c>
      <c r="V14" s="1">
        <f t="shared" si="4"/>
        <v>365898.46871495887</v>
      </c>
      <c r="W14" s="1"/>
      <c r="X14" s="1">
        <f>-+$D$14/$C$14</f>
        <v>-48529.41173</v>
      </c>
      <c r="Y14" s="1">
        <f t="shared" si="5"/>
        <v>317369.05698495888</v>
      </c>
      <c r="Z14" s="1">
        <f t="shared" si="6"/>
        <v>317369.05698495888</v>
      </c>
      <c r="AA14" s="1"/>
      <c r="AB14" s="1">
        <f>-+$D$14/$C$14</f>
        <v>-48529.41173</v>
      </c>
      <c r="AC14" s="1">
        <f t="shared" si="7"/>
        <v>268839.64525495889</v>
      </c>
      <c r="AD14" s="1">
        <f t="shared" si="8"/>
        <v>268839.64525495889</v>
      </c>
      <c r="AE14" s="1"/>
      <c r="AF14" s="1">
        <f>-+$D$14/$C$14</f>
        <v>-48529.41173</v>
      </c>
      <c r="AG14" s="1">
        <f t="shared" si="9"/>
        <v>220310.23352495889</v>
      </c>
      <c r="AH14" s="1">
        <f t="shared" si="10"/>
        <v>220310.23352495889</v>
      </c>
      <c r="AI14" s="1"/>
      <c r="AJ14" s="1">
        <f>-+$D$14/$C$14</f>
        <v>-48529.41173</v>
      </c>
      <c r="AK14" s="1">
        <f t="shared" si="11"/>
        <v>171780.8217949589</v>
      </c>
    </row>
    <row r="15" spans="1:37" x14ac:dyDescent="0.25">
      <c r="A15" t="s">
        <v>127</v>
      </c>
      <c r="B15" s="50">
        <v>45855</v>
      </c>
      <c r="C15">
        <v>15</v>
      </c>
      <c r="D15" s="54">
        <v>249999.9988</v>
      </c>
      <c r="E15" s="54">
        <v>0</v>
      </c>
      <c r="F15" s="54">
        <v>0</v>
      </c>
      <c r="G15" s="54">
        <v>0</v>
      </c>
      <c r="H15" s="54">
        <v>0</v>
      </c>
      <c r="I15" s="54">
        <v>0</v>
      </c>
      <c r="J15" s="54">
        <v>0</v>
      </c>
      <c r="K15" s="1">
        <f>+D15</f>
        <v>249999.9988</v>
      </c>
      <c r="L15" s="1">
        <f>-+$D$15/$C$15*168/365</f>
        <v>-7671.232839890411</v>
      </c>
      <c r="M15" s="1">
        <f t="shared" si="0"/>
        <v>242328.76596010959</v>
      </c>
      <c r="N15" s="1">
        <f t="shared" si="1"/>
        <v>242328.76596010959</v>
      </c>
      <c r="O15" s="1"/>
      <c r="P15" s="1">
        <f>-+$D$15/$C$15</f>
        <v>-16666.666586666666</v>
      </c>
      <c r="Q15" s="1">
        <f t="shared" si="2"/>
        <v>225662.09937344294</v>
      </c>
      <c r="R15" s="1">
        <f t="shared" si="12"/>
        <v>225662.09937344294</v>
      </c>
      <c r="S15" s="1"/>
      <c r="T15" s="1">
        <f>-+$D$15/$C$15</f>
        <v>-16666.666586666666</v>
      </c>
      <c r="U15" s="1">
        <f t="shared" si="3"/>
        <v>208995.43278677628</v>
      </c>
      <c r="V15" s="1">
        <f t="shared" si="4"/>
        <v>208995.43278677628</v>
      </c>
      <c r="W15" s="1"/>
      <c r="X15" s="1">
        <f>-+$D$15/$C$15</f>
        <v>-16666.666586666666</v>
      </c>
      <c r="Y15" s="1">
        <f t="shared" si="5"/>
        <v>192328.76620010962</v>
      </c>
      <c r="Z15" s="1">
        <f t="shared" si="6"/>
        <v>192328.76620010962</v>
      </c>
      <c r="AA15" s="1"/>
      <c r="AB15" s="1">
        <f>-+$D$15/$C$15</f>
        <v>-16666.666586666666</v>
      </c>
      <c r="AC15" s="1">
        <f t="shared" si="7"/>
        <v>175662.09961344296</v>
      </c>
      <c r="AD15" s="1">
        <f t="shared" si="8"/>
        <v>175662.09961344296</v>
      </c>
      <c r="AE15" s="1"/>
      <c r="AF15" s="1">
        <f>-+$D$15/$C$15</f>
        <v>-16666.666586666666</v>
      </c>
      <c r="AG15" s="1">
        <f t="shared" si="9"/>
        <v>158995.4330267763</v>
      </c>
      <c r="AH15" s="1">
        <f t="shared" si="10"/>
        <v>158995.4330267763</v>
      </c>
      <c r="AI15" s="1"/>
      <c r="AJ15" s="1">
        <f>-+$D$15/$C$15</f>
        <v>-16666.666586666666</v>
      </c>
      <c r="AK15" s="1">
        <f t="shared" si="11"/>
        <v>142328.76644010964</v>
      </c>
    </row>
    <row r="16" spans="1:37" x14ac:dyDescent="0.25">
      <c r="A16" t="s">
        <v>126</v>
      </c>
      <c r="B16" s="50">
        <v>45931</v>
      </c>
      <c r="C16">
        <v>25</v>
      </c>
      <c r="D16" s="54">
        <v>1042250.0005</v>
      </c>
      <c r="E16" s="54">
        <v>5000000</v>
      </c>
      <c r="F16" s="54">
        <v>5000000</v>
      </c>
      <c r="G16" s="54">
        <v>0</v>
      </c>
      <c r="H16" s="54">
        <v>0</v>
      </c>
      <c r="I16" s="54">
        <v>0</v>
      </c>
      <c r="J16" s="54">
        <v>0</v>
      </c>
      <c r="K16" s="1">
        <f>+D16</f>
        <v>1042250.0005</v>
      </c>
      <c r="L16" s="1">
        <f>-+$D$16/$C$16*92/365</f>
        <v>-10508.16438860274</v>
      </c>
      <c r="M16" s="1">
        <f t="shared" si="0"/>
        <v>1031741.8361113972</v>
      </c>
      <c r="N16" s="1">
        <f t="shared" si="1"/>
        <v>1031741.8361113972</v>
      </c>
      <c r="O16" s="1">
        <f>+E16</f>
        <v>5000000</v>
      </c>
      <c r="P16" s="1">
        <f>-+$D$16/$C$16-$E$16/$C$16</f>
        <v>-241690.00002000001</v>
      </c>
      <c r="Q16" s="1">
        <f t="shared" si="2"/>
        <v>5790051.8360913973</v>
      </c>
      <c r="R16" s="1">
        <f t="shared" si="12"/>
        <v>5790051.8360913973</v>
      </c>
      <c r="S16" s="1">
        <f>+F16</f>
        <v>5000000</v>
      </c>
      <c r="T16" s="1">
        <f>-+$D$16/$C$16-$E$16/$C$16-$F$16/$C$16</f>
        <v>-441690.00002000004</v>
      </c>
      <c r="U16" s="1">
        <f t="shared" si="3"/>
        <v>10348361.836071398</v>
      </c>
      <c r="V16" s="1">
        <f t="shared" si="4"/>
        <v>10348361.836071398</v>
      </c>
      <c r="W16" s="1"/>
      <c r="X16" s="1">
        <f>-+$D$16/$C$16-$E$16/$C$16-$F$16/$C$16</f>
        <v>-441690.00002000004</v>
      </c>
      <c r="Y16" s="1">
        <f t="shared" si="5"/>
        <v>9906671.8360513989</v>
      </c>
      <c r="Z16" s="1">
        <f t="shared" si="6"/>
        <v>9906671.8360513989</v>
      </c>
      <c r="AA16" s="1"/>
      <c r="AB16" s="1">
        <f>-+$D$16/$C$16-$E$16/$C$16-$F$16/$C$16</f>
        <v>-441690.00002000004</v>
      </c>
      <c r="AC16" s="1">
        <f t="shared" si="7"/>
        <v>9464981.8360313997</v>
      </c>
      <c r="AD16" s="1">
        <f t="shared" si="8"/>
        <v>9464981.8360313997</v>
      </c>
      <c r="AE16" s="1"/>
      <c r="AF16" s="1">
        <f>-+$D$16/$C$16-$E$16/$C$16-$F$16/$C$16</f>
        <v>-441690.00002000004</v>
      </c>
      <c r="AG16" s="1">
        <f t="shared" si="9"/>
        <v>9023291.8360114004</v>
      </c>
      <c r="AH16" s="1">
        <f t="shared" si="10"/>
        <v>9023291.8360114004</v>
      </c>
      <c r="AI16" s="1"/>
      <c r="AJ16" s="1">
        <f>-+$D$16/$C$16-$E$16/$C$16-$F$16/$C$16</f>
        <v>-441690.00002000004</v>
      </c>
      <c r="AK16" s="1">
        <f t="shared" si="11"/>
        <v>8581601.8359914012</v>
      </c>
    </row>
    <row r="17" spans="2:37" x14ac:dyDescent="0.25">
      <c r="B17" s="50"/>
      <c r="D17" s="54"/>
      <c r="E17" s="54"/>
      <c r="F17" s="54"/>
      <c r="G17" s="54"/>
      <c r="H17" s="54"/>
      <c r="I17" s="54"/>
      <c r="J17" s="5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ht="15.75" thickBot="1" x14ac:dyDescent="0.3">
      <c r="B18" s="50"/>
      <c r="C18" s="50"/>
      <c r="D18" s="53">
        <f t="shared" ref="D18:AK18" si="13">SUM(D10:D17)</f>
        <v>1777544.1165999998</v>
      </c>
      <c r="E18" s="53">
        <f t="shared" si="13"/>
        <v>7894473.1502</v>
      </c>
      <c r="F18" s="53">
        <f t="shared" si="13"/>
        <v>25000034.053400014</v>
      </c>
      <c r="G18" s="53">
        <f t="shared" si="13"/>
        <v>0</v>
      </c>
      <c r="H18" s="53">
        <f t="shared" si="13"/>
        <v>0</v>
      </c>
      <c r="I18" s="53">
        <f t="shared" si="13"/>
        <v>0</v>
      </c>
      <c r="J18" s="53">
        <f t="shared" si="13"/>
        <v>50916033.334200002</v>
      </c>
      <c r="K18" s="3">
        <f t="shared" si="13"/>
        <v>1777544.1165999998</v>
      </c>
      <c r="L18" s="3">
        <f t="shared" si="13"/>
        <v>-40516.222353534249</v>
      </c>
      <c r="M18" s="3">
        <f t="shared" si="13"/>
        <v>1737027.8942464658</v>
      </c>
      <c r="N18" s="3">
        <f t="shared" si="13"/>
        <v>1737027.8942464658</v>
      </c>
      <c r="O18" s="3">
        <f t="shared" si="13"/>
        <v>7894473.1502</v>
      </c>
      <c r="P18" s="3">
        <f t="shared" si="13"/>
        <v>-312278.52146580641</v>
      </c>
      <c r="Q18" s="3">
        <f t="shared" si="13"/>
        <v>9319222.5229806602</v>
      </c>
      <c r="R18" s="3">
        <f t="shared" si="13"/>
        <v>9319222.5229806602</v>
      </c>
      <c r="S18" s="3">
        <f t="shared" si="13"/>
        <v>25000034.053400014</v>
      </c>
      <c r="T18" s="3">
        <f t="shared" si="13"/>
        <v>-659925.34175922011</v>
      </c>
      <c r="U18" s="3">
        <f t="shared" si="13"/>
        <v>33659331.23462145</v>
      </c>
      <c r="V18" s="3">
        <f t="shared" si="13"/>
        <v>33659331.23462145</v>
      </c>
      <c r="W18" s="3">
        <f t="shared" si="13"/>
        <v>0</v>
      </c>
      <c r="X18" s="3">
        <f t="shared" si="13"/>
        <v>-1422666.3664806674</v>
      </c>
      <c r="Y18" s="3">
        <f t="shared" si="13"/>
        <v>32236664.868140787</v>
      </c>
      <c r="Z18" s="3">
        <f t="shared" si="13"/>
        <v>32236664.868140787</v>
      </c>
      <c r="AA18" s="3">
        <f t="shared" si="13"/>
        <v>0</v>
      </c>
      <c r="AB18" s="3">
        <f t="shared" si="13"/>
        <v>-1422666.3664806674</v>
      </c>
      <c r="AC18" s="3">
        <f t="shared" si="13"/>
        <v>30813998.50166012</v>
      </c>
      <c r="AD18" s="3">
        <f t="shared" si="13"/>
        <v>30813998.50166012</v>
      </c>
      <c r="AE18" s="3">
        <f t="shared" si="13"/>
        <v>0</v>
      </c>
      <c r="AF18" s="3">
        <f t="shared" si="13"/>
        <v>-1422666.3664806674</v>
      </c>
      <c r="AG18" s="3">
        <f t="shared" si="13"/>
        <v>29391332.13517946</v>
      </c>
      <c r="AH18" s="3">
        <f t="shared" si="13"/>
        <v>29391332.13517946</v>
      </c>
      <c r="AI18" s="3">
        <f t="shared" si="13"/>
        <v>50916033.334200002</v>
      </c>
      <c r="AJ18" s="3">
        <f t="shared" si="13"/>
        <v>-2240112.8194626179</v>
      </c>
      <c r="AK18" s="3">
        <f t="shared" si="13"/>
        <v>78067252.649916828</v>
      </c>
    </row>
    <row r="19" spans="2:37" ht="15.75" thickTop="1" x14ac:dyDescent="0.25"/>
  </sheetData>
  <mergeCells count="1">
    <mergeCell ref="D8: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F81B-FE14-448D-8D8B-A0C5E22C1E91}">
  <dimension ref="A3:F100"/>
  <sheetViews>
    <sheetView workbookViewId="0">
      <selection activeCell="B5" sqref="B5"/>
    </sheetView>
  </sheetViews>
  <sheetFormatPr defaultRowHeight="15" x14ac:dyDescent="0.25"/>
  <cols>
    <col min="2" max="2" width="16" style="59" bestFit="1" customWidth="1"/>
    <col min="3" max="3" width="14.7109375" style="59" customWidth="1"/>
    <col min="4" max="4" width="17.7109375" style="59" customWidth="1"/>
    <col min="5" max="5" width="7.85546875" customWidth="1"/>
    <col min="6" max="6" width="15.85546875" bestFit="1" customWidth="1"/>
  </cols>
  <sheetData>
    <row r="3" spans="1:6" x14ac:dyDescent="0.25">
      <c r="A3" s="64" t="s">
        <v>180</v>
      </c>
      <c r="B3" s="65" t="s">
        <v>174</v>
      </c>
      <c r="C3" s="65" t="s">
        <v>175</v>
      </c>
      <c r="D3" s="65" t="s">
        <v>176</v>
      </c>
      <c r="E3" s="64" t="s">
        <v>177</v>
      </c>
      <c r="F3" s="64" t="s">
        <v>178</v>
      </c>
    </row>
    <row r="4" spans="1:6" x14ac:dyDescent="0.25">
      <c r="A4" s="44">
        <v>43466</v>
      </c>
      <c r="B4" s="59">
        <f>'Part d) ii'!I11</f>
        <v>0</v>
      </c>
      <c r="C4" s="59">
        <f>'Part d) ii'!$I$12/12</f>
        <v>-812155.14455782308</v>
      </c>
      <c r="D4" s="59">
        <f>B4+C4</f>
        <v>-812155.14455782308</v>
      </c>
      <c r="E4" s="62">
        <v>2.4500000000000001E-2</v>
      </c>
      <c r="F4" s="59">
        <f t="shared" ref="F4:F67" si="0">B4*E4/12</f>
        <v>0</v>
      </c>
    </row>
    <row r="5" spans="1:6" x14ac:dyDescent="0.25">
      <c r="A5" s="44">
        <v>43497</v>
      </c>
      <c r="B5" s="59">
        <f>D4</f>
        <v>-812155.14455782308</v>
      </c>
      <c r="C5" s="59">
        <f>'Part d) ii'!$I$12/12</f>
        <v>-812155.14455782308</v>
      </c>
      <c r="D5" s="59">
        <f>B5+C5</f>
        <v>-1624310.2891156462</v>
      </c>
      <c r="E5" s="62">
        <v>2.4500000000000001E-2</v>
      </c>
      <c r="F5" s="59">
        <f t="shared" si="0"/>
        <v>-1658.1500868055555</v>
      </c>
    </row>
    <row r="6" spans="1:6" x14ac:dyDescent="0.25">
      <c r="A6" s="44">
        <v>43525</v>
      </c>
      <c r="B6" s="59">
        <f t="shared" ref="B6:B91" si="1">D5</f>
        <v>-1624310.2891156462</v>
      </c>
      <c r="C6" s="59">
        <f>'Part d) ii'!$I$12/12</f>
        <v>-812155.14455782308</v>
      </c>
      <c r="D6" s="59">
        <f t="shared" ref="D6:D91" si="2">B6+C6</f>
        <v>-2436465.4336734693</v>
      </c>
      <c r="E6" s="62">
        <v>2.4500000000000001E-2</v>
      </c>
      <c r="F6" s="59">
        <f t="shared" si="0"/>
        <v>-3316.3001736111109</v>
      </c>
    </row>
    <row r="7" spans="1:6" x14ac:dyDescent="0.25">
      <c r="A7" s="44">
        <v>43556</v>
      </c>
      <c r="B7" s="59">
        <f t="shared" si="1"/>
        <v>-2436465.4336734693</v>
      </c>
      <c r="C7" s="59">
        <f>'Part d) ii'!$I$12/12</f>
        <v>-812155.14455782308</v>
      </c>
      <c r="D7" s="59">
        <f t="shared" si="2"/>
        <v>-3248620.5782312923</v>
      </c>
      <c r="E7" s="62">
        <v>2.18E-2</v>
      </c>
      <c r="F7" s="59">
        <f t="shared" si="0"/>
        <v>-4426.2455378401364</v>
      </c>
    </row>
    <row r="8" spans="1:6" x14ac:dyDescent="0.25">
      <c r="A8" s="44">
        <v>43586</v>
      </c>
      <c r="B8" s="59">
        <f t="shared" si="1"/>
        <v>-3248620.5782312923</v>
      </c>
      <c r="C8" s="59">
        <f>'Part d) ii'!$I$12/12</f>
        <v>-812155.14455782308</v>
      </c>
      <c r="D8" s="59">
        <f t="shared" si="2"/>
        <v>-4060775.7227891153</v>
      </c>
      <c r="E8" s="62">
        <v>2.18E-2</v>
      </c>
      <c r="F8" s="59">
        <f t="shared" si="0"/>
        <v>-5901.6607171201804</v>
      </c>
    </row>
    <row r="9" spans="1:6" x14ac:dyDescent="0.25">
      <c r="A9" s="44">
        <v>43617</v>
      </c>
      <c r="B9" s="59">
        <f t="shared" si="1"/>
        <v>-4060775.7227891153</v>
      </c>
      <c r="C9" s="59">
        <f>'Part d) ii'!$I$12/12</f>
        <v>-812155.14455782308</v>
      </c>
      <c r="D9" s="59">
        <f t="shared" si="2"/>
        <v>-4872930.8673469387</v>
      </c>
      <c r="E9" s="62">
        <v>2.18E-2</v>
      </c>
      <c r="F9" s="59">
        <f t="shared" si="0"/>
        <v>-7377.0758964002262</v>
      </c>
    </row>
    <row r="10" spans="1:6" x14ac:dyDescent="0.25">
      <c r="A10" s="44">
        <v>43647</v>
      </c>
      <c r="B10" s="59">
        <f t="shared" si="1"/>
        <v>-4872930.8673469387</v>
      </c>
      <c r="C10" s="59">
        <f>'Part d) ii'!$I$12/12</f>
        <v>-812155.14455782308</v>
      </c>
      <c r="D10" s="59">
        <f t="shared" si="2"/>
        <v>-5685086.0119047621</v>
      </c>
      <c r="E10" s="62">
        <v>2.18E-2</v>
      </c>
      <c r="F10" s="59">
        <f t="shared" si="0"/>
        <v>-8852.4910756802728</v>
      </c>
    </row>
    <row r="11" spans="1:6" x14ac:dyDescent="0.25">
      <c r="A11" s="44">
        <v>43678</v>
      </c>
      <c r="B11" s="59">
        <f t="shared" si="1"/>
        <v>-5685086.0119047621</v>
      </c>
      <c r="C11" s="59">
        <f>'Part d) ii'!$I$12/12</f>
        <v>-812155.14455782308</v>
      </c>
      <c r="D11" s="59">
        <f t="shared" si="2"/>
        <v>-6497241.1564625856</v>
      </c>
      <c r="E11" s="62">
        <v>2.18E-2</v>
      </c>
      <c r="F11" s="59">
        <f t="shared" si="0"/>
        <v>-10327.906254960317</v>
      </c>
    </row>
    <row r="12" spans="1:6" x14ac:dyDescent="0.25">
      <c r="A12" s="44">
        <v>43709</v>
      </c>
      <c r="B12" s="59">
        <f t="shared" si="1"/>
        <v>-6497241.1564625856</v>
      </c>
      <c r="C12" s="59">
        <f>'Part d) ii'!$I$12/12</f>
        <v>-812155.14455782308</v>
      </c>
      <c r="D12" s="59">
        <f t="shared" si="2"/>
        <v>-7309396.301020409</v>
      </c>
      <c r="E12" s="62">
        <v>2.18E-2</v>
      </c>
      <c r="F12" s="59">
        <f t="shared" si="0"/>
        <v>-11803.321434240364</v>
      </c>
    </row>
    <row r="13" spans="1:6" x14ac:dyDescent="0.25">
      <c r="A13" s="44">
        <v>43739</v>
      </c>
      <c r="B13" s="59">
        <f t="shared" si="1"/>
        <v>-7309396.301020409</v>
      </c>
      <c r="C13" s="59">
        <f>'Part d) ii'!$I$12/12</f>
        <v>-812155.14455782308</v>
      </c>
      <c r="D13" s="59">
        <f t="shared" si="2"/>
        <v>-8121551.4455782324</v>
      </c>
      <c r="E13" s="62">
        <v>2.18E-2</v>
      </c>
      <c r="F13" s="59">
        <f t="shared" si="0"/>
        <v>-13278.736613520408</v>
      </c>
    </row>
    <row r="14" spans="1:6" x14ac:dyDescent="0.25">
      <c r="A14" s="44">
        <v>43770</v>
      </c>
      <c r="B14" s="59">
        <f t="shared" si="1"/>
        <v>-8121551.4455782324</v>
      </c>
      <c r="C14" s="59">
        <f>'Part d) ii'!$I$12/12</f>
        <v>-812155.14455782308</v>
      </c>
      <c r="D14" s="59">
        <f t="shared" si="2"/>
        <v>-8933706.5901360549</v>
      </c>
      <c r="E14" s="62">
        <v>2.18E-2</v>
      </c>
      <c r="F14" s="59">
        <f t="shared" si="0"/>
        <v>-14754.151792800456</v>
      </c>
    </row>
    <row r="15" spans="1:6" x14ac:dyDescent="0.25">
      <c r="A15" s="44">
        <v>43800</v>
      </c>
      <c r="B15" s="59">
        <f t="shared" si="1"/>
        <v>-8933706.5901360549</v>
      </c>
      <c r="C15" s="59">
        <f>'Part d) ii'!$I$12/12</f>
        <v>-812155.14455782308</v>
      </c>
      <c r="D15" s="59">
        <f t="shared" si="2"/>
        <v>-9745861.7346938774</v>
      </c>
      <c r="E15" s="62">
        <v>2.18E-2</v>
      </c>
      <c r="F15" s="59">
        <f t="shared" si="0"/>
        <v>-16229.5669720805</v>
      </c>
    </row>
    <row r="16" spans="1:6" x14ac:dyDescent="0.25">
      <c r="A16" s="44">
        <v>43831</v>
      </c>
      <c r="B16" s="59">
        <f t="shared" si="1"/>
        <v>-9745861.7346938774</v>
      </c>
      <c r="C16" s="59">
        <f>'Part d) ii'!$I$13/12</f>
        <v>-702491.92517006805</v>
      </c>
      <c r="D16" s="59">
        <f t="shared" si="2"/>
        <v>-10448353.659863945</v>
      </c>
      <c r="E16" s="62">
        <v>2.18E-2</v>
      </c>
      <c r="F16" s="59">
        <f t="shared" si="0"/>
        <v>-17704.982151360546</v>
      </c>
    </row>
    <row r="17" spans="1:6" x14ac:dyDescent="0.25">
      <c r="A17" s="44">
        <v>43862</v>
      </c>
      <c r="B17" s="59">
        <f t="shared" si="1"/>
        <v>-10448353.659863945</v>
      </c>
      <c r="C17" s="59">
        <f>'Part d) ii'!$I$13/12</f>
        <v>-702491.92517006805</v>
      </c>
      <c r="D17" s="59">
        <f t="shared" si="2"/>
        <v>-11150845.585034013</v>
      </c>
      <c r="E17" s="62">
        <v>2.18E-2</v>
      </c>
      <c r="F17" s="59">
        <f t="shared" si="0"/>
        <v>-18981.175815419501</v>
      </c>
    </row>
    <row r="18" spans="1:6" x14ac:dyDescent="0.25">
      <c r="A18" s="44">
        <v>43891</v>
      </c>
      <c r="B18" s="59">
        <f t="shared" si="1"/>
        <v>-11150845.585034013</v>
      </c>
      <c r="C18" s="59">
        <f>'Part d) ii'!$I$13/12</f>
        <v>-702491.92517006805</v>
      </c>
      <c r="D18" s="59">
        <f t="shared" si="2"/>
        <v>-11853337.51020408</v>
      </c>
      <c r="E18" s="62">
        <v>2.18E-2</v>
      </c>
      <c r="F18" s="59">
        <f t="shared" si="0"/>
        <v>-20257.369479478457</v>
      </c>
    </row>
    <row r="19" spans="1:6" x14ac:dyDescent="0.25">
      <c r="A19" s="44">
        <v>43922</v>
      </c>
      <c r="B19" s="59">
        <f t="shared" si="1"/>
        <v>-11853337.51020408</v>
      </c>
      <c r="C19" s="59">
        <f>'Part d) ii'!$I$13/12</f>
        <v>-702491.92517006805</v>
      </c>
      <c r="D19" s="59">
        <f t="shared" si="2"/>
        <v>-12555829.435374148</v>
      </c>
      <c r="E19" s="62">
        <v>2.18E-2</v>
      </c>
      <c r="F19" s="59">
        <f t="shared" si="0"/>
        <v>-21533.563143537413</v>
      </c>
    </row>
    <row r="20" spans="1:6" x14ac:dyDescent="0.25">
      <c r="A20" s="44">
        <v>43952</v>
      </c>
      <c r="B20" s="59">
        <f t="shared" si="1"/>
        <v>-12555829.435374148</v>
      </c>
      <c r="C20" s="59">
        <f>'Part d) ii'!$I$13/12</f>
        <v>-702491.92517006805</v>
      </c>
      <c r="D20" s="59">
        <f t="shared" si="2"/>
        <v>-13258321.360544216</v>
      </c>
      <c r="E20" s="62">
        <v>2.18E-2</v>
      </c>
      <c r="F20" s="59">
        <f t="shared" si="0"/>
        <v>-22809.756807596368</v>
      </c>
    </row>
    <row r="21" spans="1:6" x14ac:dyDescent="0.25">
      <c r="A21" s="44">
        <v>43983</v>
      </c>
      <c r="B21" s="59">
        <f t="shared" si="1"/>
        <v>-13258321.360544216</v>
      </c>
      <c r="C21" s="59">
        <f>'Part d) ii'!$I$13/12</f>
        <v>-702491.92517006805</v>
      </c>
      <c r="D21" s="59">
        <f t="shared" si="2"/>
        <v>-13960813.285714284</v>
      </c>
      <c r="E21" s="62">
        <v>2.18E-2</v>
      </c>
      <c r="F21" s="59">
        <f t="shared" si="0"/>
        <v>-24085.950471655324</v>
      </c>
    </row>
    <row r="22" spans="1:6" x14ac:dyDescent="0.25">
      <c r="A22" s="44">
        <v>44013</v>
      </c>
      <c r="B22" s="59">
        <f t="shared" si="1"/>
        <v>-13960813.285714284</v>
      </c>
      <c r="C22" s="59">
        <f>'Part d) ii'!$I$13/12</f>
        <v>-702491.92517006805</v>
      </c>
      <c r="D22" s="59">
        <f t="shared" si="2"/>
        <v>-14663305.210884351</v>
      </c>
      <c r="E22" s="62">
        <v>5.7000000000000002E-3</v>
      </c>
      <c r="F22" s="59">
        <f t="shared" si="0"/>
        <v>-6631.3863107142852</v>
      </c>
    </row>
    <row r="23" spans="1:6" x14ac:dyDescent="0.25">
      <c r="A23" s="44">
        <v>44044</v>
      </c>
      <c r="B23" s="59">
        <f t="shared" si="1"/>
        <v>-14663305.210884351</v>
      </c>
      <c r="C23" s="59">
        <f>'Part d) ii'!$I$13/12</f>
        <v>-702491.92517006805</v>
      </c>
      <c r="D23" s="59">
        <f t="shared" si="2"/>
        <v>-15365797.136054419</v>
      </c>
      <c r="E23" s="62">
        <v>5.7000000000000002E-3</v>
      </c>
      <c r="F23" s="59">
        <f t="shared" si="0"/>
        <v>-6965.0699751700668</v>
      </c>
    </row>
    <row r="24" spans="1:6" x14ac:dyDescent="0.25">
      <c r="A24" s="44">
        <v>44075</v>
      </c>
      <c r="B24" s="59">
        <f t="shared" si="1"/>
        <v>-15365797.136054419</v>
      </c>
      <c r="C24" s="59">
        <f>'Part d) ii'!$I$13/12</f>
        <v>-702491.92517006805</v>
      </c>
      <c r="D24" s="59">
        <f t="shared" si="2"/>
        <v>-16068289.061224487</v>
      </c>
      <c r="E24" s="62">
        <v>5.7000000000000002E-3</v>
      </c>
      <c r="F24" s="59">
        <f t="shared" si="0"/>
        <v>-7298.7536396258502</v>
      </c>
    </row>
    <row r="25" spans="1:6" x14ac:dyDescent="0.25">
      <c r="A25" s="44">
        <v>44105</v>
      </c>
      <c r="B25" s="59">
        <f t="shared" si="1"/>
        <v>-16068289.061224487</v>
      </c>
      <c r="C25" s="59">
        <f>'Part d) ii'!$I$13/12</f>
        <v>-702491.92517006805</v>
      </c>
      <c r="D25" s="59">
        <f t="shared" si="2"/>
        <v>-16770780.986394554</v>
      </c>
      <c r="E25" s="62">
        <v>5.7000000000000002E-3</v>
      </c>
      <c r="F25" s="59">
        <f t="shared" si="0"/>
        <v>-7632.4373040816317</v>
      </c>
    </row>
    <row r="26" spans="1:6" x14ac:dyDescent="0.25">
      <c r="A26" s="44">
        <v>44136</v>
      </c>
      <c r="B26" s="59">
        <f t="shared" si="1"/>
        <v>-16770780.986394554</v>
      </c>
      <c r="C26" s="59">
        <f>'Part d) ii'!$I$13/12</f>
        <v>-702491.92517006805</v>
      </c>
      <c r="D26" s="59">
        <f t="shared" si="2"/>
        <v>-17473272.911564622</v>
      </c>
      <c r="E26" s="62">
        <v>5.7000000000000002E-3</v>
      </c>
      <c r="F26" s="59">
        <f t="shared" si="0"/>
        <v>-7966.1209685374133</v>
      </c>
    </row>
    <row r="27" spans="1:6" x14ac:dyDescent="0.25">
      <c r="A27" s="44">
        <v>44166</v>
      </c>
      <c r="B27" s="59">
        <f t="shared" si="1"/>
        <v>-17473272.911564622</v>
      </c>
      <c r="C27" s="59">
        <f>'Part d) ii'!$I$13/12</f>
        <v>-702491.92517006805</v>
      </c>
      <c r="D27" s="59">
        <f t="shared" si="2"/>
        <v>-18175764.83673469</v>
      </c>
      <c r="E27" s="62">
        <v>5.7000000000000002E-3</v>
      </c>
      <c r="F27" s="59">
        <f t="shared" si="0"/>
        <v>-8299.8046329931949</v>
      </c>
    </row>
    <row r="28" spans="1:6" x14ac:dyDescent="0.25">
      <c r="A28" s="44">
        <v>44197</v>
      </c>
      <c r="B28" s="59">
        <f t="shared" si="1"/>
        <v>-18175764.83673469</v>
      </c>
      <c r="C28" s="59">
        <f>'Part d) ii'!$I$14/12</f>
        <v>-346733.72833339125</v>
      </c>
      <c r="D28" s="59">
        <f t="shared" si="2"/>
        <v>-18522498.565068081</v>
      </c>
      <c r="E28" s="62">
        <v>5.7000000000000002E-3</v>
      </c>
      <c r="F28" s="59">
        <f t="shared" si="0"/>
        <v>-8633.4882974489774</v>
      </c>
    </row>
    <row r="29" spans="1:6" x14ac:dyDescent="0.25">
      <c r="A29" s="44">
        <v>44228</v>
      </c>
      <c r="B29" s="59">
        <f t="shared" si="1"/>
        <v>-18522498.565068081</v>
      </c>
      <c r="C29" s="59">
        <f>'Part d) ii'!$I$14/12</f>
        <v>-346733.72833339125</v>
      </c>
      <c r="D29" s="59">
        <f t="shared" si="2"/>
        <v>-18869232.293401472</v>
      </c>
      <c r="E29" s="62">
        <v>5.7000000000000002E-3</v>
      </c>
      <c r="F29" s="59">
        <f t="shared" si="0"/>
        <v>-8798.1868184073392</v>
      </c>
    </row>
    <row r="30" spans="1:6" x14ac:dyDescent="0.25">
      <c r="A30" s="44">
        <v>44256</v>
      </c>
      <c r="B30" s="59">
        <f t="shared" si="1"/>
        <v>-18869232.293401472</v>
      </c>
      <c r="C30" s="59">
        <f>'Part d) ii'!$I$14/12</f>
        <v>-346733.72833339125</v>
      </c>
      <c r="D30" s="59">
        <f t="shared" si="2"/>
        <v>-19215966.021734864</v>
      </c>
      <c r="E30" s="62">
        <v>5.7000000000000002E-3</v>
      </c>
      <c r="F30" s="59">
        <f t="shared" si="0"/>
        <v>-8962.8853393656991</v>
      </c>
    </row>
    <row r="31" spans="1:6" x14ac:dyDescent="0.25">
      <c r="A31" s="44">
        <v>44287</v>
      </c>
      <c r="B31" s="59">
        <f t="shared" si="1"/>
        <v>-19215966.021734864</v>
      </c>
      <c r="C31" s="59">
        <f>'Part d) ii'!$I$14/12</f>
        <v>-346733.72833339125</v>
      </c>
      <c r="D31" s="59">
        <f t="shared" si="2"/>
        <v>-19562699.750068255</v>
      </c>
      <c r="E31" s="62">
        <v>5.7000000000000002E-3</v>
      </c>
      <c r="F31" s="59">
        <f t="shared" si="0"/>
        <v>-9127.5838603240609</v>
      </c>
    </row>
    <row r="32" spans="1:6" x14ac:dyDescent="0.25">
      <c r="A32" s="44">
        <v>44317</v>
      </c>
      <c r="B32" s="59">
        <f t="shared" si="1"/>
        <v>-19562699.750068255</v>
      </c>
      <c r="C32" s="59">
        <f>'Part d) ii'!$I$14/12</f>
        <v>-346733.72833339125</v>
      </c>
      <c r="D32" s="59">
        <f t="shared" si="2"/>
        <v>-19909433.478401646</v>
      </c>
      <c r="E32" s="62">
        <v>5.7000000000000002E-3</v>
      </c>
      <c r="F32" s="59">
        <f t="shared" si="0"/>
        <v>-9292.2823812824208</v>
      </c>
    </row>
    <row r="33" spans="1:6" x14ac:dyDescent="0.25">
      <c r="A33" s="44">
        <v>44348</v>
      </c>
      <c r="B33" s="59">
        <f t="shared" si="1"/>
        <v>-19909433.478401646</v>
      </c>
      <c r="C33" s="59">
        <f>'Part d) ii'!$I$14/12</f>
        <v>-346733.72833339125</v>
      </c>
      <c r="D33" s="59">
        <f t="shared" si="2"/>
        <v>-20256167.206735037</v>
      </c>
      <c r="E33" s="62">
        <v>5.7000000000000002E-3</v>
      </c>
      <c r="F33" s="59">
        <f t="shared" si="0"/>
        <v>-9456.9809022407826</v>
      </c>
    </row>
    <row r="34" spans="1:6" x14ac:dyDescent="0.25">
      <c r="A34" s="44">
        <v>44378</v>
      </c>
      <c r="B34" s="59">
        <f t="shared" si="1"/>
        <v>-20256167.206735037</v>
      </c>
      <c r="C34" s="59">
        <f>'Part d) ii'!$I$14/12</f>
        <v>-346733.72833339125</v>
      </c>
      <c r="D34" s="59">
        <f t="shared" si="2"/>
        <v>-20602900.935068429</v>
      </c>
      <c r="E34" s="62">
        <v>5.7000000000000002E-3</v>
      </c>
      <c r="F34" s="59">
        <f t="shared" si="0"/>
        <v>-9621.6794231991425</v>
      </c>
    </row>
    <row r="35" spans="1:6" x14ac:dyDescent="0.25">
      <c r="A35" s="44">
        <v>44409</v>
      </c>
      <c r="B35" s="59">
        <f t="shared" si="1"/>
        <v>-20602900.935068429</v>
      </c>
      <c r="C35" s="59">
        <f>'Part d) ii'!$I$14/12</f>
        <v>-346733.72833339125</v>
      </c>
      <c r="D35" s="59">
        <f t="shared" si="2"/>
        <v>-20949634.66340182</v>
      </c>
      <c r="E35" s="62">
        <v>5.7000000000000002E-3</v>
      </c>
      <c r="F35" s="59">
        <f t="shared" si="0"/>
        <v>-9786.3779441575043</v>
      </c>
    </row>
    <row r="36" spans="1:6" x14ac:dyDescent="0.25">
      <c r="A36" s="44">
        <v>44440</v>
      </c>
      <c r="B36" s="59">
        <f t="shared" si="1"/>
        <v>-20949634.66340182</v>
      </c>
      <c r="C36" s="59">
        <f>'Part d) ii'!$I$14/12</f>
        <v>-346733.72833339125</v>
      </c>
      <c r="D36" s="59">
        <f t="shared" si="2"/>
        <v>-21296368.391735211</v>
      </c>
      <c r="E36" s="62">
        <v>5.7000000000000002E-3</v>
      </c>
      <c r="F36" s="59">
        <f t="shared" si="0"/>
        <v>-9951.0764651158643</v>
      </c>
    </row>
    <row r="37" spans="1:6" x14ac:dyDescent="0.25">
      <c r="A37" s="44">
        <v>44470</v>
      </c>
      <c r="B37" s="59">
        <f t="shared" si="1"/>
        <v>-21296368.391735211</v>
      </c>
      <c r="C37" s="59">
        <f>'Part d) ii'!$I$14/12</f>
        <v>-346733.72833339125</v>
      </c>
      <c r="D37" s="59">
        <f t="shared" si="2"/>
        <v>-21643102.120068602</v>
      </c>
      <c r="E37" s="62">
        <v>5.7000000000000002E-3</v>
      </c>
      <c r="F37" s="59">
        <f t="shared" si="0"/>
        <v>-10115.774986074226</v>
      </c>
    </row>
    <row r="38" spans="1:6" x14ac:dyDescent="0.25">
      <c r="A38" s="44">
        <v>44501</v>
      </c>
      <c r="B38" s="59">
        <f t="shared" si="1"/>
        <v>-21643102.120068602</v>
      </c>
      <c r="C38" s="59">
        <f>'Part d) ii'!$I$14/12</f>
        <v>-346733.72833339125</v>
      </c>
      <c r="D38" s="59">
        <f t="shared" si="2"/>
        <v>-21989835.848401994</v>
      </c>
      <c r="E38" s="62">
        <v>5.7000000000000002E-3</v>
      </c>
      <c r="F38" s="59">
        <f t="shared" si="0"/>
        <v>-10280.473507032586</v>
      </c>
    </row>
    <row r="39" spans="1:6" x14ac:dyDescent="0.25">
      <c r="A39" s="44">
        <v>44531</v>
      </c>
      <c r="B39" s="59">
        <f t="shared" si="1"/>
        <v>-21989835.848401994</v>
      </c>
      <c r="C39" s="59">
        <f>'Part d) ii'!$I$14/12</f>
        <v>-346733.72833339125</v>
      </c>
      <c r="D39" s="59">
        <f t="shared" si="2"/>
        <v>-22336569.576735385</v>
      </c>
      <c r="E39" s="62">
        <v>5.7000000000000002E-3</v>
      </c>
      <c r="F39" s="59">
        <f t="shared" si="0"/>
        <v>-10445.172027990948</v>
      </c>
    </row>
    <row r="40" spans="1:6" x14ac:dyDescent="0.25">
      <c r="A40" s="44">
        <v>44562</v>
      </c>
      <c r="B40" s="59">
        <f t="shared" si="1"/>
        <v>-22336569.576735385</v>
      </c>
      <c r="C40" s="59">
        <f>'Part d) ii'!$I$15/12</f>
        <v>-419817.71712018148</v>
      </c>
      <c r="D40" s="59">
        <f t="shared" si="2"/>
        <v>-22756387.293855567</v>
      </c>
      <c r="E40" s="62">
        <v>5.7000000000000002E-3</v>
      </c>
      <c r="F40" s="59">
        <f t="shared" si="0"/>
        <v>-10609.870548949308</v>
      </c>
    </row>
    <row r="41" spans="1:6" x14ac:dyDescent="0.25">
      <c r="A41" s="44">
        <v>44593</v>
      </c>
      <c r="B41" s="59">
        <f t="shared" si="1"/>
        <v>-22756387.293855567</v>
      </c>
      <c r="C41" s="59">
        <f>'Part d) ii'!$I$15/12</f>
        <v>-419817.71712018148</v>
      </c>
      <c r="D41" s="59">
        <f t="shared" si="2"/>
        <v>-23176205.010975748</v>
      </c>
      <c r="E41" s="62">
        <v>5.7000000000000002E-3</v>
      </c>
      <c r="F41" s="59">
        <f t="shared" si="0"/>
        <v>-10809.283964581395</v>
      </c>
    </row>
    <row r="42" spans="1:6" x14ac:dyDescent="0.25">
      <c r="A42" s="44">
        <v>44621</v>
      </c>
      <c r="B42" s="59">
        <f t="shared" si="1"/>
        <v>-23176205.010975748</v>
      </c>
      <c r="C42" s="59">
        <f>'Part d) ii'!$I$15/12</f>
        <v>-419817.71712018148</v>
      </c>
      <c r="D42" s="59">
        <f t="shared" si="2"/>
        <v>-23596022.72809593</v>
      </c>
      <c r="E42" s="62">
        <v>5.7000000000000002E-3</v>
      </c>
      <c r="F42" s="59">
        <f t="shared" si="0"/>
        <v>-11008.697380213482</v>
      </c>
    </row>
    <row r="43" spans="1:6" x14ac:dyDescent="0.25">
      <c r="A43" s="44">
        <v>44652</v>
      </c>
      <c r="B43" s="59">
        <f t="shared" si="1"/>
        <v>-23596022.72809593</v>
      </c>
      <c r="C43" s="59">
        <f>'Part d) ii'!$I$15/12</f>
        <v>-419817.71712018148</v>
      </c>
      <c r="D43" s="59">
        <f t="shared" si="2"/>
        <v>-24015840.445216112</v>
      </c>
      <c r="E43" s="62">
        <v>1.0200000000000001E-2</v>
      </c>
      <c r="F43" s="59">
        <f t="shared" si="0"/>
        <v>-20056.619318881541</v>
      </c>
    </row>
    <row r="44" spans="1:6" x14ac:dyDescent="0.25">
      <c r="A44" s="44">
        <v>44682</v>
      </c>
      <c r="B44" s="59">
        <f t="shared" si="1"/>
        <v>-24015840.445216112</v>
      </c>
      <c r="C44" s="59">
        <f>'Part d) ii'!$I$15/12</f>
        <v>-419817.71712018148</v>
      </c>
      <c r="D44" s="59">
        <f t="shared" si="2"/>
        <v>-24435658.162336294</v>
      </c>
      <c r="E44" s="62">
        <v>1.0200000000000001E-2</v>
      </c>
      <c r="F44" s="59">
        <f t="shared" si="0"/>
        <v>-20413.464378433699</v>
      </c>
    </row>
    <row r="45" spans="1:6" x14ac:dyDescent="0.25">
      <c r="A45" s="44">
        <v>44713</v>
      </c>
      <c r="B45" s="59">
        <f t="shared" si="1"/>
        <v>-24435658.162336294</v>
      </c>
      <c r="C45" s="59">
        <f>'Part d) ii'!$I$15/12</f>
        <v>-419817.71712018148</v>
      </c>
      <c r="D45" s="59">
        <f t="shared" si="2"/>
        <v>-24855475.879456475</v>
      </c>
      <c r="E45" s="62">
        <v>1.0200000000000001E-2</v>
      </c>
      <c r="F45" s="59">
        <f t="shared" si="0"/>
        <v>-20770.309437985852</v>
      </c>
    </row>
    <row r="46" spans="1:6" x14ac:dyDescent="0.25">
      <c r="A46" s="44">
        <v>44743</v>
      </c>
      <c r="B46" s="59">
        <f t="shared" si="1"/>
        <v>-24855475.879456475</v>
      </c>
      <c r="C46" s="59">
        <f>'Part d) ii'!$I$15/12</f>
        <v>-419817.71712018148</v>
      </c>
      <c r="D46" s="59">
        <f t="shared" si="2"/>
        <v>-25275293.596576657</v>
      </c>
      <c r="E46" s="62">
        <v>2.1999999999999999E-2</v>
      </c>
      <c r="F46" s="59">
        <f t="shared" si="0"/>
        <v>-45568.372445670197</v>
      </c>
    </row>
    <row r="47" spans="1:6" x14ac:dyDescent="0.25">
      <c r="A47" s="44">
        <v>44774</v>
      </c>
      <c r="B47" s="59">
        <f t="shared" si="1"/>
        <v>-25275293.596576657</v>
      </c>
      <c r="C47" s="59">
        <f>'Part d) ii'!$I$15/12</f>
        <v>-419817.71712018148</v>
      </c>
      <c r="D47" s="59">
        <f t="shared" si="2"/>
        <v>-25695111.313696839</v>
      </c>
      <c r="E47" s="62">
        <v>2.1999999999999999E-2</v>
      </c>
      <c r="F47" s="59">
        <f t="shared" si="0"/>
        <v>-46338.038260390538</v>
      </c>
    </row>
    <row r="48" spans="1:6" x14ac:dyDescent="0.25">
      <c r="A48" s="44">
        <v>44805</v>
      </c>
      <c r="B48" s="59">
        <f t="shared" si="1"/>
        <v>-25695111.313696839</v>
      </c>
      <c r="C48" s="59">
        <f>'Part d) ii'!$I$15/12</f>
        <v>-419817.71712018148</v>
      </c>
      <c r="D48" s="59">
        <f t="shared" si="2"/>
        <v>-26114929.030817021</v>
      </c>
      <c r="E48" s="62">
        <v>2.1999999999999999E-2</v>
      </c>
      <c r="F48" s="59">
        <f t="shared" si="0"/>
        <v>-47107.704075110873</v>
      </c>
    </row>
    <row r="49" spans="1:6" x14ac:dyDescent="0.25">
      <c r="A49" s="44">
        <v>44835</v>
      </c>
      <c r="B49" s="59">
        <f t="shared" si="1"/>
        <v>-26114929.030817021</v>
      </c>
      <c r="C49" s="59">
        <f>'Part d) ii'!$I$15/12</f>
        <v>-419817.71712018148</v>
      </c>
      <c r="D49" s="59">
        <f t="shared" si="2"/>
        <v>-26534746.747937202</v>
      </c>
      <c r="E49" s="62">
        <v>3.8699999999999998E-2</v>
      </c>
      <c r="F49" s="59">
        <f t="shared" si="0"/>
        <v>-84220.64612438489</v>
      </c>
    </row>
    <row r="50" spans="1:6" x14ac:dyDescent="0.25">
      <c r="A50" s="44">
        <v>44866</v>
      </c>
      <c r="B50" s="59">
        <f t="shared" si="1"/>
        <v>-26534746.747937202</v>
      </c>
      <c r="C50" s="59">
        <f>'Part d) ii'!$I$15/12</f>
        <v>-419817.71712018148</v>
      </c>
      <c r="D50" s="59">
        <f t="shared" si="2"/>
        <v>-26954564.465057384</v>
      </c>
      <c r="E50" s="62">
        <v>3.8699999999999998E-2</v>
      </c>
      <c r="F50" s="59">
        <f t="shared" si="0"/>
        <v>-85574.558262097475</v>
      </c>
    </row>
    <row r="51" spans="1:6" x14ac:dyDescent="0.25">
      <c r="A51" s="44">
        <v>44896</v>
      </c>
      <c r="B51" s="59">
        <f t="shared" si="1"/>
        <v>-26954564.465057384</v>
      </c>
      <c r="C51" s="59">
        <f>'Part d) ii'!$I$15/12</f>
        <v>-419817.71712018148</v>
      </c>
      <c r="D51" s="59">
        <f t="shared" si="2"/>
        <v>-27374382.182177566</v>
      </c>
      <c r="E51" s="62">
        <v>3.8699999999999998E-2</v>
      </c>
      <c r="F51" s="59">
        <f t="shared" si="0"/>
        <v>-86928.470399810059</v>
      </c>
    </row>
    <row r="52" spans="1:6" x14ac:dyDescent="0.25">
      <c r="A52" s="44">
        <v>44927</v>
      </c>
      <c r="B52" s="59">
        <f t="shared" si="1"/>
        <v>-27374382.182177566</v>
      </c>
      <c r="C52" s="59">
        <f>'Part d) ii'!$I$16/12</f>
        <v>-894254.48809523822</v>
      </c>
      <c r="D52" s="59">
        <f t="shared" si="2"/>
        <v>-28268636.670272805</v>
      </c>
      <c r="E52" s="62">
        <v>4.7300000000000002E-2</v>
      </c>
      <c r="F52" s="59">
        <f t="shared" si="0"/>
        <v>-107900.68976808323</v>
      </c>
    </row>
    <row r="53" spans="1:6" x14ac:dyDescent="0.25">
      <c r="A53" s="44">
        <v>44958</v>
      </c>
      <c r="B53" s="59">
        <f t="shared" si="1"/>
        <v>-28268636.670272805</v>
      </c>
      <c r="C53" s="59">
        <f>'Part d) ii'!$I$16/12</f>
        <v>-894254.48809523822</v>
      </c>
      <c r="D53" s="59">
        <f t="shared" si="2"/>
        <v>-29162891.158368044</v>
      </c>
      <c r="E53" s="62">
        <v>4.7300000000000002E-2</v>
      </c>
      <c r="F53" s="59">
        <f t="shared" si="0"/>
        <v>-111425.54287532531</v>
      </c>
    </row>
    <row r="54" spans="1:6" x14ac:dyDescent="0.25">
      <c r="A54" s="44">
        <v>44986</v>
      </c>
      <c r="B54" s="59">
        <f t="shared" si="1"/>
        <v>-29162891.158368044</v>
      </c>
      <c r="C54" s="59">
        <f>'Part d) ii'!$I$16/12</f>
        <v>-894254.48809523822</v>
      </c>
      <c r="D54" s="59">
        <f t="shared" si="2"/>
        <v>-30057145.646463282</v>
      </c>
      <c r="E54" s="62">
        <v>4.7300000000000002E-2</v>
      </c>
      <c r="F54" s="59">
        <f t="shared" si="0"/>
        <v>-114950.39598256738</v>
      </c>
    </row>
    <row r="55" spans="1:6" x14ac:dyDescent="0.25">
      <c r="A55" s="44">
        <v>45017</v>
      </c>
      <c r="B55" s="59">
        <f t="shared" si="1"/>
        <v>-30057145.646463282</v>
      </c>
      <c r="C55" s="59">
        <f>'Part d) ii'!$I$16/12</f>
        <v>-894254.48809523822</v>
      </c>
      <c r="D55" s="59">
        <f t="shared" si="2"/>
        <v>-30951400.134558521</v>
      </c>
      <c r="E55" s="62">
        <v>4.9799999999999997E-2</v>
      </c>
      <c r="F55" s="59">
        <f t="shared" si="0"/>
        <v>-124737.15443282262</v>
      </c>
    </row>
    <row r="56" spans="1:6" x14ac:dyDescent="0.25">
      <c r="A56" s="44">
        <v>45047</v>
      </c>
      <c r="B56" s="59">
        <f t="shared" si="1"/>
        <v>-30951400.134558521</v>
      </c>
      <c r="C56" s="59">
        <f>'Part d) ii'!$I$16/12</f>
        <v>-894254.48809523822</v>
      </c>
      <c r="D56" s="59">
        <f t="shared" si="2"/>
        <v>-31845654.62265376</v>
      </c>
      <c r="E56" s="62">
        <v>4.9799999999999997E-2</v>
      </c>
      <c r="F56" s="59">
        <f t="shared" si="0"/>
        <v>-128448.31055841786</v>
      </c>
    </row>
    <row r="57" spans="1:6" x14ac:dyDescent="0.25">
      <c r="A57" s="44">
        <v>45078</v>
      </c>
      <c r="B57" s="59">
        <f t="shared" si="1"/>
        <v>-31845654.62265376</v>
      </c>
      <c r="C57" s="59">
        <f>'Part d) ii'!$I$16/12</f>
        <v>-894254.48809523822</v>
      </c>
      <c r="D57" s="59">
        <f t="shared" si="2"/>
        <v>-32739909.110748999</v>
      </c>
      <c r="E57" s="62">
        <v>4.9799999999999997E-2</v>
      </c>
      <c r="F57" s="59">
        <f t="shared" si="0"/>
        <v>-132159.46668401311</v>
      </c>
    </row>
    <row r="58" spans="1:6" x14ac:dyDescent="0.25">
      <c r="A58" s="44">
        <v>45108</v>
      </c>
      <c r="B58" s="59">
        <f t="shared" si="1"/>
        <v>-32739909.110748999</v>
      </c>
      <c r="C58" s="59">
        <f>'Part d) ii'!$I$16/12</f>
        <v>-894254.48809523822</v>
      </c>
      <c r="D58" s="59">
        <f t="shared" si="2"/>
        <v>-33634163.598844238</v>
      </c>
      <c r="E58" s="62">
        <v>4.9799999999999997E-2</v>
      </c>
      <c r="F58" s="59">
        <f t="shared" si="0"/>
        <v>-135870.62280960832</v>
      </c>
    </row>
    <row r="59" spans="1:6" x14ac:dyDescent="0.25">
      <c r="A59" s="44">
        <v>45139</v>
      </c>
      <c r="B59" s="59">
        <f t="shared" si="1"/>
        <v>-33634163.598844238</v>
      </c>
      <c r="C59" s="59">
        <f>'Part d) ii'!$I$16/12</f>
        <v>-894254.48809523822</v>
      </c>
      <c r="D59" s="59">
        <f t="shared" si="2"/>
        <v>-34528418.086939476</v>
      </c>
      <c r="E59" s="62">
        <v>4.9799999999999997E-2</v>
      </c>
      <c r="F59" s="59">
        <f t="shared" si="0"/>
        <v>-139581.77893520359</v>
      </c>
    </row>
    <row r="60" spans="1:6" x14ac:dyDescent="0.25">
      <c r="A60" s="44">
        <v>45170</v>
      </c>
      <c r="B60" s="59">
        <f t="shared" si="1"/>
        <v>-34528418.086939476</v>
      </c>
      <c r="C60" s="59">
        <f>'Part d) ii'!$I$16/12</f>
        <v>-894254.48809523822</v>
      </c>
      <c r="D60" s="59">
        <f t="shared" si="2"/>
        <v>-35422672.575034715</v>
      </c>
      <c r="E60" s="62">
        <v>4.9799999999999997E-2</v>
      </c>
      <c r="F60" s="59">
        <f t="shared" si="0"/>
        <v>-143292.9350607988</v>
      </c>
    </row>
    <row r="61" spans="1:6" x14ac:dyDescent="0.25">
      <c r="A61" s="44">
        <v>45200</v>
      </c>
      <c r="B61" s="59">
        <f t="shared" si="1"/>
        <v>-35422672.575034715</v>
      </c>
      <c r="C61" s="59">
        <f>'Part d) ii'!$I$16/12</f>
        <v>-894254.48809523822</v>
      </c>
      <c r="D61" s="59">
        <f t="shared" si="2"/>
        <v>-36316927.063129954</v>
      </c>
      <c r="E61" s="62">
        <v>5.4899999999999997E-2</v>
      </c>
      <c r="F61" s="59">
        <f t="shared" si="0"/>
        <v>-162058.7270307838</v>
      </c>
    </row>
    <row r="62" spans="1:6" x14ac:dyDescent="0.25">
      <c r="A62" s="44">
        <v>45231</v>
      </c>
      <c r="B62" s="59">
        <f t="shared" si="1"/>
        <v>-36316927.063129954</v>
      </c>
      <c r="C62" s="59">
        <f>'Part d) ii'!$I$16/12</f>
        <v>-894254.48809523822</v>
      </c>
      <c r="D62" s="59">
        <f t="shared" si="2"/>
        <v>-37211181.551225193</v>
      </c>
      <c r="E62" s="62">
        <v>5.4899999999999997E-2</v>
      </c>
      <c r="F62" s="59">
        <f t="shared" si="0"/>
        <v>-166149.94131381952</v>
      </c>
    </row>
    <row r="63" spans="1:6" x14ac:dyDescent="0.25">
      <c r="A63" s="44">
        <v>45261</v>
      </c>
      <c r="B63" s="59">
        <f t="shared" si="1"/>
        <v>-37211181.551225193</v>
      </c>
      <c r="C63" s="59">
        <f>'Part d) ii'!$I$16/12</f>
        <v>-894254.48809523822</v>
      </c>
      <c r="D63" s="59">
        <f t="shared" si="2"/>
        <v>-38105436.039320432</v>
      </c>
      <c r="E63" s="62">
        <v>5.4899999999999997E-2</v>
      </c>
      <c r="F63" s="59">
        <f t="shared" si="0"/>
        <v>-170241.15559685524</v>
      </c>
    </row>
    <row r="64" spans="1:6" x14ac:dyDescent="0.25">
      <c r="A64" s="44">
        <v>45292</v>
      </c>
      <c r="B64" s="59">
        <f t="shared" si="1"/>
        <v>-38105436.039320432</v>
      </c>
      <c r="C64" s="59">
        <f>'Part d) ii'!$I$17/12</f>
        <v>-142497.10997732426</v>
      </c>
      <c r="D64" s="59">
        <f t="shared" si="2"/>
        <v>-38247933.149297759</v>
      </c>
      <c r="E64" s="62">
        <v>5.4899999999999997E-2</v>
      </c>
      <c r="F64" s="59">
        <f t="shared" si="0"/>
        <v>-174332.36987989096</v>
      </c>
    </row>
    <row r="65" spans="1:6" x14ac:dyDescent="0.25">
      <c r="A65" s="44">
        <v>45323</v>
      </c>
      <c r="B65" s="59">
        <f t="shared" si="1"/>
        <v>-38247933.149297759</v>
      </c>
      <c r="C65" s="59">
        <f>'Part d) ii'!$I$17/12</f>
        <v>-142497.10997732426</v>
      </c>
      <c r="D65" s="59">
        <f t="shared" si="2"/>
        <v>-38390430.259275086</v>
      </c>
      <c r="E65" s="62">
        <v>5.4899999999999997E-2</v>
      </c>
      <c r="F65" s="59">
        <f t="shared" si="0"/>
        <v>-174984.29415803726</v>
      </c>
    </row>
    <row r="66" spans="1:6" x14ac:dyDescent="0.25">
      <c r="A66" s="44">
        <v>45352</v>
      </c>
      <c r="B66" s="59">
        <f t="shared" si="1"/>
        <v>-38390430.259275086</v>
      </c>
      <c r="C66" s="59">
        <f>'Part d) ii'!$I$17/12</f>
        <v>-142497.10997732426</v>
      </c>
      <c r="D66" s="59">
        <f t="shared" si="2"/>
        <v>-38532927.369252414</v>
      </c>
      <c r="E66" s="62">
        <v>5.4899999999999997E-2</v>
      </c>
      <c r="F66" s="59">
        <f t="shared" si="0"/>
        <v>-175636.21843618352</v>
      </c>
    </row>
    <row r="67" spans="1:6" x14ac:dyDescent="0.25">
      <c r="A67" s="44">
        <v>45383</v>
      </c>
      <c r="B67" s="59">
        <f t="shared" si="1"/>
        <v>-38532927.369252414</v>
      </c>
      <c r="C67" s="59">
        <f>'Part d) ii'!$I$17/12</f>
        <v>-142497.10997732426</v>
      </c>
      <c r="D67" s="59">
        <f t="shared" si="2"/>
        <v>-38675424.479229741</v>
      </c>
      <c r="E67" s="62">
        <v>5.4899999999999997E-2</v>
      </c>
      <c r="F67" s="59">
        <f t="shared" si="0"/>
        <v>-176288.14271432979</v>
      </c>
    </row>
    <row r="68" spans="1:6" x14ac:dyDescent="0.25">
      <c r="A68" s="44">
        <v>45413</v>
      </c>
      <c r="B68" s="59">
        <f t="shared" si="1"/>
        <v>-38675424.479229741</v>
      </c>
      <c r="C68" s="59">
        <f>'Part d) ii'!$I$17/12</f>
        <v>-142497.10997732426</v>
      </c>
      <c r="D68" s="59">
        <f t="shared" si="2"/>
        <v>-38817921.589207068</v>
      </c>
      <c r="E68" s="62">
        <v>5.4899999999999997E-2</v>
      </c>
      <c r="F68" s="59">
        <f t="shared" ref="F68:F99" si="3">B68*E68/12</f>
        <v>-176940.06699247603</v>
      </c>
    </row>
    <row r="69" spans="1:6" x14ac:dyDescent="0.25">
      <c r="A69" s="44">
        <v>45444</v>
      </c>
      <c r="B69" s="59">
        <f t="shared" si="1"/>
        <v>-38817921.589207068</v>
      </c>
      <c r="C69" s="59">
        <f>'Part d) ii'!$I$17/12</f>
        <v>-142497.10997732426</v>
      </c>
      <c r="D69" s="59">
        <f t="shared" si="2"/>
        <v>-38960418.699184395</v>
      </c>
      <c r="E69" s="62">
        <v>5.4899999999999997E-2</v>
      </c>
      <c r="F69" s="59">
        <f t="shared" si="3"/>
        <v>-177591.99127062233</v>
      </c>
    </row>
    <row r="70" spans="1:6" x14ac:dyDescent="0.25">
      <c r="A70" s="44">
        <v>45474</v>
      </c>
      <c r="B70" s="59">
        <f t="shared" si="1"/>
        <v>-38960418.699184395</v>
      </c>
      <c r="C70" s="59">
        <f>'Part d) ii'!$I$17/12</f>
        <v>-142497.10997732426</v>
      </c>
      <c r="D70" s="59">
        <f t="shared" si="2"/>
        <v>-39102915.809161723</v>
      </c>
      <c r="E70" s="62">
        <v>5.1999999999999998E-2</v>
      </c>
      <c r="F70" s="59">
        <f t="shared" si="3"/>
        <v>-168828.48102979903</v>
      </c>
    </row>
    <row r="71" spans="1:6" x14ac:dyDescent="0.25">
      <c r="A71" s="44">
        <v>45505</v>
      </c>
      <c r="B71" s="59">
        <f t="shared" si="1"/>
        <v>-39102915.809161723</v>
      </c>
      <c r="C71" s="59">
        <f>'Part d) ii'!$I$17/12</f>
        <v>-142497.10997732426</v>
      </c>
      <c r="D71" s="59">
        <f t="shared" si="2"/>
        <v>-39245412.91913905</v>
      </c>
      <c r="E71" s="62">
        <v>5.1999999999999998E-2</v>
      </c>
      <c r="F71" s="59">
        <f t="shared" si="3"/>
        <v>-169445.96850636744</v>
      </c>
    </row>
    <row r="72" spans="1:6" x14ac:dyDescent="0.25">
      <c r="A72" s="44">
        <v>45536</v>
      </c>
      <c r="B72" s="59">
        <f t="shared" si="1"/>
        <v>-39245412.91913905</v>
      </c>
      <c r="C72" s="59">
        <f>'Part d) ii'!$I$17/12</f>
        <v>-142497.10997732426</v>
      </c>
      <c r="D72" s="59">
        <f t="shared" si="2"/>
        <v>-39387910.029116377</v>
      </c>
      <c r="E72" s="62">
        <v>5.1999999999999998E-2</v>
      </c>
      <c r="F72" s="59">
        <f t="shared" si="3"/>
        <v>-170063.45598293588</v>
      </c>
    </row>
    <row r="73" spans="1:6" x14ac:dyDescent="0.25">
      <c r="A73" s="44">
        <v>45566</v>
      </c>
      <c r="B73" s="59">
        <f t="shared" si="1"/>
        <v>-39387910.029116377</v>
      </c>
      <c r="C73" s="59">
        <f>'Part d) ii'!$I$17/12</f>
        <v>-142497.10997732426</v>
      </c>
      <c r="D73" s="59">
        <f t="shared" si="2"/>
        <v>-39530407.139093705</v>
      </c>
      <c r="E73" s="62">
        <v>4.3999999999999997E-2</v>
      </c>
      <c r="F73" s="59">
        <f t="shared" si="3"/>
        <v>-144422.33677342671</v>
      </c>
    </row>
    <row r="74" spans="1:6" x14ac:dyDescent="0.25">
      <c r="A74" s="44">
        <v>45597</v>
      </c>
      <c r="B74" s="59">
        <f t="shared" si="1"/>
        <v>-39530407.139093705</v>
      </c>
      <c r="C74" s="59">
        <f>'Part d) ii'!$I$17/12</f>
        <v>-142497.10997732426</v>
      </c>
      <c r="D74" s="59">
        <f t="shared" si="2"/>
        <v>-39672904.249071032</v>
      </c>
      <c r="E74" s="62">
        <v>4.3999999999999997E-2</v>
      </c>
      <c r="F74" s="59">
        <f t="shared" si="3"/>
        <v>-144944.8261766769</v>
      </c>
    </row>
    <row r="75" spans="1:6" x14ac:dyDescent="0.25">
      <c r="A75" s="44">
        <v>45627</v>
      </c>
      <c r="B75" s="59">
        <f t="shared" si="1"/>
        <v>-39672904.249071032</v>
      </c>
      <c r="C75" s="59">
        <f>'Part d) ii'!$I$17/12</f>
        <v>-142497.10997732426</v>
      </c>
      <c r="D75" s="59">
        <f t="shared" si="2"/>
        <v>-39815401.359048359</v>
      </c>
      <c r="E75" s="62">
        <v>4.3999999999999997E-2</v>
      </c>
      <c r="F75" s="59">
        <f t="shared" si="3"/>
        <v>-145467.31557992709</v>
      </c>
    </row>
    <row r="76" spans="1:6" x14ac:dyDescent="0.25">
      <c r="A76" s="44">
        <v>45658</v>
      </c>
      <c r="B76" s="59">
        <f t="shared" si="1"/>
        <v>-39815401.359048359</v>
      </c>
      <c r="C76" s="59">
        <f>'Part d) ii'!$I$18/12</f>
        <v>3398.5198412698414</v>
      </c>
      <c r="D76" s="59">
        <f t="shared" si="2"/>
        <v>-39812002.83920709</v>
      </c>
      <c r="E76" s="62">
        <v>3.6400000000000002E-2</v>
      </c>
      <c r="F76" s="59">
        <f t="shared" si="3"/>
        <v>-120773.3841224467</v>
      </c>
    </row>
    <row r="77" spans="1:6" x14ac:dyDescent="0.25">
      <c r="A77" s="44">
        <v>45689</v>
      </c>
      <c r="B77" s="59">
        <f t="shared" si="1"/>
        <v>-39812002.83920709</v>
      </c>
      <c r="C77" s="59">
        <f>'Part d) ii'!$I$18/12</f>
        <v>3398.5198412698414</v>
      </c>
      <c r="D77" s="59">
        <f t="shared" si="2"/>
        <v>-39808604.319365822</v>
      </c>
      <c r="E77" s="62">
        <v>3.6400000000000002E-2</v>
      </c>
      <c r="F77" s="59">
        <f t="shared" si="3"/>
        <v>-120763.07527892817</v>
      </c>
    </row>
    <row r="78" spans="1:6" x14ac:dyDescent="0.25">
      <c r="A78" s="44">
        <v>45717</v>
      </c>
      <c r="B78" s="59">
        <f t="shared" si="1"/>
        <v>-39808604.319365822</v>
      </c>
      <c r="C78" s="59">
        <f>'Part d) ii'!$I$18/12</f>
        <v>3398.5198412698414</v>
      </c>
      <c r="D78" s="59">
        <f t="shared" si="2"/>
        <v>-39805205.799524553</v>
      </c>
      <c r="E78" s="62">
        <v>3.6400000000000002E-2</v>
      </c>
      <c r="F78" s="59">
        <f t="shared" si="3"/>
        <v>-120752.76643540966</v>
      </c>
    </row>
    <row r="79" spans="1:6" x14ac:dyDescent="0.25">
      <c r="A79" s="44">
        <v>45748</v>
      </c>
      <c r="B79" s="59">
        <f t="shared" si="1"/>
        <v>-39805205.799524553</v>
      </c>
      <c r="C79" s="59">
        <f>'Part d) ii'!$I$18/12</f>
        <v>3398.5198412698414</v>
      </c>
      <c r="D79" s="59">
        <f t="shared" si="2"/>
        <v>-39801807.279683284</v>
      </c>
      <c r="E79" s="62">
        <v>3.1600000000000003E-2</v>
      </c>
      <c r="F79" s="59">
        <f t="shared" si="3"/>
        <v>-104820.37527208134</v>
      </c>
    </row>
    <row r="80" spans="1:6" x14ac:dyDescent="0.25">
      <c r="A80" s="44">
        <v>45778</v>
      </c>
      <c r="B80" s="59">
        <f t="shared" si="1"/>
        <v>-39801807.279683284</v>
      </c>
      <c r="C80" s="59">
        <f>'Part d) ii'!$I$18/12</f>
        <v>3398.5198412698414</v>
      </c>
      <c r="D80" s="59">
        <f t="shared" si="2"/>
        <v>-39798408.759842016</v>
      </c>
      <c r="E80" s="62">
        <v>3.1600000000000003E-2</v>
      </c>
      <c r="F80" s="59">
        <f t="shared" si="3"/>
        <v>-104811.42583649933</v>
      </c>
    </row>
    <row r="81" spans="1:6" x14ac:dyDescent="0.25">
      <c r="A81" s="44">
        <v>45809</v>
      </c>
      <c r="B81" s="59">
        <f t="shared" si="1"/>
        <v>-39798408.759842016</v>
      </c>
      <c r="C81" s="59">
        <f>'Part d) ii'!$I$18/12</f>
        <v>3398.5198412698414</v>
      </c>
      <c r="D81" s="59">
        <f t="shared" si="2"/>
        <v>-39795010.240000747</v>
      </c>
      <c r="E81" s="62">
        <v>3.1600000000000003E-2</v>
      </c>
      <c r="F81" s="59">
        <f t="shared" si="3"/>
        <v>-104802.47640091732</v>
      </c>
    </row>
    <row r="82" spans="1:6" x14ac:dyDescent="0.25">
      <c r="A82" s="44">
        <v>45839</v>
      </c>
      <c r="B82" s="59">
        <f t="shared" si="1"/>
        <v>-39795010.240000747</v>
      </c>
      <c r="C82" s="59">
        <f>'Part d) ii'!$I$18/12</f>
        <v>3398.5198412698414</v>
      </c>
      <c r="D82" s="59">
        <f t="shared" si="2"/>
        <v>-39791611.720159478</v>
      </c>
      <c r="E82" s="62">
        <v>2.9100000000000001E-2</v>
      </c>
      <c r="F82" s="59">
        <f t="shared" si="3"/>
        <v>-96502.899832001815</v>
      </c>
    </row>
    <row r="83" spans="1:6" x14ac:dyDescent="0.25">
      <c r="A83" s="44">
        <v>45870</v>
      </c>
      <c r="B83" s="59">
        <f t="shared" si="1"/>
        <v>-39791611.720159478</v>
      </c>
      <c r="C83" s="59">
        <f>'Part d) ii'!$I$18/12</f>
        <v>3398.5198412698414</v>
      </c>
      <c r="D83" s="59">
        <f t="shared" si="2"/>
        <v>-39788213.20031821</v>
      </c>
      <c r="E83" s="62">
        <v>2.9100000000000001E-2</v>
      </c>
      <c r="F83" s="59">
        <f t="shared" si="3"/>
        <v>-96494.658421386732</v>
      </c>
    </row>
    <row r="84" spans="1:6" x14ac:dyDescent="0.25">
      <c r="A84" s="44">
        <v>45901</v>
      </c>
      <c r="B84" s="59">
        <f t="shared" si="1"/>
        <v>-39788213.20031821</v>
      </c>
      <c r="C84" s="59">
        <f>'Part d) ii'!$I$18/12</f>
        <v>3398.5198412698414</v>
      </c>
      <c r="D84" s="59">
        <f t="shared" si="2"/>
        <v>-39784814.680476941</v>
      </c>
      <c r="E84" s="62">
        <v>2.9100000000000001E-2</v>
      </c>
      <c r="F84" s="59">
        <f t="shared" si="3"/>
        <v>-96486.417010771649</v>
      </c>
    </row>
    <row r="85" spans="1:6" x14ac:dyDescent="0.25">
      <c r="A85" s="44">
        <v>45931</v>
      </c>
      <c r="B85" s="59">
        <f t="shared" si="1"/>
        <v>-39784814.680476941</v>
      </c>
      <c r="C85" s="59">
        <f>'Part d) ii'!$I$18/12</f>
        <v>3398.5198412698414</v>
      </c>
      <c r="D85" s="59">
        <f t="shared" si="2"/>
        <v>-39781416.160635673</v>
      </c>
      <c r="E85" s="62">
        <v>2.9100000000000001E-2</v>
      </c>
      <c r="F85" s="59">
        <f t="shared" si="3"/>
        <v>-96478.175600156581</v>
      </c>
    </row>
    <row r="86" spans="1:6" x14ac:dyDescent="0.25">
      <c r="A86" s="44">
        <v>45962</v>
      </c>
      <c r="B86" s="59">
        <f t="shared" si="1"/>
        <v>-39781416.160635673</v>
      </c>
      <c r="C86" s="59">
        <f>'Part d) ii'!$I$18/12</f>
        <v>3398.5198412698414</v>
      </c>
      <c r="D86" s="59">
        <f t="shared" si="2"/>
        <v>-39778017.640794404</v>
      </c>
      <c r="E86" s="62">
        <v>2.9100000000000001E-2</v>
      </c>
      <c r="F86" s="59">
        <f t="shared" si="3"/>
        <v>-96469.934189541513</v>
      </c>
    </row>
    <row r="87" spans="1:6" x14ac:dyDescent="0.25">
      <c r="A87" s="44">
        <v>45992</v>
      </c>
      <c r="B87" s="59">
        <f t="shared" si="1"/>
        <v>-39778017.640794404</v>
      </c>
      <c r="C87" s="59">
        <f>'Part d) ii'!$I$18/12</f>
        <v>3398.5198412698414</v>
      </c>
      <c r="D87" s="59">
        <f t="shared" si="2"/>
        <v>-39774619.120953135</v>
      </c>
      <c r="E87" s="62">
        <v>2.9100000000000001E-2</v>
      </c>
      <c r="F87" s="59">
        <f t="shared" si="3"/>
        <v>-96461.692778926445</v>
      </c>
    </row>
    <row r="88" spans="1:6" x14ac:dyDescent="0.25">
      <c r="A88" s="44">
        <v>46023</v>
      </c>
      <c r="B88" s="59">
        <f t="shared" si="1"/>
        <v>-39774619.120953135</v>
      </c>
      <c r="C88" s="59">
        <f>'Part d) ii'!$I$19/12</f>
        <v>-236662.09580498867</v>
      </c>
      <c r="D88" s="59">
        <f t="shared" si="2"/>
        <v>-40011281.216758125</v>
      </c>
      <c r="E88" s="62">
        <v>2.5499999999999998E-2</v>
      </c>
      <c r="F88" s="59">
        <f t="shared" si="3"/>
        <v>-84521.065632025406</v>
      </c>
    </row>
    <row r="89" spans="1:6" x14ac:dyDescent="0.25">
      <c r="A89" s="44">
        <v>46054</v>
      </c>
      <c r="B89" s="59">
        <f t="shared" si="1"/>
        <v>-40011281.216758125</v>
      </c>
      <c r="C89" s="59">
        <f>'Part d) ii'!$I$19/12</f>
        <v>-236662.09580498867</v>
      </c>
      <c r="D89" s="59">
        <f t="shared" si="2"/>
        <v>-40247943.312563114</v>
      </c>
      <c r="E89" s="62">
        <v>2.5499999999999998E-2</v>
      </c>
      <c r="F89" s="59">
        <f t="shared" si="3"/>
        <v>-85023.972585611002</v>
      </c>
    </row>
    <row r="90" spans="1:6" x14ac:dyDescent="0.25">
      <c r="A90" s="44">
        <v>46082</v>
      </c>
      <c r="B90" s="59">
        <f t="shared" si="1"/>
        <v>-40247943.312563114</v>
      </c>
      <c r="C90" s="59">
        <f>'Part d) ii'!$I$19/12</f>
        <v>-236662.09580498867</v>
      </c>
      <c r="D90" s="59">
        <f t="shared" si="2"/>
        <v>-40484605.408368103</v>
      </c>
      <c r="E90" s="62">
        <v>2.5499999999999998E-2</v>
      </c>
      <c r="F90" s="59">
        <f t="shared" si="3"/>
        <v>-85526.879539196612</v>
      </c>
    </row>
    <row r="91" spans="1:6" x14ac:dyDescent="0.25">
      <c r="A91" s="44">
        <v>46113</v>
      </c>
      <c r="B91" s="59">
        <f t="shared" si="1"/>
        <v>-40484605.408368103</v>
      </c>
      <c r="C91" s="59">
        <f>'Part d) ii'!$I$19/12</f>
        <v>-236662.09580498867</v>
      </c>
      <c r="D91" s="59">
        <f t="shared" si="2"/>
        <v>-40721267.504173093</v>
      </c>
      <c r="E91" s="62">
        <v>2.5499999999999998E-2</v>
      </c>
      <c r="F91" s="59">
        <f t="shared" si="3"/>
        <v>-86029.786492782223</v>
      </c>
    </row>
    <row r="92" spans="1:6" x14ac:dyDescent="0.25">
      <c r="A92" s="44">
        <v>46143</v>
      </c>
      <c r="B92" s="59">
        <f t="shared" ref="B92:B99" si="4">D91</f>
        <v>-40721267.504173093</v>
      </c>
      <c r="C92" s="59">
        <f>'Part d) ii'!$I$19/12</f>
        <v>-236662.09580498867</v>
      </c>
      <c r="D92" s="59">
        <f t="shared" ref="D92:D99" si="5">B92+C92</f>
        <v>-40957929.599978082</v>
      </c>
      <c r="E92" s="62">
        <v>2.5499999999999998E-2</v>
      </c>
      <c r="F92" s="59">
        <f t="shared" si="3"/>
        <v>-86532.693446367819</v>
      </c>
    </row>
    <row r="93" spans="1:6" x14ac:dyDescent="0.25">
      <c r="A93" s="44">
        <v>46174</v>
      </c>
      <c r="B93" s="59">
        <f t="shared" si="4"/>
        <v>-40957929.599978082</v>
      </c>
      <c r="C93" s="59">
        <f>'Part d) ii'!$I$19/12</f>
        <v>-236662.09580498867</v>
      </c>
      <c r="D93" s="59">
        <f t="shared" si="5"/>
        <v>-41194591.695783071</v>
      </c>
      <c r="E93" s="62">
        <v>2.5499999999999998E-2</v>
      </c>
      <c r="F93" s="59">
        <f t="shared" si="3"/>
        <v>-87035.600399953415</v>
      </c>
    </row>
    <row r="94" spans="1:6" x14ac:dyDescent="0.25">
      <c r="A94" s="44">
        <v>46204</v>
      </c>
      <c r="B94" s="59">
        <f t="shared" si="4"/>
        <v>-41194591.695783071</v>
      </c>
      <c r="C94" s="59">
        <f>'Part d) ii'!$I$19/12</f>
        <v>-236662.09580498867</v>
      </c>
      <c r="D94" s="59">
        <f t="shared" si="5"/>
        <v>-41431253.791588061</v>
      </c>
      <c r="E94" s="62">
        <v>2.5499999999999998E-2</v>
      </c>
      <c r="F94" s="59">
        <f t="shared" si="3"/>
        <v>-87538.507353539011</v>
      </c>
    </row>
    <row r="95" spans="1:6" x14ac:dyDescent="0.25">
      <c r="A95" s="44">
        <v>46235</v>
      </c>
      <c r="B95" s="59">
        <f t="shared" si="4"/>
        <v>-41431253.791588061</v>
      </c>
      <c r="C95" s="59">
        <f>'Part d) ii'!$I$19/12</f>
        <v>-236662.09580498867</v>
      </c>
      <c r="D95" s="59">
        <f t="shared" si="5"/>
        <v>-41667915.88739305</v>
      </c>
      <c r="E95" s="62">
        <v>2.5499999999999998E-2</v>
      </c>
      <c r="F95" s="59">
        <f t="shared" si="3"/>
        <v>-88041.414307124622</v>
      </c>
    </row>
    <row r="96" spans="1:6" x14ac:dyDescent="0.25">
      <c r="A96" s="44">
        <v>46266</v>
      </c>
      <c r="B96" s="59">
        <f t="shared" si="4"/>
        <v>-41667915.88739305</v>
      </c>
      <c r="C96" s="59">
        <f>'Part d) ii'!$I$19/12</f>
        <v>-236662.09580498867</v>
      </c>
      <c r="D96" s="59">
        <f t="shared" si="5"/>
        <v>-41904577.983198039</v>
      </c>
      <c r="E96" s="62">
        <v>2.5499999999999998E-2</v>
      </c>
      <c r="F96" s="59">
        <f t="shared" si="3"/>
        <v>-88544.321260710232</v>
      </c>
    </row>
    <row r="97" spans="1:6" x14ac:dyDescent="0.25">
      <c r="A97" s="44">
        <v>46296</v>
      </c>
      <c r="B97" s="59">
        <f t="shared" si="4"/>
        <v>-41904577.983198039</v>
      </c>
      <c r="C97" s="59">
        <f>'Part d) ii'!$I$19/12</f>
        <v>-236662.09580498867</v>
      </c>
      <c r="D97" s="59">
        <f t="shared" si="5"/>
        <v>-42141240.079003029</v>
      </c>
      <c r="E97" s="62">
        <v>2.5499999999999998E-2</v>
      </c>
      <c r="F97" s="59">
        <f t="shared" si="3"/>
        <v>-89047.228214295828</v>
      </c>
    </row>
    <row r="98" spans="1:6" x14ac:dyDescent="0.25">
      <c r="A98" s="44">
        <v>46327</v>
      </c>
      <c r="B98" s="59">
        <f t="shared" si="4"/>
        <v>-42141240.079003029</v>
      </c>
      <c r="C98" s="59">
        <f>'Part d) ii'!$I$19/12</f>
        <v>-236662.09580498867</v>
      </c>
      <c r="D98" s="59">
        <f t="shared" si="5"/>
        <v>-42377902.174808018</v>
      </c>
      <c r="E98" s="62">
        <v>2.5499999999999998E-2</v>
      </c>
      <c r="F98" s="59">
        <f t="shared" si="3"/>
        <v>-89550.135167881439</v>
      </c>
    </row>
    <row r="99" spans="1:6" x14ac:dyDescent="0.25">
      <c r="A99" s="44">
        <v>46357</v>
      </c>
      <c r="B99" s="59">
        <f t="shared" si="4"/>
        <v>-42377902.174808018</v>
      </c>
      <c r="C99" s="59">
        <f>'Part d) ii'!$I$19/12</f>
        <v>-236662.09580498867</v>
      </c>
      <c r="D99" s="59">
        <f t="shared" si="5"/>
        <v>-42614564.270613007</v>
      </c>
      <c r="E99" s="62">
        <v>2.5499999999999998E-2</v>
      </c>
      <c r="F99" s="63">
        <f t="shared" si="3"/>
        <v>-90053.04212146702</v>
      </c>
    </row>
    <row r="100" spans="1:6" x14ac:dyDescent="0.25">
      <c r="F100" s="60">
        <f>SUM(F4:F99)</f>
        <v>-6810794.0900533749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6333-EAC2-4601-942C-7AF12F32F33A}">
  <dimension ref="A1:ED52"/>
  <sheetViews>
    <sheetView zoomScaleNormal="100" workbookViewId="0">
      <pane xSplit="3" ySplit="5" topLeftCell="D6" activePane="bottomRight" state="frozenSplit"/>
      <selection activeCell="DV19" sqref="DV19"/>
      <selection pane="topRight" activeCell="DV19" sqref="DV19"/>
      <selection pane="bottomLeft" activeCell="DV19" sqref="DV19"/>
      <selection pane="bottomRight" activeCell="C1" sqref="C1"/>
    </sheetView>
  </sheetViews>
  <sheetFormatPr defaultColWidth="9" defaultRowHeight="15" x14ac:dyDescent="0.25"/>
  <cols>
    <col min="2" max="2" width="5.140625" bestFit="1" customWidth="1"/>
    <col min="3" max="3" width="66.7109375" bestFit="1" customWidth="1"/>
    <col min="4" max="4" width="13.5703125" bestFit="1" customWidth="1"/>
    <col min="5" max="6" width="12" bestFit="1" customWidth="1"/>
    <col min="7" max="7" width="11.5703125" bestFit="1" customWidth="1"/>
    <col min="8" max="9" width="10.5703125" bestFit="1" customWidth="1"/>
    <col min="10" max="10" width="12" bestFit="1" customWidth="1"/>
    <col min="11" max="11" width="12.28515625" customWidth="1"/>
    <col min="12" max="12" width="12" bestFit="1" customWidth="1"/>
    <col min="13" max="13" width="13.5703125" customWidth="1"/>
    <col min="14" max="14" width="8" bestFit="1" customWidth="1"/>
    <col min="15" max="15" width="12.5703125" bestFit="1" customWidth="1"/>
    <col min="16" max="16" width="13.5703125" bestFit="1" customWidth="1"/>
    <col min="18" max="18" width="5.140625" bestFit="1" customWidth="1"/>
    <col min="19" max="19" width="39.7109375" bestFit="1" customWidth="1"/>
    <col min="20" max="20" width="13.5703125" bestFit="1" customWidth="1"/>
    <col min="21" max="22" width="12" bestFit="1" customWidth="1"/>
    <col min="23" max="23" width="12.28515625" customWidth="1"/>
    <col min="24" max="24" width="11.5703125" bestFit="1" customWidth="1"/>
    <col min="25" max="25" width="10.5703125" bestFit="1" customWidth="1"/>
    <col min="26" max="28" width="12" bestFit="1" customWidth="1"/>
    <col min="29" max="29" width="13.5703125" bestFit="1" customWidth="1"/>
    <col min="30" max="30" width="8" bestFit="1" customWidth="1"/>
    <col min="31" max="31" width="12.5703125" bestFit="1" customWidth="1"/>
    <col min="32" max="32" width="13.5703125" bestFit="1" customWidth="1"/>
    <col min="34" max="34" width="5.140625" bestFit="1" customWidth="1"/>
    <col min="35" max="35" width="35.85546875" customWidth="1"/>
    <col min="36" max="36" width="13.5703125" bestFit="1" customWidth="1"/>
    <col min="37" max="38" width="12" bestFit="1" customWidth="1"/>
    <col min="39" max="39" width="10" bestFit="1" customWidth="1"/>
    <col min="40" max="40" width="11" bestFit="1" customWidth="1"/>
    <col min="41" max="41" width="11.5703125" bestFit="1" customWidth="1"/>
    <col min="42" max="42" width="10.5703125" bestFit="1" customWidth="1"/>
    <col min="43" max="45" width="12" bestFit="1" customWidth="1"/>
    <col min="46" max="46" width="13.5703125" bestFit="1" customWidth="1"/>
    <col min="47" max="47" width="8" bestFit="1" customWidth="1"/>
    <col min="48" max="48" width="12.5703125" bestFit="1" customWidth="1"/>
    <col min="49" max="49" width="13.5703125" bestFit="1" customWidth="1"/>
    <col min="50" max="50" width="9.7109375" bestFit="1" customWidth="1"/>
    <col min="51" max="51" width="5.140625" bestFit="1" customWidth="1"/>
    <col min="52" max="52" width="41.7109375" customWidth="1"/>
    <col min="53" max="53" width="13.5703125" bestFit="1" customWidth="1"/>
    <col min="54" max="55" width="12" bestFit="1" customWidth="1"/>
    <col min="56" max="56" width="10" bestFit="1" customWidth="1"/>
    <col min="57" max="57" width="12.140625" customWidth="1"/>
    <col min="58" max="59" width="9.140625" bestFit="1" customWidth="1"/>
    <col min="60" max="60" width="12" bestFit="1" customWidth="1"/>
    <col min="61" max="61" width="12.85546875" customWidth="1"/>
    <col min="62" max="62" width="12" bestFit="1" customWidth="1"/>
    <col min="63" max="63" width="13.5703125" bestFit="1" customWidth="1"/>
    <col min="64" max="64" width="8" bestFit="1" customWidth="1"/>
    <col min="65" max="65" width="12.5703125" bestFit="1" customWidth="1"/>
    <col min="66" max="66" width="13.5703125" bestFit="1" customWidth="1"/>
    <col min="67" max="67" width="10.5703125" bestFit="1" customWidth="1"/>
    <col min="69" max="69" width="33.140625" customWidth="1"/>
    <col min="70" max="70" width="13.5703125" bestFit="1" customWidth="1"/>
    <col min="71" max="72" width="12" bestFit="1" customWidth="1"/>
    <col min="73" max="73" width="10" bestFit="1" customWidth="1"/>
    <col min="74" max="74" width="11.5703125" bestFit="1" customWidth="1"/>
    <col min="75" max="76" width="10.5703125" bestFit="1" customWidth="1"/>
    <col min="77" max="79" width="12" bestFit="1" customWidth="1"/>
    <col min="80" max="80" width="13.5703125" bestFit="1" customWidth="1"/>
    <col min="81" max="81" width="8" bestFit="1" customWidth="1"/>
    <col min="82" max="82" width="12.5703125" bestFit="1" customWidth="1"/>
    <col min="83" max="83" width="13.5703125" bestFit="1" customWidth="1"/>
    <col min="84" max="84" width="10.5703125" bestFit="1" customWidth="1"/>
    <col min="85" max="85" width="7.7109375" customWidth="1"/>
    <col min="86" max="86" width="52.42578125" customWidth="1"/>
    <col min="87" max="87" width="13.5703125" bestFit="1" customWidth="1"/>
    <col min="88" max="89" width="12" bestFit="1" customWidth="1"/>
    <col min="90" max="90" width="9.85546875" customWidth="1"/>
    <col min="91" max="91" width="10.5703125" bestFit="1" customWidth="1"/>
    <col min="92" max="92" width="12" bestFit="1" customWidth="1"/>
    <col min="93" max="93" width="10.5703125" bestFit="1" customWidth="1"/>
    <col min="94" max="94" width="12" bestFit="1" customWidth="1"/>
    <col min="95" max="95" width="11.5703125" customWidth="1"/>
    <col min="96" max="96" width="12" bestFit="1" customWidth="1"/>
    <col min="97" max="97" width="13.5703125" bestFit="1" customWidth="1"/>
    <col min="98" max="98" width="8" bestFit="1" customWidth="1"/>
    <col min="99" max="99" width="12.5703125" bestFit="1" customWidth="1"/>
    <col min="100" max="100" width="13.5703125" bestFit="1" customWidth="1"/>
    <col min="101" max="101" width="11" bestFit="1" customWidth="1"/>
    <col min="102" max="102" width="7.7109375" customWidth="1"/>
    <col min="103" max="103" width="43.42578125" customWidth="1"/>
    <col min="104" max="104" width="13.5703125" bestFit="1" customWidth="1"/>
    <col min="105" max="105" width="13.5703125" customWidth="1"/>
    <col min="106" max="106" width="12.7109375" customWidth="1"/>
    <col min="107" max="107" width="8.42578125" bestFit="1" customWidth="1"/>
    <col min="108" max="108" width="11.5703125" bestFit="1" customWidth="1"/>
    <col min="109" max="110" width="9.140625" bestFit="1" customWidth="1"/>
    <col min="111" max="111" width="12" bestFit="1" customWidth="1"/>
    <col min="112" max="112" width="8.140625" bestFit="1" customWidth="1"/>
    <col min="113" max="113" width="12" bestFit="1" customWidth="1"/>
    <col min="114" max="114" width="13.5703125" bestFit="1" customWidth="1"/>
    <col min="115" max="115" width="8" bestFit="1" customWidth="1"/>
    <col min="116" max="116" width="12.5703125" bestFit="1" customWidth="1"/>
    <col min="117" max="117" width="13.5703125" bestFit="1" customWidth="1"/>
    <col min="118" max="118" width="11.5703125" bestFit="1" customWidth="1"/>
    <col min="119" max="120" width="11.5703125" customWidth="1"/>
    <col min="121" max="121" width="13.5703125" bestFit="1" customWidth="1"/>
    <col min="122" max="123" width="12" bestFit="1" customWidth="1"/>
    <col min="124" max="124" width="11.140625" customWidth="1"/>
    <col min="125" max="125" width="12" customWidth="1"/>
    <col min="126" max="126" width="9.140625" bestFit="1" customWidth="1"/>
    <col min="127" max="127" width="10.5703125" bestFit="1" customWidth="1"/>
    <col min="128" max="128" width="12" bestFit="1" customWidth="1"/>
    <col min="129" max="129" width="8.140625" bestFit="1" customWidth="1"/>
    <col min="130" max="130" width="12" bestFit="1" customWidth="1"/>
    <col min="131" max="131" width="13.5703125" bestFit="1" customWidth="1"/>
    <col min="132" max="132" width="8" bestFit="1" customWidth="1"/>
    <col min="133" max="133" width="12.5703125" bestFit="1" customWidth="1"/>
    <col min="134" max="134" width="13.5703125" bestFit="1" customWidth="1"/>
    <col min="135" max="135" width="9.7109375" bestFit="1" customWidth="1"/>
    <col min="136" max="136" width="11.5703125" bestFit="1" customWidth="1"/>
    <col min="137" max="137" width="10.5703125" bestFit="1" customWidth="1"/>
  </cols>
  <sheetData>
    <row r="1" spans="1:134" x14ac:dyDescent="0.25">
      <c r="A1" s="6" t="s">
        <v>173</v>
      </c>
      <c r="I1" s="6" t="str">
        <f>A1</f>
        <v>Actual Additions - without AIIP and DIEP</v>
      </c>
      <c r="Y1" s="6" t="str">
        <f>I1</f>
        <v>Actual Additions - without AIIP and DIEP</v>
      </c>
      <c r="AO1" s="6" t="str">
        <f>Y1</f>
        <v>Actual Additions - without AIIP and DIEP</v>
      </c>
      <c r="BF1" s="6" t="str">
        <f>AO1</f>
        <v>Actual Additions - without AIIP and DIEP</v>
      </c>
      <c r="BW1" s="6" t="str">
        <f>BF1</f>
        <v>Actual Additions - without AIIP and DIEP</v>
      </c>
      <c r="CN1" s="6" t="str">
        <f>BW1</f>
        <v>Actual Additions - without AIIP and DIEP</v>
      </c>
      <c r="DE1" s="6" t="str">
        <f>CN1</f>
        <v>Actual Additions - without AIIP and DIEP</v>
      </c>
      <c r="DV1" s="6" t="str">
        <f>DE1</f>
        <v>Actual Additions - without AIIP and DIEP</v>
      </c>
    </row>
    <row r="3" spans="1:134" x14ac:dyDescent="0.25">
      <c r="B3" s="23"/>
      <c r="C3" s="23"/>
      <c r="D3" s="23">
        <v>2019</v>
      </c>
      <c r="E3" s="23">
        <v>2019</v>
      </c>
      <c r="F3" s="23">
        <v>2019</v>
      </c>
      <c r="G3" s="23">
        <v>2019</v>
      </c>
      <c r="H3" s="23">
        <v>2019</v>
      </c>
      <c r="I3" s="23">
        <v>2019</v>
      </c>
      <c r="J3" s="23">
        <v>2019</v>
      </c>
      <c r="K3" s="23">
        <v>2019</v>
      </c>
      <c r="L3" s="23">
        <v>2019</v>
      </c>
      <c r="M3" s="23">
        <v>2019</v>
      </c>
      <c r="N3" s="23">
        <v>2019</v>
      </c>
      <c r="O3" s="23">
        <v>2019</v>
      </c>
      <c r="P3" s="23">
        <v>2019</v>
      </c>
      <c r="R3" s="23"/>
      <c r="S3" s="23"/>
      <c r="T3" s="23">
        <v>2020</v>
      </c>
      <c r="U3" s="23">
        <v>2020</v>
      </c>
      <c r="V3" s="23">
        <v>2020</v>
      </c>
      <c r="W3" s="23">
        <v>2020</v>
      </c>
      <c r="X3" s="23">
        <v>2020</v>
      </c>
      <c r="Y3" s="23">
        <v>2020</v>
      </c>
      <c r="Z3" s="23">
        <v>2020</v>
      </c>
      <c r="AA3" s="23">
        <v>2020</v>
      </c>
      <c r="AB3" s="23">
        <v>2020</v>
      </c>
      <c r="AC3" s="23">
        <v>2020</v>
      </c>
      <c r="AD3" s="23">
        <v>2020</v>
      </c>
      <c r="AE3" s="23">
        <v>2020</v>
      </c>
      <c r="AF3" s="23">
        <v>2020</v>
      </c>
      <c r="AH3" s="23"/>
      <c r="AI3" s="23"/>
      <c r="AJ3" s="23">
        <v>2021</v>
      </c>
      <c r="AK3" s="23">
        <v>2021</v>
      </c>
      <c r="AL3" s="23">
        <v>2021</v>
      </c>
      <c r="AM3" s="23">
        <v>2021</v>
      </c>
      <c r="AN3" s="23">
        <v>2021</v>
      </c>
      <c r="AO3" s="23">
        <v>2021</v>
      </c>
      <c r="AP3" s="23">
        <v>2021</v>
      </c>
      <c r="AQ3" s="23">
        <v>2021</v>
      </c>
      <c r="AR3" s="23">
        <v>2021</v>
      </c>
      <c r="AS3" s="23">
        <v>2021</v>
      </c>
      <c r="AT3" s="23">
        <v>2021</v>
      </c>
      <c r="AU3" s="23">
        <v>2021</v>
      </c>
      <c r="AV3" s="23">
        <v>2021</v>
      </c>
      <c r="AW3" s="23">
        <v>2021</v>
      </c>
      <c r="AY3" s="23"/>
      <c r="AZ3" s="23"/>
      <c r="BA3" s="23">
        <v>2022</v>
      </c>
      <c r="BB3" s="23">
        <v>2022</v>
      </c>
      <c r="BC3" s="23">
        <v>2022</v>
      </c>
      <c r="BD3" s="23">
        <v>2022</v>
      </c>
      <c r="BE3" s="23">
        <v>2022</v>
      </c>
      <c r="BF3" s="23">
        <v>2022</v>
      </c>
      <c r="BG3" s="23">
        <v>2022</v>
      </c>
      <c r="BH3" s="23">
        <v>2022</v>
      </c>
      <c r="BI3" s="23">
        <v>2022</v>
      </c>
      <c r="BJ3" s="23">
        <v>2022</v>
      </c>
      <c r="BK3" s="23">
        <v>2022</v>
      </c>
      <c r="BL3" s="23">
        <v>2022</v>
      </c>
      <c r="BM3" s="23">
        <v>2022</v>
      </c>
      <c r="BN3" s="23">
        <v>2022</v>
      </c>
      <c r="BP3" s="23"/>
      <c r="BQ3" s="23"/>
      <c r="BR3" s="23">
        <v>2023</v>
      </c>
      <c r="BS3" s="23">
        <v>2023</v>
      </c>
      <c r="BT3" s="23">
        <v>2023</v>
      </c>
      <c r="BU3" s="23">
        <v>2023</v>
      </c>
      <c r="BV3" s="23">
        <v>2023</v>
      </c>
      <c r="BW3" s="23">
        <v>2023</v>
      </c>
      <c r="BX3" s="23">
        <v>2023</v>
      </c>
      <c r="BY3" s="23">
        <v>2023</v>
      </c>
      <c r="BZ3" s="23">
        <v>2023</v>
      </c>
      <c r="CA3" s="23">
        <v>2023</v>
      </c>
      <c r="CB3" s="23">
        <v>2023</v>
      </c>
      <c r="CC3" s="23">
        <v>2023</v>
      </c>
      <c r="CD3" s="23">
        <v>2023</v>
      </c>
      <c r="CE3" s="23">
        <v>2023</v>
      </c>
      <c r="CG3" s="23"/>
      <c r="CH3" s="23"/>
      <c r="CI3" s="23">
        <v>2024</v>
      </c>
      <c r="CJ3" s="23">
        <v>2024</v>
      </c>
      <c r="CK3" s="23">
        <v>2024</v>
      </c>
      <c r="CL3" s="23">
        <v>2024</v>
      </c>
      <c r="CM3" s="23">
        <v>2024</v>
      </c>
      <c r="CN3" s="23">
        <v>2024</v>
      </c>
      <c r="CO3" s="23">
        <v>2024</v>
      </c>
      <c r="CP3" s="23">
        <v>2024</v>
      </c>
      <c r="CQ3" s="23">
        <v>2024</v>
      </c>
      <c r="CR3" s="23">
        <v>2024</v>
      </c>
      <c r="CS3" s="23">
        <v>2024</v>
      </c>
      <c r="CT3" s="23">
        <v>2024</v>
      </c>
      <c r="CU3" s="23">
        <v>2024</v>
      </c>
      <c r="CV3" s="23">
        <v>2024</v>
      </c>
      <c r="CX3" s="23"/>
      <c r="CY3" s="23"/>
      <c r="CZ3" s="23">
        <v>2025</v>
      </c>
      <c r="DA3" s="23">
        <v>2025</v>
      </c>
      <c r="DB3" s="23">
        <v>2025</v>
      </c>
      <c r="DC3" s="23">
        <v>2025</v>
      </c>
      <c r="DD3" s="23">
        <v>2025</v>
      </c>
      <c r="DE3" s="23">
        <v>2025</v>
      </c>
      <c r="DF3" s="23">
        <v>2025</v>
      </c>
      <c r="DG3" s="23">
        <v>2025</v>
      </c>
      <c r="DH3" s="23">
        <v>2025</v>
      </c>
      <c r="DI3" s="23">
        <v>2025</v>
      </c>
      <c r="DJ3" s="23">
        <v>2025</v>
      </c>
      <c r="DK3" s="23">
        <v>2025</v>
      </c>
      <c r="DL3" s="23">
        <v>2025</v>
      </c>
      <c r="DM3" s="23">
        <v>2025</v>
      </c>
      <c r="DO3" s="23"/>
      <c r="DP3" s="23"/>
      <c r="DQ3" s="24">
        <v>2026</v>
      </c>
      <c r="DR3" s="28"/>
      <c r="DS3" s="28"/>
      <c r="DT3" s="28"/>
      <c r="DU3" s="28"/>
      <c r="DV3" s="28"/>
      <c r="DW3" s="28"/>
      <c r="DX3" s="28"/>
      <c r="DY3" s="28"/>
      <c r="DZ3" s="28"/>
      <c r="EA3" s="28"/>
      <c r="EB3" s="28"/>
      <c r="EC3" s="28"/>
      <c r="ED3" s="28"/>
    </row>
    <row r="4" spans="1:134" ht="60" x14ac:dyDescent="0.25">
      <c r="B4" s="11" t="s">
        <v>1</v>
      </c>
      <c r="C4" s="11" t="s">
        <v>58</v>
      </c>
      <c r="D4" s="11" t="s">
        <v>59</v>
      </c>
      <c r="E4" s="11" t="s">
        <v>60</v>
      </c>
      <c r="F4" s="11" t="s">
        <v>61</v>
      </c>
      <c r="G4" s="11" t="s">
        <v>62</v>
      </c>
      <c r="H4" s="11" t="s">
        <v>63</v>
      </c>
      <c r="I4" s="11" t="s">
        <v>64</v>
      </c>
      <c r="J4" s="11" t="s">
        <v>65</v>
      </c>
      <c r="K4" s="11" t="s">
        <v>66</v>
      </c>
      <c r="L4" s="11" t="s">
        <v>67</v>
      </c>
      <c r="M4" s="11" t="s">
        <v>68</v>
      </c>
      <c r="N4" s="11" t="s">
        <v>69</v>
      </c>
      <c r="O4" s="11" t="s">
        <v>70</v>
      </c>
      <c r="P4" s="11" t="s">
        <v>71</v>
      </c>
      <c r="R4" s="11" t="s">
        <v>1</v>
      </c>
      <c r="S4" s="11" t="s">
        <v>58</v>
      </c>
      <c r="T4" s="11" t="s">
        <v>59</v>
      </c>
      <c r="U4" s="11" t="s">
        <v>60</v>
      </c>
      <c r="V4" s="11" t="s">
        <v>61</v>
      </c>
      <c r="W4" s="11" t="s">
        <v>62</v>
      </c>
      <c r="X4" s="11" t="s">
        <v>63</v>
      </c>
      <c r="Y4" s="11" t="s">
        <v>64</v>
      </c>
      <c r="Z4" s="11" t="s">
        <v>65</v>
      </c>
      <c r="AA4" s="11" t="s">
        <v>66</v>
      </c>
      <c r="AB4" s="11" t="s">
        <v>67</v>
      </c>
      <c r="AC4" s="11" t="s">
        <v>68</v>
      </c>
      <c r="AD4" s="11" t="s">
        <v>69</v>
      </c>
      <c r="AE4" s="11" t="s">
        <v>70</v>
      </c>
      <c r="AF4" s="11" t="s">
        <v>71</v>
      </c>
      <c r="AH4" s="11" t="s">
        <v>1</v>
      </c>
      <c r="AI4" s="11" t="s">
        <v>58</v>
      </c>
      <c r="AJ4" s="11" t="s">
        <v>59</v>
      </c>
      <c r="AK4" s="11" t="s">
        <v>60</v>
      </c>
      <c r="AL4" s="11" t="s">
        <v>61</v>
      </c>
      <c r="AM4" s="11" t="s">
        <v>72</v>
      </c>
      <c r="AN4" s="11" t="s">
        <v>62</v>
      </c>
      <c r="AO4" s="11" t="s">
        <v>63</v>
      </c>
      <c r="AP4" s="11" t="s">
        <v>64</v>
      </c>
      <c r="AQ4" s="11" t="s">
        <v>65</v>
      </c>
      <c r="AR4" s="11" t="s">
        <v>66</v>
      </c>
      <c r="AS4" s="11" t="s">
        <v>67</v>
      </c>
      <c r="AT4" s="11" t="s">
        <v>68</v>
      </c>
      <c r="AU4" s="11" t="s">
        <v>69</v>
      </c>
      <c r="AV4" s="11" t="s">
        <v>70</v>
      </c>
      <c r="AW4" s="11" t="s">
        <v>71</v>
      </c>
      <c r="AY4" s="11" t="s">
        <v>1</v>
      </c>
      <c r="AZ4" s="11" t="s">
        <v>58</v>
      </c>
      <c r="BA4" s="11" t="s">
        <v>59</v>
      </c>
      <c r="BB4" s="11" t="s">
        <v>60</v>
      </c>
      <c r="BC4" s="11" t="s">
        <v>61</v>
      </c>
      <c r="BD4" s="11" t="s">
        <v>72</v>
      </c>
      <c r="BE4" s="11" t="s">
        <v>62</v>
      </c>
      <c r="BF4" s="11" t="s">
        <v>63</v>
      </c>
      <c r="BG4" s="11" t="s">
        <v>64</v>
      </c>
      <c r="BH4" s="11" t="s">
        <v>65</v>
      </c>
      <c r="BI4" s="11" t="s">
        <v>66</v>
      </c>
      <c r="BJ4" s="11" t="s">
        <v>67</v>
      </c>
      <c r="BK4" s="11" t="s">
        <v>68</v>
      </c>
      <c r="BL4" s="11" t="s">
        <v>69</v>
      </c>
      <c r="BM4" s="11" t="s">
        <v>70</v>
      </c>
      <c r="BN4" s="11" t="s">
        <v>71</v>
      </c>
      <c r="BP4" s="11" t="s">
        <v>1</v>
      </c>
      <c r="BQ4" s="11" t="s">
        <v>58</v>
      </c>
      <c r="BR4" s="11" t="s">
        <v>59</v>
      </c>
      <c r="BS4" s="11" t="s">
        <v>60</v>
      </c>
      <c r="BT4" s="11" t="s">
        <v>61</v>
      </c>
      <c r="BU4" s="11" t="s">
        <v>72</v>
      </c>
      <c r="BV4" s="11" t="s">
        <v>62</v>
      </c>
      <c r="BW4" s="11" t="s">
        <v>63</v>
      </c>
      <c r="BX4" s="11" t="s">
        <v>64</v>
      </c>
      <c r="BY4" s="11" t="s">
        <v>65</v>
      </c>
      <c r="BZ4" s="11" t="s">
        <v>66</v>
      </c>
      <c r="CA4" s="11" t="s">
        <v>67</v>
      </c>
      <c r="CB4" s="11" t="s">
        <v>68</v>
      </c>
      <c r="CC4" s="11" t="s">
        <v>69</v>
      </c>
      <c r="CD4" s="11" t="s">
        <v>70</v>
      </c>
      <c r="CE4" s="11" t="s">
        <v>71</v>
      </c>
      <c r="CG4" s="11" t="s">
        <v>1</v>
      </c>
      <c r="CH4" s="11" t="s">
        <v>58</v>
      </c>
      <c r="CI4" s="11" t="s">
        <v>59</v>
      </c>
      <c r="CJ4" s="11" t="s">
        <v>60</v>
      </c>
      <c r="CK4" s="11" t="s">
        <v>61</v>
      </c>
      <c r="CL4" s="11" t="s">
        <v>92</v>
      </c>
      <c r="CM4" s="11" t="s">
        <v>62</v>
      </c>
      <c r="CN4" s="11" t="s">
        <v>63</v>
      </c>
      <c r="CO4" s="11" t="s">
        <v>64</v>
      </c>
      <c r="CP4" s="11" t="s">
        <v>65</v>
      </c>
      <c r="CQ4" s="11" t="s">
        <v>66</v>
      </c>
      <c r="CR4" s="11" t="s">
        <v>67</v>
      </c>
      <c r="CS4" s="11" t="s">
        <v>68</v>
      </c>
      <c r="CT4" s="11" t="s">
        <v>69</v>
      </c>
      <c r="CU4" s="11" t="s">
        <v>70</v>
      </c>
      <c r="CV4" s="11" t="s">
        <v>71</v>
      </c>
      <c r="CX4" s="11" t="s">
        <v>1</v>
      </c>
      <c r="CY4" s="11" t="s">
        <v>58</v>
      </c>
      <c r="CZ4" s="11" t="s">
        <v>59</v>
      </c>
      <c r="DA4" s="11" t="s">
        <v>60</v>
      </c>
      <c r="DB4" s="11" t="s">
        <v>61</v>
      </c>
      <c r="DC4" s="11" t="s">
        <v>92</v>
      </c>
      <c r="DD4" s="11" t="s">
        <v>62</v>
      </c>
      <c r="DE4" s="11" t="s">
        <v>63</v>
      </c>
      <c r="DF4" s="11" t="s">
        <v>64</v>
      </c>
      <c r="DG4" s="11" t="s">
        <v>65</v>
      </c>
      <c r="DH4" s="11" t="s">
        <v>66</v>
      </c>
      <c r="DI4" s="11" t="s">
        <v>67</v>
      </c>
      <c r="DJ4" s="11" t="s">
        <v>68</v>
      </c>
      <c r="DK4" s="11" t="s">
        <v>69</v>
      </c>
      <c r="DL4" s="11" t="s">
        <v>70</v>
      </c>
      <c r="DM4" s="11" t="s">
        <v>71</v>
      </c>
      <c r="DO4" s="11" t="s">
        <v>1</v>
      </c>
      <c r="DP4" s="11" t="s">
        <v>58</v>
      </c>
      <c r="DQ4" s="11" t="s">
        <v>59</v>
      </c>
      <c r="DR4" s="11" t="s">
        <v>60</v>
      </c>
      <c r="DS4" s="11" t="s">
        <v>61</v>
      </c>
      <c r="DT4" s="11" t="s">
        <v>92</v>
      </c>
      <c r="DU4" s="11" t="s">
        <v>62</v>
      </c>
      <c r="DV4" s="11" t="s">
        <v>63</v>
      </c>
      <c r="DW4" s="11" t="s">
        <v>64</v>
      </c>
      <c r="DX4" s="11" t="s">
        <v>65</v>
      </c>
      <c r="DY4" s="11" t="s">
        <v>66</v>
      </c>
      <c r="DZ4" s="11" t="s">
        <v>67</v>
      </c>
      <c r="EA4" s="11" t="s">
        <v>68</v>
      </c>
      <c r="EB4" s="11" t="s">
        <v>69</v>
      </c>
      <c r="EC4" s="11" t="s">
        <v>70</v>
      </c>
      <c r="ED4" s="11" t="s">
        <v>71</v>
      </c>
    </row>
    <row r="5" spans="1:134" ht="45.75" thickBot="1" x14ac:dyDescent="0.3">
      <c r="B5" s="25"/>
      <c r="C5" s="25"/>
      <c r="D5" s="25"/>
      <c r="E5" s="25"/>
      <c r="F5" s="25"/>
      <c r="G5" s="25" t="s">
        <v>91</v>
      </c>
      <c r="H5" s="30" t="s">
        <v>73</v>
      </c>
      <c r="I5" s="30"/>
      <c r="J5" s="30"/>
      <c r="K5" s="30">
        <v>0.5</v>
      </c>
      <c r="L5" s="25"/>
      <c r="M5" s="25"/>
      <c r="N5" s="25"/>
      <c r="O5" s="25"/>
      <c r="P5" s="25"/>
      <c r="R5" s="25"/>
      <c r="S5" s="25"/>
      <c r="T5" s="25"/>
      <c r="U5" s="25"/>
      <c r="V5" s="25"/>
      <c r="W5" s="25"/>
      <c r="X5" s="30" t="s">
        <v>73</v>
      </c>
      <c r="Y5" s="30"/>
      <c r="Z5" s="30"/>
      <c r="AA5" s="30">
        <v>0.5</v>
      </c>
      <c r="AB5" s="25"/>
      <c r="AC5" s="25"/>
      <c r="AD5" s="25"/>
      <c r="AE5" s="25"/>
      <c r="AF5" s="25"/>
      <c r="AH5" s="25"/>
      <c r="AI5" s="25"/>
      <c r="AJ5" s="25"/>
      <c r="AK5" s="25"/>
      <c r="AL5" s="25"/>
      <c r="AM5" s="25"/>
      <c r="AN5" s="25"/>
      <c r="AO5" s="30" t="s">
        <v>73</v>
      </c>
      <c r="AP5" s="30"/>
      <c r="AQ5" s="30"/>
      <c r="AR5" s="30">
        <v>0.5</v>
      </c>
      <c r="AS5" s="25"/>
      <c r="AT5" s="25"/>
      <c r="AU5" s="25"/>
      <c r="AV5" s="25"/>
      <c r="AW5" s="25"/>
      <c r="AY5" s="25"/>
      <c r="AZ5" s="25"/>
      <c r="BA5" s="25"/>
      <c r="BB5" s="25"/>
      <c r="BC5" s="25"/>
      <c r="BD5" s="25"/>
      <c r="BE5" s="25"/>
      <c r="BF5" s="30" t="s">
        <v>73</v>
      </c>
      <c r="BG5" s="30"/>
      <c r="BH5" s="30">
        <v>0.5</v>
      </c>
      <c r="BI5" s="30">
        <v>0.5</v>
      </c>
      <c r="BJ5" s="25"/>
      <c r="BK5" s="25"/>
      <c r="BL5" s="25"/>
      <c r="BM5" s="25"/>
      <c r="BN5" s="25"/>
      <c r="BP5" s="25"/>
      <c r="BQ5" s="25"/>
      <c r="BR5" s="25"/>
      <c r="BS5" s="25"/>
      <c r="BT5" s="25"/>
      <c r="BU5" s="25"/>
      <c r="BV5" s="25"/>
      <c r="BW5" s="30" t="s">
        <v>73</v>
      </c>
      <c r="BX5" s="30"/>
      <c r="BY5" s="30">
        <v>0.5</v>
      </c>
      <c r="BZ5" s="30">
        <v>0.5</v>
      </c>
      <c r="CA5" s="25"/>
      <c r="CB5" s="25"/>
      <c r="CC5" s="25"/>
      <c r="CD5" s="25"/>
      <c r="CE5" s="25"/>
      <c r="CG5" s="25"/>
      <c r="CH5" s="25"/>
      <c r="CI5" s="25"/>
      <c r="CJ5" s="25"/>
      <c r="CK5" s="25"/>
      <c r="CL5" s="25"/>
      <c r="CM5" s="25"/>
      <c r="CN5" s="30" t="s">
        <v>73</v>
      </c>
      <c r="CO5" s="30"/>
      <c r="CP5" s="30"/>
      <c r="CQ5" s="30">
        <v>0</v>
      </c>
      <c r="CR5" s="25"/>
      <c r="CS5" s="25"/>
      <c r="CT5" s="25"/>
      <c r="CU5" s="25"/>
      <c r="CV5" s="25"/>
      <c r="CX5" s="25"/>
      <c r="CY5" s="25"/>
      <c r="CZ5" s="25"/>
      <c r="DA5" s="25"/>
      <c r="DB5" s="25"/>
      <c r="DC5" s="25"/>
      <c r="DD5" s="25"/>
      <c r="DE5" s="30" t="s">
        <v>73</v>
      </c>
      <c r="DF5" s="30"/>
      <c r="DG5" s="30"/>
      <c r="DH5" s="30">
        <v>0</v>
      </c>
      <c r="DI5" s="25"/>
      <c r="DJ5" s="25"/>
      <c r="DK5" s="25"/>
      <c r="DL5" s="25"/>
      <c r="DM5" s="25"/>
      <c r="DO5" s="25"/>
      <c r="DP5" s="25"/>
      <c r="DQ5" s="25"/>
      <c r="DR5" s="25"/>
      <c r="DS5" s="25"/>
      <c r="DT5" s="25"/>
      <c r="DU5" s="25"/>
      <c r="DV5" s="30" t="s">
        <v>73</v>
      </c>
      <c r="DW5" s="30"/>
      <c r="DX5" s="30"/>
      <c r="DY5" s="30">
        <v>0</v>
      </c>
      <c r="DZ5" s="25"/>
      <c r="EA5" s="25"/>
      <c r="EB5" s="25"/>
      <c r="EC5" s="25"/>
      <c r="ED5" s="25"/>
    </row>
    <row r="6" spans="1:134" x14ac:dyDescent="0.25">
      <c r="B6" s="31">
        <v>1</v>
      </c>
      <c r="C6" s="32" t="s">
        <v>41</v>
      </c>
      <c r="D6" s="2">
        <v>813391066.6530174</v>
      </c>
      <c r="E6" s="1">
        <v>4414826.4700000007</v>
      </c>
      <c r="F6" s="1"/>
      <c r="G6" s="1">
        <v>44837872</v>
      </c>
      <c r="H6" s="1">
        <v>-3225339</v>
      </c>
      <c r="I6" s="1"/>
      <c r="J6" s="2">
        <f>+F6+I6</f>
        <v>0</v>
      </c>
      <c r="K6" s="2">
        <f t="shared" ref="K6:K13" si="0">+J6*$K$5</f>
        <v>0</v>
      </c>
      <c r="L6" s="2">
        <f t="shared" ref="L6:L45" si="1">((E6-F6)+(H6-I6))*0.5+J6+K6</f>
        <v>594743.73500000034</v>
      </c>
      <c r="M6" s="2">
        <f>+D6+G6+L6</f>
        <v>858823682.38801742</v>
      </c>
      <c r="N6" s="29">
        <v>0.04</v>
      </c>
      <c r="O6" s="2">
        <f>-ROUND(M6*N6*365/365,0)</f>
        <v>-34352947</v>
      </c>
      <c r="P6" s="2">
        <f t="shared" ref="P6:P45" si="2">SUM(D6,E6,G6,H6,O6)</f>
        <v>825065479.12301743</v>
      </c>
      <c r="Q6" s="1"/>
      <c r="R6" s="31">
        <f>B6</f>
        <v>1</v>
      </c>
      <c r="S6" s="33" t="str">
        <f>C6</f>
        <v>Buildings, Distribution System (acq'd post 1987)</v>
      </c>
      <c r="T6" s="2">
        <f>P6</f>
        <v>825065479.12301743</v>
      </c>
      <c r="U6" s="1">
        <v>8488249.9800000004</v>
      </c>
      <c r="V6" s="1"/>
      <c r="W6" s="1"/>
      <c r="X6" s="1">
        <v>-20646203</v>
      </c>
      <c r="Y6" s="1"/>
      <c r="Z6" s="2">
        <f>+V6+Y6</f>
        <v>0</v>
      </c>
      <c r="AA6" s="2">
        <f>+Z6*$AA$5</f>
        <v>0</v>
      </c>
      <c r="AB6" s="2">
        <f>((U6-V6)+(X6-Y6))*1+Z6+AA6</f>
        <v>-12157953.02</v>
      </c>
      <c r="AC6" s="2">
        <f>+T6+W6+AB6</f>
        <v>812907526.10301745</v>
      </c>
      <c r="AD6" s="29">
        <v>0.04</v>
      </c>
      <c r="AE6" s="2">
        <f>-ROUND(AC6*AD6*365/365,0)</f>
        <v>-32516301</v>
      </c>
      <c r="AF6" s="2">
        <f t="shared" ref="AF6:AF45" si="3">SUM(T6,U6,W6,X6,AE6)</f>
        <v>780391225.10301745</v>
      </c>
      <c r="AG6" s="1"/>
      <c r="AH6" s="31">
        <f>R6</f>
        <v>1</v>
      </c>
      <c r="AI6" s="33" t="str">
        <f>S6</f>
        <v>Buildings, Distribution System (acq'd post 1987)</v>
      </c>
      <c r="AJ6" s="2">
        <f>AF6</f>
        <v>780391225.10301745</v>
      </c>
      <c r="AK6" s="1">
        <v>5261816.120000001</v>
      </c>
      <c r="AL6" s="1"/>
      <c r="AM6" s="1"/>
      <c r="AN6" s="1"/>
      <c r="AO6" s="1">
        <v>-15089372</v>
      </c>
      <c r="AP6" s="1"/>
      <c r="AQ6" s="2">
        <f>+AL6+AP6</f>
        <v>0</v>
      </c>
      <c r="AR6" s="2">
        <f>+AQ6*$AR$5</f>
        <v>0</v>
      </c>
      <c r="AS6" s="2">
        <f>AK6+AO6</f>
        <v>-9827555.879999999</v>
      </c>
      <c r="AT6" s="2">
        <f>+AJ6+AN6+AS6</f>
        <v>770563669.22301745</v>
      </c>
      <c r="AU6" s="29">
        <v>0.04</v>
      </c>
      <c r="AV6" s="2">
        <f>-ROUND(AT6*AU6*365/365,0)</f>
        <v>-30822547</v>
      </c>
      <c r="AW6" s="2">
        <f t="shared" ref="AW6:AW45" si="4">SUM(AJ6,AK6,AN6,AO6,AV6)</f>
        <v>739741122.22301745</v>
      </c>
      <c r="AX6" s="1"/>
      <c r="AY6" s="31">
        <f>AH6</f>
        <v>1</v>
      </c>
      <c r="AZ6" s="33" t="str">
        <f>AI6</f>
        <v>Buildings, Distribution System (acq'd post 1987)</v>
      </c>
      <c r="BA6" s="2">
        <f t="shared" ref="BA6:BA45" si="5">AW6</f>
        <v>739741122.22301745</v>
      </c>
      <c r="BB6" s="1">
        <v>7676873.2799999993</v>
      </c>
      <c r="BC6" s="1"/>
      <c r="BD6" s="1"/>
      <c r="BE6" s="1"/>
      <c r="BF6" s="1">
        <v>-10266.66</v>
      </c>
      <c r="BG6" s="1"/>
      <c r="BH6" s="2">
        <f>+BC6+BG6</f>
        <v>0</v>
      </c>
      <c r="BI6" s="2">
        <f>+BH6*$BI$5</f>
        <v>0</v>
      </c>
      <c r="BJ6" s="2">
        <f t="shared" ref="BJ6:BJ10" si="6">((BB6-BC6)+(BF6-BG6))*0.5+BH6+BI6</f>
        <v>3833303.3099999996</v>
      </c>
      <c r="BK6" s="2">
        <f>+BA6+BE6+BJ6</f>
        <v>743574425.5330174</v>
      </c>
      <c r="BL6" s="29">
        <v>0.04</v>
      </c>
      <c r="BM6" s="2">
        <f>-ROUND(BK6*BL6*365/365,0)</f>
        <v>-29742977</v>
      </c>
      <c r="BN6" s="2">
        <f t="shared" ref="BN6:BN45" si="7">SUM(BA6,BB6,BE6,BF6,BM6)</f>
        <v>717664751.84301746</v>
      </c>
      <c r="BO6" s="1"/>
      <c r="BP6" s="31">
        <f>AY6</f>
        <v>1</v>
      </c>
      <c r="BQ6" s="33" t="str">
        <f>AZ6</f>
        <v>Buildings, Distribution System (acq'd post 1987)</v>
      </c>
      <c r="BR6" s="2">
        <f t="shared" ref="BR6:BR45" si="8">BN6</f>
        <v>717664751.84301746</v>
      </c>
      <c r="BS6" s="1">
        <v>5020739</v>
      </c>
      <c r="BT6" s="1"/>
      <c r="BU6" s="1"/>
      <c r="BV6" s="1"/>
      <c r="BW6" s="1"/>
      <c r="BX6" s="1"/>
      <c r="BY6" s="2">
        <f>+BT6+BX6</f>
        <v>0</v>
      </c>
      <c r="BZ6" s="2">
        <f>+BY6*$BZ$5</f>
        <v>0</v>
      </c>
      <c r="CA6" s="2">
        <f t="shared" ref="CA6:CA10" si="9">((BS6-BT6)+(BW6-BX6))*0.5+BY6+BZ6</f>
        <v>2510369.5</v>
      </c>
      <c r="CB6" s="2">
        <f>+BR6+BV6+CA6</f>
        <v>720175121.34301746</v>
      </c>
      <c r="CC6" s="29">
        <v>0.04</v>
      </c>
      <c r="CD6" s="2">
        <f>-ROUND(CB6*CC6*365/365,0)</f>
        <v>-28807005</v>
      </c>
      <c r="CE6" s="2">
        <f t="shared" ref="CE6:CE45" si="10">SUM(BR6,BS6,BV6,BW6,CD6)</f>
        <v>693878485.84301746</v>
      </c>
      <c r="CG6" s="31">
        <f>BP6</f>
        <v>1</v>
      </c>
      <c r="CH6" s="33" t="str">
        <f>BQ6</f>
        <v>Buildings, Distribution System (acq'd post 1987)</v>
      </c>
      <c r="CI6" s="2">
        <f>CE6</f>
        <v>693878485.84301746</v>
      </c>
      <c r="CJ6" s="1">
        <v>5016291</v>
      </c>
      <c r="CK6" s="1"/>
      <c r="CL6" s="1"/>
      <c r="CM6" s="1"/>
      <c r="CN6" s="1"/>
      <c r="CO6" s="1"/>
      <c r="CP6" s="2">
        <f>+CK6+CO6</f>
        <v>0</v>
      </c>
      <c r="CQ6" s="2">
        <f>+CP6*CQ$5</f>
        <v>0</v>
      </c>
      <c r="CR6" s="2">
        <f>((CJ6-CK6)+(CN6-CO6))*0.5+CP6+CQ6</f>
        <v>2508145.5</v>
      </c>
      <c r="CS6" s="2">
        <f>+CI6+CM6+CR6</f>
        <v>696386631.34301746</v>
      </c>
      <c r="CT6" s="29">
        <v>0.04</v>
      </c>
      <c r="CU6" s="2">
        <f>-ROUND(CS6*CT6*365/365,0)</f>
        <v>-27855465</v>
      </c>
      <c r="CV6" s="2">
        <f t="shared" ref="CV6:CV45" si="11">SUM(CI6,CJ6,CM6,CN6,CU6)</f>
        <v>671039311.84301746</v>
      </c>
      <c r="CX6" s="31">
        <f>CG6</f>
        <v>1</v>
      </c>
      <c r="CY6" s="33" t="str">
        <f>CH6</f>
        <v>Buildings, Distribution System (acq'd post 1987)</v>
      </c>
      <c r="CZ6" s="2">
        <f>CV6</f>
        <v>671039311.84301746</v>
      </c>
      <c r="DA6" s="1">
        <v>1824420.5596152022</v>
      </c>
      <c r="DB6" s="1"/>
      <c r="DC6" s="1"/>
      <c r="DD6" s="1"/>
      <c r="DE6" s="1"/>
      <c r="DF6" s="1"/>
      <c r="DG6" s="2">
        <f>+DB6+DF6</f>
        <v>0</v>
      </c>
      <c r="DH6" s="2">
        <f t="shared" ref="DH6:DH13" si="12">+DG6*DH$5</f>
        <v>0</v>
      </c>
      <c r="DI6" s="2">
        <f>((DA6-DB6)+(DE6-DF6))*1+DG6+DH6</f>
        <v>1824420.5596152022</v>
      </c>
      <c r="DJ6" s="2">
        <f>+CZ6+DD6+DI6</f>
        <v>672863732.40263271</v>
      </c>
      <c r="DK6" s="29">
        <v>0.04</v>
      </c>
      <c r="DL6" s="2">
        <f>-ROUND(DJ6*DK6*365/365,0)</f>
        <v>-26914549</v>
      </c>
      <c r="DM6" s="2">
        <f t="shared" ref="DM6:DM45" si="13">SUM(CZ6,DA6,DD6,DE6,DL6)</f>
        <v>645949183.40263271</v>
      </c>
      <c r="DO6" s="31">
        <f>CX6</f>
        <v>1</v>
      </c>
      <c r="DP6" s="33" t="str">
        <f>CY6</f>
        <v>Buildings, Distribution System (acq'd post 1987)</v>
      </c>
      <c r="DQ6" s="2">
        <f t="shared" ref="DQ6:DQ45" si="14">DM6</f>
        <v>645949183.40263271</v>
      </c>
      <c r="DR6" s="1">
        <v>1238434.871274783</v>
      </c>
      <c r="DS6" s="1"/>
      <c r="DT6" s="1"/>
      <c r="DU6" s="1"/>
      <c r="DV6" s="1"/>
      <c r="DW6" s="1"/>
      <c r="DX6" s="2">
        <f>+DS6+DW6</f>
        <v>0</v>
      </c>
      <c r="DY6" s="2">
        <f t="shared" ref="DY6:DY13" si="15">+DX6*DY$5</f>
        <v>0</v>
      </c>
      <c r="DZ6" s="2">
        <f>((DR6-DS6)+(DV6-DW6))*0.5+DX6+DY6</f>
        <v>619217.43563739152</v>
      </c>
      <c r="EA6" s="2">
        <f>+DQ6+DU6+DZ6</f>
        <v>646568400.83827007</v>
      </c>
      <c r="EB6" s="29">
        <v>0.04</v>
      </c>
      <c r="EC6" s="2">
        <f>-ROUND(EA6*EB6*365/365,0)</f>
        <v>-25862736</v>
      </c>
      <c r="ED6" s="2">
        <f t="shared" ref="ED6:ED45" si="16">SUM(DQ6,DR6,DU6,DV6,EC6)</f>
        <v>621324882.27390754</v>
      </c>
    </row>
    <row r="7" spans="1:134" x14ac:dyDescent="0.25">
      <c r="B7" s="7" t="s">
        <v>4</v>
      </c>
      <c r="C7" t="s">
        <v>42</v>
      </c>
      <c r="D7" s="2">
        <v>24399772.705399998</v>
      </c>
      <c r="E7" s="1">
        <v>4805710.5999999996</v>
      </c>
      <c r="F7" s="1"/>
      <c r="G7" s="1">
        <v>984709</v>
      </c>
      <c r="J7" s="2">
        <f t="shared" ref="J7:J45" si="17">+F7+I7</f>
        <v>0</v>
      </c>
      <c r="K7" s="2">
        <f t="shared" si="0"/>
        <v>0</v>
      </c>
      <c r="L7" s="2">
        <f t="shared" si="1"/>
        <v>2402855.2999999998</v>
      </c>
      <c r="M7" s="2">
        <f t="shared" ref="M7:M45" si="18">+D7+G7+L7</f>
        <v>27787337.005399998</v>
      </c>
      <c r="N7" s="29">
        <v>0.06</v>
      </c>
      <c r="O7" s="2">
        <f t="shared" ref="O7:O45" si="19">-ROUND(M7*N7*365/365,0)</f>
        <v>-1667240</v>
      </c>
      <c r="P7" s="2">
        <f t="shared" si="2"/>
        <v>28522952.305399999</v>
      </c>
      <c r="Q7" s="1"/>
      <c r="R7" s="31" t="str">
        <f t="shared" ref="R7:S42" si="20">B7</f>
        <v>1b</v>
      </c>
      <c r="S7" s="33" t="str">
        <f t="shared" si="20"/>
        <v>Non-Residential Buildings [Reg. 1100(1)(a.1) election]</v>
      </c>
      <c r="T7" s="2">
        <f t="shared" ref="T7:T45" si="21">P7</f>
        <v>28522952.305399999</v>
      </c>
      <c r="U7" s="1">
        <v>1216553.53</v>
      </c>
      <c r="V7" s="1"/>
      <c r="W7" s="1"/>
      <c r="Z7" s="2">
        <f t="shared" ref="Z7:Z44" si="22">+V7+Y7</f>
        <v>0</v>
      </c>
      <c r="AA7" s="2">
        <f t="shared" ref="AA7:AA13" si="23">+Z7*$AA$5</f>
        <v>0</v>
      </c>
      <c r="AB7" s="2">
        <f t="shared" ref="AB7:AB44" si="24">((U7-V7)+(X7-Y7))*0.5+Z7+AA7</f>
        <v>608276.76500000001</v>
      </c>
      <c r="AC7" s="2">
        <f t="shared" ref="AC7:AC45" si="25">+T7+W7+AB7</f>
        <v>29131229.0704</v>
      </c>
      <c r="AD7" s="29">
        <v>0.06</v>
      </c>
      <c r="AE7" s="2">
        <f t="shared" ref="AE7:AE44" si="26">-ROUND(AC7*AD7*365/365,0)</f>
        <v>-1747874</v>
      </c>
      <c r="AF7" s="2">
        <f t="shared" si="3"/>
        <v>27991631.8354</v>
      </c>
      <c r="AG7" s="1"/>
      <c r="AH7" s="31" t="str">
        <f t="shared" ref="AH7:AI42" si="27">R7</f>
        <v>1b</v>
      </c>
      <c r="AI7" s="33" t="str">
        <f t="shared" si="27"/>
        <v>Non-Residential Buildings [Reg. 1100(1)(a.1) election]</v>
      </c>
      <c r="AJ7" s="2">
        <f t="shared" ref="AJ7:AJ45" si="28">AF7</f>
        <v>27991631.8354</v>
      </c>
      <c r="AK7" s="1"/>
      <c r="AL7" s="1"/>
      <c r="AM7" s="1"/>
      <c r="AN7" s="1"/>
      <c r="AQ7" s="2">
        <f t="shared" ref="AQ7:AQ45" si="29">+AL7+AP7</f>
        <v>0</v>
      </c>
      <c r="AR7" s="2">
        <f t="shared" ref="AR7:AR13" si="30">+AQ7*$AR$5</f>
        <v>0</v>
      </c>
      <c r="AS7" s="2">
        <f t="shared" ref="AS7:AS45" si="31">((AK7-AL7)+(AO7-AP7))*0.5+AQ7+AR7</f>
        <v>0</v>
      </c>
      <c r="AT7" s="2">
        <f t="shared" ref="AT7:AT45" si="32">+AJ7+AN7+AS7</f>
        <v>27991631.8354</v>
      </c>
      <c r="AU7" s="29">
        <v>0.06</v>
      </c>
      <c r="AV7" s="2">
        <f t="shared" ref="AV7:AV45" si="33">-ROUND(AT7*AU7*365/365,0)</f>
        <v>-1679498</v>
      </c>
      <c r="AW7" s="2">
        <f t="shared" si="4"/>
        <v>26312133.8354</v>
      </c>
      <c r="AX7" s="1"/>
      <c r="AY7" s="31" t="str">
        <f t="shared" ref="AY7:AZ42" si="34">AH7</f>
        <v>1b</v>
      </c>
      <c r="AZ7" s="33" t="str">
        <f t="shared" si="34"/>
        <v>Non-Residential Buildings [Reg. 1100(1)(a.1) election]</v>
      </c>
      <c r="BA7" s="2">
        <f t="shared" si="5"/>
        <v>26312133.8354</v>
      </c>
      <c r="BB7" s="1">
        <v>2406472</v>
      </c>
      <c r="BC7" s="1"/>
      <c r="BD7" s="1"/>
      <c r="BE7" s="1"/>
      <c r="BH7" s="2">
        <f t="shared" ref="BH7:BH44" si="35">+BC7+BG7</f>
        <v>0</v>
      </c>
      <c r="BI7" s="2">
        <f t="shared" ref="BI7:BI13" si="36">+BH7*$BI$5</f>
        <v>0</v>
      </c>
      <c r="BJ7" s="2">
        <f t="shared" si="6"/>
        <v>1203236</v>
      </c>
      <c r="BK7" s="2">
        <f t="shared" ref="BK7:BK45" si="37">+BA7+BE7+BJ7</f>
        <v>27515369.8354</v>
      </c>
      <c r="BL7" s="29">
        <v>0.06</v>
      </c>
      <c r="BM7" s="2">
        <f t="shared" ref="BM7:BM10" si="38">-ROUND(BK7*BL7*365/365,0)</f>
        <v>-1650922</v>
      </c>
      <c r="BN7" s="2">
        <f t="shared" si="7"/>
        <v>27067683.8354</v>
      </c>
      <c r="BO7" s="1"/>
      <c r="BP7" s="31" t="str">
        <f t="shared" ref="BP7:BQ42" si="39">AY7</f>
        <v>1b</v>
      </c>
      <c r="BQ7" s="33" t="str">
        <f t="shared" si="39"/>
        <v>Non-Residential Buildings [Reg. 1100(1)(a.1) election]</v>
      </c>
      <c r="BR7" s="2">
        <f t="shared" si="8"/>
        <v>27067683.8354</v>
      </c>
      <c r="BS7" s="1">
        <v>55659809</v>
      </c>
      <c r="BT7" s="1"/>
      <c r="BU7" s="1"/>
      <c r="BV7" s="1"/>
      <c r="BY7" s="2">
        <f t="shared" ref="BY7:BY45" si="40">+BT7+BX7</f>
        <v>0</v>
      </c>
      <c r="BZ7" s="2">
        <f t="shared" ref="BZ7:BZ13" si="41">+BY7*$BZ$5</f>
        <v>0</v>
      </c>
      <c r="CA7" s="2">
        <f t="shared" si="9"/>
        <v>27829904.5</v>
      </c>
      <c r="CB7" s="2">
        <f t="shared" ref="CB7:CB45" si="42">+BR7+BV7+CA7</f>
        <v>54897588.3354</v>
      </c>
      <c r="CC7" s="29">
        <v>0.06</v>
      </c>
      <c r="CD7" s="2">
        <f t="shared" ref="CD7:CD10" si="43">-ROUND(CB7*CC7*365/365,0)</f>
        <v>-3293855</v>
      </c>
      <c r="CE7" s="2">
        <f t="shared" si="10"/>
        <v>79433637.8354</v>
      </c>
      <c r="CG7" s="31" t="str">
        <f t="shared" ref="CG7:CH42" si="44">BP7</f>
        <v>1b</v>
      </c>
      <c r="CH7" s="33" t="str">
        <f t="shared" si="44"/>
        <v>Non-Residential Buildings [Reg. 1100(1)(a.1) election]</v>
      </c>
      <c r="CI7" s="2">
        <f t="shared" ref="CI7:CI45" si="45">CE7</f>
        <v>79433637.8354</v>
      </c>
      <c r="CJ7" s="1"/>
      <c r="CK7" s="1"/>
      <c r="CL7" s="1"/>
      <c r="CM7" s="1"/>
      <c r="CP7" s="2">
        <f t="shared" ref="CP7:CP44" si="46">+CK7+CO7</f>
        <v>0</v>
      </c>
      <c r="CQ7" s="2">
        <f t="shared" ref="CQ7:CQ29" si="47">+CP7*CQ$5</f>
        <v>0</v>
      </c>
      <c r="CR7" s="2">
        <f t="shared" ref="CR7:CR10" si="48">((CJ7-CK7)+(CN7-CO7))*0.5+CP7+CQ7</f>
        <v>0</v>
      </c>
      <c r="CS7" s="2">
        <f t="shared" ref="CS7:CS45" si="49">+CI7+CM7+CR7</f>
        <v>79433637.8354</v>
      </c>
      <c r="CT7" s="29">
        <v>0.06</v>
      </c>
      <c r="CU7" s="2">
        <f t="shared" ref="CU7:CU10" si="50">-ROUND(CS7*CT7*365/365,0)</f>
        <v>-4766018</v>
      </c>
      <c r="CV7" s="2">
        <f t="shared" si="11"/>
        <v>74667619.8354</v>
      </c>
      <c r="CX7" s="31" t="str">
        <f t="shared" ref="CX7:CY42" si="51">CG7</f>
        <v>1b</v>
      </c>
      <c r="CY7" s="33" t="str">
        <f t="shared" si="51"/>
        <v>Non-Residential Buildings [Reg. 1100(1)(a.1) election]</v>
      </c>
      <c r="CZ7" s="2">
        <f t="shared" ref="CZ7:CZ45" si="52">CV7</f>
        <v>74667619.8354</v>
      </c>
      <c r="DA7" s="1"/>
      <c r="DB7" s="1"/>
      <c r="DC7" s="1"/>
      <c r="DD7" s="1"/>
      <c r="DG7" s="2">
        <f t="shared" ref="DG7:DG44" si="53">+DB7+DF7</f>
        <v>0</v>
      </c>
      <c r="DH7" s="2">
        <f t="shared" si="12"/>
        <v>0</v>
      </c>
      <c r="DI7" s="2">
        <f t="shared" ref="DI7:DI10" si="54">((DA7-DB7)+(DE7-DF7))*0.5+DG7+DH7</f>
        <v>0</v>
      </c>
      <c r="DJ7" s="2">
        <f t="shared" ref="DJ7:DJ45" si="55">+CZ7+DD7+DI7</f>
        <v>74667619.8354</v>
      </c>
      <c r="DK7" s="29">
        <v>0.06</v>
      </c>
      <c r="DL7" s="2">
        <f t="shared" ref="DL7:DL10" si="56">-ROUND(DJ7*DK7*365/365,0)</f>
        <v>-4480057</v>
      </c>
      <c r="DM7" s="2">
        <f t="shared" si="13"/>
        <v>70187562.8354</v>
      </c>
      <c r="DO7" s="31" t="str">
        <f t="shared" ref="DO7:DP42" si="57">CX7</f>
        <v>1b</v>
      </c>
      <c r="DP7" s="33" t="str">
        <f t="shared" si="57"/>
        <v>Non-Residential Buildings [Reg. 1100(1)(a.1) election]</v>
      </c>
      <c r="DQ7" s="2">
        <f t="shared" si="14"/>
        <v>70187562.8354</v>
      </c>
      <c r="DR7" s="1"/>
      <c r="DS7" s="1"/>
      <c r="DT7" s="1"/>
      <c r="DU7" s="1"/>
      <c r="DX7" s="2">
        <f t="shared" ref="DX7:DX44" si="58">+DS7+DW7</f>
        <v>0</v>
      </c>
      <c r="DY7" s="2">
        <f t="shared" si="15"/>
        <v>0</v>
      </c>
      <c r="DZ7" s="2">
        <f t="shared" ref="DZ7:DZ10" si="59">((DR7-DS7)+(DV7-DW7))*0.5+DX7+DY7</f>
        <v>0</v>
      </c>
      <c r="EA7" s="2">
        <f t="shared" ref="EA7:EA45" si="60">+DQ7+DU7+DZ7</f>
        <v>70187562.8354</v>
      </c>
      <c r="EB7" s="29">
        <v>0.06</v>
      </c>
      <c r="EC7" s="2">
        <f t="shared" ref="EC7:EC10" si="61">-ROUND(EA7*EB7*365/365,0)</f>
        <v>-4211254</v>
      </c>
      <c r="ED7" s="2">
        <f t="shared" si="16"/>
        <v>65976308.8354</v>
      </c>
    </row>
    <row r="8" spans="1:134" x14ac:dyDescent="0.25">
      <c r="B8" s="7">
        <v>2</v>
      </c>
      <c r="C8" t="s">
        <v>43</v>
      </c>
      <c r="D8" s="2">
        <v>86196064.043332309</v>
      </c>
      <c r="E8" s="1"/>
      <c r="F8" s="1"/>
      <c r="G8" s="1">
        <v>6215388</v>
      </c>
      <c r="J8" s="2">
        <f t="shared" si="17"/>
        <v>0</v>
      </c>
      <c r="K8" s="2">
        <f t="shared" si="0"/>
        <v>0</v>
      </c>
      <c r="L8" s="2">
        <f t="shared" si="1"/>
        <v>0</v>
      </c>
      <c r="M8" s="2">
        <f t="shared" si="18"/>
        <v>92411452.043332309</v>
      </c>
      <c r="N8" s="29">
        <v>0.06</v>
      </c>
      <c r="O8" s="2">
        <f t="shared" si="19"/>
        <v>-5544687</v>
      </c>
      <c r="P8" s="2">
        <f t="shared" si="2"/>
        <v>86866765.043332309</v>
      </c>
      <c r="Q8" s="1"/>
      <c r="R8" s="31">
        <f t="shared" si="20"/>
        <v>2</v>
      </c>
      <c r="S8" s="33" t="str">
        <f t="shared" si="20"/>
        <v>Distribution System (acq'd pre 1988)</v>
      </c>
      <c r="T8" s="2">
        <f t="shared" si="21"/>
        <v>86866765.043332309</v>
      </c>
      <c r="U8" s="1"/>
      <c r="V8" s="1"/>
      <c r="W8" s="1"/>
      <c r="Z8" s="2">
        <f t="shared" si="22"/>
        <v>0</v>
      </c>
      <c r="AA8" s="2">
        <f t="shared" si="23"/>
        <v>0</v>
      </c>
      <c r="AB8" s="2">
        <f t="shared" si="24"/>
        <v>0</v>
      </c>
      <c r="AC8" s="2">
        <f t="shared" si="25"/>
        <v>86866765.043332309</v>
      </c>
      <c r="AD8" s="29">
        <v>0.06</v>
      </c>
      <c r="AE8" s="2">
        <f t="shared" si="26"/>
        <v>-5212006</v>
      </c>
      <c r="AF8" s="2">
        <f t="shared" si="3"/>
        <v>81654759.043332309</v>
      </c>
      <c r="AG8" s="1"/>
      <c r="AH8" s="31">
        <f t="shared" si="27"/>
        <v>2</v>
      </c>
      <c r="AI8" s="33" t="str">
        <f t="shared" si="27"/>
        <v>Distribution System (acq'd pre 1988)</v>
      </c>
      <c r="AJ8" s="2">
        <f t="shared" si="28"/>
        <v>81654759.043332309</v>
      </c>
      <c r="AK8" s="1"/>
      <c r="AL8" s="1"/>
      <c r="AM8" s="1"/>
      <c r="AN8" s="1"/>
      <c r="AQ8" s="2">
        <f t="shared" si="29"/>
        <v>0</v>
      </c>
      <c r="AR8" s="2">
        <f t="shared" si="30"/>
        <v>0</v>
      </c>
      <c r="AS8" s="2">
        <f t="shared" si="31"/>
        <v>0</v>
      </c>
      <c r="AT8" s="2">
        <f t="shared" si="32"/>
        <v>81654759.043332309</v>
      </c>
      <c r="AU8" s="29">
        <v>0.06</v>
      </c>
      <c r="AV8" s="2">
        <f t="shared" si="33"/>
        <v>-4899286</v>
      </c>
      <c r="AW8" s="2">
        <f t="shared" si="4"/>
        <v>76755473.043332309</v>
      </c>
      <c r="AX8" s="1"/>
      <c r="AY8" s="31">
        <f t="shared" si="34"/>
        <v>2</v>
      </c>
      <c r="AZ8" s="33" t="str">
        <f t="shared" si="34"/>
        <v>Distribution System (acq'd pre 1988)</v>
      </c>
      <c r="BA8" s="2">
        <f t="shared" si="5"/>
        <v>76755473.043332309</v>
      </c>
      <c r="BB8" s="1"/>
      <c r="BC8" s="1"/>
      <c r="BD8" s="1"/>
      <c r="BE8" s="1"/>
      <c r="BH8" s="2">
        <f t="shared" si="35"/>
        <v>0</v>
      </c>
      <c r="BI8" s="2">
        <f t="shared" si="36"/>
        <v>0</v>
      </c>
      <c r="BJ8" s="2">
        <f t="shared" si="6"/>
        <v>0</v>
      </c>
      <c r="BK8" s="2">
        <f t="shared" si="37"/>
        <v>76755473.043332309</v>
      </c>
      <c r="BL8" s="29">
        <v>0.06</v>
      </c>
      <c r="BM8" s="2">
        <f t="shared" si="38"/>
        <v>-4605328</v>
      </c>
      <c r="BN8" s="2">
        <f t="shared" si="7"/>
        <v>72150145.043332309</v>
      </c>
      <c r="BO8" s="1"/>
      <c r="BP8" s="31">
        <f t="shared" si="39"/>
        <v>2</v>
      </c>
      <c r="BQ8" s="33" t="str">
        <f t="shared" si="39"/>
        <v>Distribution System (acq'd pre 1988)</v>
      </c>
      <c r="BR8" s="2">
        <f t="shared" si="8"/>
        <v>72150145.043332309</v>
      </c>
      <c r="BS8" s="1"/>
      <c r="BT8" s="1"/>
      <c r="BU8" s="1"/>
      <c r="BV8" s="1"/>
      <c r="BY8" s="2">
        <f t="shared" si="40"/>
        <v>0</v>
      </c>
      <c r="BZ8" s="2">
        <f t="shared" si="41"/>
        <v>0</v>
      </c>
      <c r="CA8" s="2">
        <f t="shared" si="9"/>
        <v>0</v>
      </c>
      <c r="CB8" s="2">
        <f t="shared" si="42"/>
        <v>72150145.043332309</v>
      </c>
      <c r="CC8" s="29">
        <v>0.06</v>
      </c>
      <c r="CD8" s="2">
        <f t="shared" si="43"/>
        <v>-4329009</v>
      </c>
      <c r="CE8" s="2">
        <f t="shared" si="10"/>
        <v>67821136.043332309</v>
      </c>
      <c r="CG8" s="31">
        <f t="shared" si="44"/>
        <v>2</v>
      </c>
      <c r="CH8" s="33" t="str">
        <f t="shared" si="44"/>
        <v>Distribution System (acq'd pre 1988)</v>
      </c>
      <c r="CI8" s="2">
        <f t="shared" si="45"/>
        <v>67821136.043332309</v>
      </c>
      <c r="CJ8" s="1"/>
      <c r="CK8" s="1"/>
      <c r="CL8" s="1"/>
      <c r="CM8" s="1"/>
      <c r="CP8" s="2">
        <f t="shared" si="46"/>
        <v>0</v>
      </c>
      <c r="CQ8" s="2">
        <f t="shared" si="47"/>
        <v>0</v>
      </c>
      <c r="CR8" s="2">
        <f t="shared" si="48"/>
        <v>0</v>
      </c>
      <c r="CS8" s="2">
        <f t="shared" si="49"/>
        <v>67821136.043332309</v>
      </c>
      <c r="CT8" s="29">
        <v>0.06</v>
      </c>
      <c r="CU8" s="2">
        <f t="shared" si="50"/>
        <v>-4069268</v>
      </c>
      <c r="CV8" s="2">
        <f t="shared" si="11"/>
        <v>63751868.043332309</v>
      </c>
      <c r="CX8" s="31">
        <f t="shared" si="51"/>
        <v>2</v>
      </c>
      <c r="CY8" s="33" t="str">
        <f t="shared" si="51"/>
        <v>Distribution System (acq'd pre 1988)</v>
      </c>
      <c r="CZ8" s="2">
        <f t="shared" si="52"/>
        <v>63751868.043332309</v>
      </c>
      <c r="DA8" s="1"/>
      <c r="DB8" s="1"/>
      <c r="DC8" s="1"/>
      <c r="DD8" s="1"/>
      <c r="DG8" s="2">
        <f t="shared" si="53"/>
        <v>0</v>
      </c>
      <c r="DH8" s="2">
        <f t="shared" si="12"/>
        <v>0</v>
      </c>
      <c r="DI8" s="2">
        <f t="shared" si="54"/>
        <v>0</v>
      </c>
      <c r="DJ8" s="2">
        <f t="shared" si="55"/>
        <v>63751868.043332309</v>
      </c>
      <c r="DK8" s="29">
        <v>0.06</v>
      </c>
      <c r="DL8" s="2">
        <f t="shared" si="56"/>
        <v>-3825112</v>
      </c>
      <c r="DM8" s="2">
        <f t="shared" si="13"/>
        <v>59926756.043332309</v>
      </c>
      <c r="DO8" s="31">
        <f t="shared" si="57"/>
        <v>2</v>
      </c>
      <c r="DP8" s="33" t="str">
        <f t="shared" si="57"/>
        <v>Distribution System (acq'd pre 1988)</v>
      </c>
      <c r="DQ8" s="2">
        <f t="shared" si="14"/>
        <v>59926756.043332309</v>
      </c>
      <c r="DR8" s="1"/>
      <c r="DS8" s="1"/>
      <c r="DT8" s="1"/>
      <c r="DU8" s="1"/>
      <c r="DX8" s="2">
        <f t="shared" si="58"/>
        <v>0</v>
      </c>
      <c r="DY8" s="2">
        <f t="shared" si="15"/>
        <v>0</v>
      </c>
      <c r="DZ8" s="2">
        <f t="shared" si="59"/>
        <v>0</v>
      </c>
      <c r="EA8" s="2">
        <f t="shared" si="60"/>
        <v>59926756.043332309</v>
      </c>
      <c r="EB8" s="29">
        <v>0.06</v>
      </c>
      <c r="EC8" s="2">
        <f t="shared" si="61"/>
        <v>-3595605</v>
      </c>
      <c r="ED8" s="2">
        <f t="shared" si="16"/>
        <v>56331151.043332309</v>
      </c>
    </row>
    <row r="9" spans="1:134" x14ac:dyDescent="0.25">
      <c r="B9" s="7">
        <v>3</v>
      </c>
      <c r="C9" t="s">
        <v>44</v>
      </c>
      <c r="D9" s="2">
        <v>2734763.5158000002</v>
      </c>
      <c r="E9" s="1"/>
      <c r="F9" s="1"/>
      <c r="G9" s="1"/>
      <c r="J9" s="2">
        <f t="shared" si="17"/>
        <v>0</v>
      </c>
      <c r="K9" s="2">
        <f t="shared" si="0"/>
        <v>0</v>
      </c>
      <c r="L9" s="2">
        <f t="shared" si="1"/>
        <v>0</v>
      </c>
      <c r="M9" s="2">
        <f t="shared" si="18"/>
        <v>2734763.5158000002</v>
      </c>
      <c r="N9" s="29">
        <v>0.05</v>
      </c>
      <c r="O9" s="2">
        <f t="shared" si="19"/>
        <v>-136738</v>
      </c>
      <c r="P9" s="2">
        <f t="shared" si="2"/>
        <v>2598025.5158000002</v>
      </c>
      <c r="Q9" s="1"/>
      <c r="R9" s="31">
        <f t="shared" si="20"/>
        <v>3</v>
      </c>
      <c r="S9" s="33" t="str">
        <f t="shared" si="20"/>
        <v>Buildings (acq'd pre 1988)</v>
      </c>
      <c r="T9" s="2">
        <f t="shared" si="21"/>
        <v>2598025.5158000002</v>
      </c>
      <c r="U9" s="1"/>
      <c r="V9" s="1"/>
      <c r="W9" s="1"/>
      <c r="Z9" s="2">
        <f t="shared" si="22"/>
        <v>0</v>
      </c>
      <c r="AA9" s="2">
        <f t="shared" si="23"/>
        <v>0</v>
      </c>
      <c r="AB9" s="2">
        <f t="shared" si="24"/>
        <v>0</v>
      </c>
      <c r="AC9" s="2">
        <f t="shared" si="25"/>
        <v>2598025.5158000002</v>
      </c>
      <c r="AD9" s="29">
        <v>0.05</v>
      </c>
      <c r="AE9" s="2">
        <f t="shared" si="26"/>
        <v>-129901</v>
      </c>
      <c r="AF9" s="2">
        <f t="shared" si="3"/>
        <v>2468124.5158000002</v>
      </c>
      <c r="AG9" s="1"/>
      <c r="AH9" s="31">
        <f t="shared" si="27"/>
        <v>3</v>
      </c>
      <c r="AI9" s="33" t="str">
        <f t="shared" si="27"/>
        <v>Buildings (acq'd pre 1988)</v>
      </c>
      <c r="AJ9" s="2">
        <f t="shared" si="28"/>
        <v>2468124.5158000002</v>
      </c>
      <c r="AK9" s="1"/>
      <c r="AL9" s="1"/>
      <c r="AM9" s="1"/>
      <c r="AN9" s="1"/>
      <c r="AQ9" s="2">
        <f t="shared" si="29"/>
        <v>0</v>
      </c>
      <c r="AR9" s="2">
        <f t="shared" si="30"/>
        <v>0</v>
      </c>
      <c r="AS9" s="2">
        <f t="shared" si="31"/>
        <v>0</v>
      </c>
      <c r="AT9" s="2">
        <f t="shared" si="32"/>
        <v>2468124.5158000002</v>
      </c>
      <c r="AU9" s="29">
        <v>0.05</v>
      </c>
      <c r="AV9" s="2">
        <f t="shared" si="33"/>
        <v>-123406</v>
      </c>
      <c r="AW9" s="2">
        <f t="shared" si="4"/>
        <v>2344718.5158000002</v>
      </c>
      <c r="AX9" s="1"/>
      <c r="AY9" s="31">
        <f t="shared" si="34"/>
        <v>3</v>
      </c>
      <c r="AZ9" s="33" t="str">
        <f t="shared" si="34"/>
        <v>Buildings (acq'd pre 1988)</v>
      </c>
      <c r="BA9" s="2">
        <f t="shared" si="5"/>
        <v>2344718.5158000002</v>
      </c>
      <c r="BB9" s="1"/>
      <c r="BC9" s="1"/>
      <c r="BD9" s="1"/>
      <c r="BE9" s="1"/>
      <c r="BH9" s="2">
        <f t="shared" si="35"/>
        <v>0</v>
      </c>
      <c r="BI9" s="2">
        <f t="shared" si="36"/>
        <v>0</v>
      </c>
      <c r="BJ9" s="2">
        <f t="shared" si="6"/>
        <v>0</v>
      </c>
      <c r="BK9" s="2">
        <f t="shared" si="37"/>
        <v>2344718.5158000002</v>
      </c>
      <c r="BL9" s="29">
        <v>0.05</v>
      </c>
      <c r="BM9" s="2">
        <f t="shared" si="38"/>
        <v>-117236</v>
      </c>
      <c r="BN9" s="2">
        <f t="shared" si="7"/>
        <v>2227482.5158000002</v>
      </c>
      <c r="BO9" s="1"/>
      <c r="BP9" s="31">
        <f t="shared" si="39"/>
        <v>3</v>
      </c>
      <c r="BQ9" s="33" t="str">
        <f t="shared" si="39"/>
        <v>Buildings (acq'd pre 1988)</v>
      </c>
      <c r="BR9" s="2">
        <f t="shared" si="8"/>
        <v>2227482.5158000002</v>
      </c>
      <c r="BS9" s="1"/>
      <c r="BT9" s="1"/>
      <c r="BU9" s="1"/>
      <c r="BV9" s="1"/>
      <c r="BY9" s="2">
        <f t="shared" si="40"/>
        <v>0</v>
      </c>
      <c r="BZ9" s="2">
        <f t="shared" si="41"/>
        <v>0</v>
      </c>
      <c r="CA9" s="2">
        <f t="shared" si="9"/>
        <v>0</v>
      </c>
      <c r="CB9" s="2">
        <f t="shared" si="42"/>
        <v>2227482.5158000002</v>
      </c>
      <c r="CC9" s="29">
        <v>0.05</v>
      </c>
      <c r="CD9" s="2">
        <f t="shared" si="43"/>
        <v>-111374</v>
      </c>
      <c r="CE9" s="2">
        <f t="shared" si="10"/>
        <v>2116108.5158000002</v>
      </c>
      <c r="CG9" s="31">
        <f t="shared" si="44"/>
        <v>3</v>
      </c>
      <c r="CH9" s="33" t="str">
        <f t="shared" si="44"/>
        <v>Buildings (acq'd pre 1988)</v>
      </c>
      <c r="CI9" s="2">
        <f t="shared" si="45"/>
        <v>2116108.5158000002</v>
      </c>
      <c r="CJ9" s="1"/>
      <c r="CK9" s="1"/>
      <c r="CL9" s="1"/>
      <c r="CM9" s="1"/>
      <c r="CP9" s="2">
        <f t="shared" si="46"/>
        <v>0</v>
      </c>
      <c r="CQ9" s="2">
        <f t="shared" si="47"/>
        <v>0</v>
      </c>
      <c r="CR9" s="2">
        <f t="shared" si="48"/>
        <v>0</v>
      </c>
      <c r="CS9" s="2">
        <f t="shared" si="49"/>
        <v>2116108.5158000002</v>
      </c>
      <c r="CT9" s="29">
        <v>0.05</v>
      </c>
      <c r="CU9" s="2">
        <f t="shared" si="50"/>
        <v>-105805</v>
      </c>
      <c r="CV9" s="2">
        <f t="shared" si="11"/>
        <v>2010303.5158000002</v>
      </c>
      <c r="CX9" s="31">
        <f t="shared" si="51"/>
        <v>3</v>
      </c>
      <c r="CY9" s="33" t="str">
        <f t="shared" si="51"/>
        <v>Buildings (acq'd pre 1988)</v>
      </c>
      <c r="CZ9" s="2">
        <f t="shared" si="52"/>
        <v>2010303.5158000002</v>
      </c>
      <c r="DA9" s="1"/>
      <c r="DB9" s="1"/>
      <c r="DC9" s="1"/>
      <c r="DD9" s="1"/>
      <c r="DG9" s="2">
        <f t="shared" si="53"/>
        <v>0</v>
      </c>
      <c r="DH9" s="2">
        <f t="shared" si="12"/>
        <v>0</v>
      </c>
      <c r="DI9" s="2">
        <f t="shared" si="54"/>
        <v>0</v>
      </c>
      <c r="DJ9" s="2">
        <f t="shared" si="55"/>
        <v>2010303.5158000002</v>
      </c>
      <c r="DK9" s="29">
        <v>0.05</v>
      </c>
      <c r="DL9" s="2">
        <f t="shared" si="56"/>
        <v>-100515</v>
      </c>
      <c r="DM9" s="2">
        <f t="shared" si="13"/>
        <v>1909788.5158000002</v>
      </c>
      <c r="DO9" s="31">
        <f t="shared" si="57"/>
        <v>3</v>
      </c>
      <c r="DP9" s="33" t="str">
        <f t="shared" si="57"/>
        <v>Buildings (acq'd pre 1988)</v>
      </c>
      <c r="DQ9" s="2">
        <f t="shared" si="14"/>
        <v>1909788.5158000002</v>
      </c>
      <c r="DR9" s="1"/>
      <c r="DS9" s="1"/>
      <c r="DT9" s="1"/>
      <c r="DU9" s="1"/>
      <c r="DX9" s="2">
        <f t="shared" si="58"/>
        <v>0</v>
      </c>
      <c r="DY9" s="2">
        <f t="shared" si="15"/>
        <v>0</v>
      </c>
      <c r="DZ9" s="2">
        <f t="shared" si="59"/>
        <v>0</v>
      </c>
      <c r="EA9" s="2">
        <f t="shared" si="60"/>
        <v>1909788.5158000002</v>
      </c>
      <c r="EB9" s="29">
        <v>0.05</v>
      </c>
      <c r="EC9" s="2">
        <f t="shared" si="61"/>
        <v>-95489</v>
      </c>
      <c r="ED9" s="2">
        <f t="shared" si="16"/>
        <v>1814299.5158000002</v>
      </c>
    </row>
    <row r="10" spans="1:134" x14ac:dyDescent="0.25">
      <c r="B10" s="7">
        <v>6</v>
      </c>
      <c r="C10" t="s">
        <v>45</v>
      </c>
      <c r="D10" s="2">
        <v>7694</v>
      </c>
      <c r="E10" s="1"/>
      <c r="F10" s="1"/>
      <c r="G10" s="1"/>
      <c r="J10" s="2">
        <f t="shared" si="17"/>
        <v>0</v>
      </c>
      <c r="K10" s="2">
        <f t="shared" si="0"/>
        <v>0</v>
      </c>
      <c r="L10" s="2">
        <f t="shared" si="1"/>
        <v>0</v>
      </c>
      <c r="M10" s="2">
        <f t="shared" si="18"/>
        <v>7694</v>
      </c>
      <c r="N10" s="29">
        <v>0.1</v>
      </c>
      <c r="O10" s="2">
        <f t="shared" si="19"/>
        <v>-769</v>
      </c>
      <c r="P10" s="2">
        <f t="shared" si="2"/>
        <v>6925</v>
      </c>
      <c r="Q10" s="1"/>
      <c r="R10" s="31">
        <f t="shared" si="20"/>
        <v>6</v>
      </c>
      <c r="S10" s="33" t="str">
        <f t="shared" si="20"/>
        <v>Certain Buildings; Fences</v>
      </c>
      <c r="T10" s="2">
        <f t="shared" si="21"/>
        <v>6925</v>
      </c>
      <c r="U10" s="1"/>
      <c r="V10" s="1"/>
      <c r="W10" s="1"/>
      <c r="Z10" s="2">
        <f t="shared" si="22"/>
        <v>0</v>
      </c>
      <c r="AA10" s="2">
        <f t="shared" si="23"/>
        <v>0</v>
      </c>
      <c r="AB10" s="2">
        <f t="shared" si="24"/>
        <v>0</v>
      </c>
      <c r="AC10" s="2">
        <f t="shared" si="25"/>
        <v>6925</v>
      </c>
      <c r="AD10" s="29">
        <v>0.1</v>
      </c>
      <c r="AE10" s="2">
        <f t="shared" si="26"/>
        <v>-693</v>
      </c>
      <c r="AF10" s="2">
        <f t="shared" si="3"/>
        <v>6232</v>
      </c>
      <c r="AG10" s="1"/>
      <c r="AH10" s="31">
        <f t="shared" si="27"/>
        <v>6</v>
      </c>
      <c r="AI10" s="33" t="str">
        <f t="shared" si="27"/>
        <v>Certain Buildings; Fences</v>
      </c>
      <c r="AJ10" s="2">
        <f t="shared" si="28"/>
        <v>6232</v>
      </c>
      <c r="AK10" s="1"/>
      <c r="AL10" s="1"/>
      <c r="AM10" s="1"/>
      <c r="AN10" s="1"/>
      <c r="AQ10" s="2">
        <f t="shared" si="29"/>
        <v>0</v>
      </c>
      <c r="AR10" s="2">
        <f t="shared" si="30"/>
        <v>0</v>
      </c>
      <c r="AS10" s="2">
        <f t="shared" si="31"/>
        <v>0</v>
      </c>
      <c r="AT10" s="2">
        <f t="shared" si="32"/>
        <v>6232</v>
      </c>
      <c r="AU10" s="29">
        <v>0.1</v>
      </c>
      <c r="AV10" s="2">
        <f t="shared" si="33"/>
        <v>-623</v>
      </c>
      <c r="AW10" s="2">
        <f t="shared" si="4"/>
        <v>5609</v>
      </c>
      <c r="AX10" s="1"/>
      <c r="AY10" s="31">
        <f t="shared" si="34"/>
        <v>6</v>
      </c>
      <c r="AZ10" s="33" t="str">
        <f t="shared" si="34"/>
        <v>Certain Buildings; Fences</v>
      </c>
      <c r="BA10" s="2">
        <f t="shared" si="5"/>
        <v>5609</v>
      </c>
      <c r="BB10" s="1"/>
      <c r="BC10" s="1"/>
      <c r="BD10" s="1"/>
      <c r="BE10" s="1"/>
      <c r="BH10" s="2">
        <f t="shared" si="35"/>
        <v>0</v>
      </c>
      <c r="BI10" s="2">
        <f t="shared" si="36"/>
        <v>0</v>
      </c>
      <c r="BJ10" s="2">
        <f t="shared" si="6"/>
        <v>0</v>
      </c>
      <c r="BK10" s="2">
        <f t="shared" si="37"/>
        <v>5609</v>
      </c>
      <c r="BL10" s="29">
        <v>0.1</v>
      </c>
      <c r="BM10" s="2">
        <f t="shared" si="38"/>
        <v>-561</v>
      </c>
      <c r="BN10" s="2">
        <f t="shared" si="7"/>
        <v>5048</v>
      </c>
      <c r="BO10" s="1"/>
      <c r="BP10" s="31">
        <f t="shared" si="39"/>
        <v>6</v>
      </c>
      <c r="BQ10" s="33" t="str">
        <f t="shared" si="39"/>
        <v>Certain Buildings; Fences</v>
      </c>
      <c r="BR10" s="2">
        <f t="shared" si="8"/>
        <v>5048</v>
      </c>
      <c r="BS10" s="1"/>
      <c r="BT10" s="1"/>
      <c r="BU10" s="1"/>
      <c r="BV10" s="1"/>
      <c r="BY10" s="2">
        <f t="shared" si="40"/>
        <v>0</v>
      </c>
      <c r="BZ10" s="2">
        <f t="shared" si="41"/>
        <v>0</v>
      </c>
      <c r="CA10" s="2">
        <f t="shared" si="9"/>
        <v>0</v>
      </c>
      <c r="CB10" s="2">
        <f t="shared" si="42"/>
        <v>5048</v>
      </c>
      <c r="CC10" s="29">
        <v>0.1</v>
      </c>
      <c r="CD10" s="2">
        <f t="shared" si="43"/>
        <v>-505</v>
      </c>
      <c r="CE10" s="2">
        <f t="shared" si="10"/>
        <v>4543</v>
      </c>
      <c r="CG10" s="31">
        <f t="shared" si="44"/>
        <v>6</v>
      </c>
      <c r="CH10" s="33" t="str">
        <f t="shared" si="44"/>
        <v>Certain Buildings; Fences</v>
      </c>
      <c r="CI10" s="2">
        <f t="shared" si="45"/>
        <v>4543</v>
      </c>
      <c r="CJ10" s="1"/>
      <c r="CK10" s="1"/>
      <c r="CL10" s="1"/>
      <c r="CM10" s="1"/>
      <c r="CP10" s="2">
        <f t="shared" si="46"/>
        <v>0</v>
      </c>
      <c r="CQ10" s="2">
        <f t="shared" si="47"/>
        <v>0</v>
      </c>
      <c r="CR10" s="2">
        <f t="shared" si="48"/>
        <v>0</v>
      </c>
      <c r="CS10" s="2">
        <f t="shared" si="49"/>
        <v>4543</v>
      </c>
      <c r="CT10" s="29">
        <v>0.1</v>
      </c>
      <c r="CU10" s="2">
        <f t="shared" si="50"/>
        <v>-454</v>
      </c>
      <c r="CV10" s="2">
        <f t="shared" si="11"/>
        <v>4089</v>
      </c>
      <c r="CX10" s="31">
        <f t="shared" si="51"/>
        <v>6</v>
      </c>
      <c r="CY10" s="33" t="str">
        <f t="shared" si="51"/>
        <v>Certain Buildings; Fences</v>
      </c>
      <c r="CZ10" s="2">
        <f t="shared" si="52"/>
        <v>4089</v>
      </c>
      <c r="DA10" s="1"/>
      <c r="DB10" s="1"/>
      <c r="DC10" s="1"/>
      <c r="DD10" s="1"/>
      <c r="DG10" s="2">
        <f t="shared" si="53"/>
        <v>0</v>
      </c>
      <c r="DH10" s="2">
        <f t="shared" si="12"/>
        <v>0</v>
      </c>
      <c r="DI10" s="2">
        <f t="shared" si="54"/>
        <v>0</v>
      </c>
      <c r="DJ10" s="2">
        <f t="shared" si="55"/>
        <v>4089</v>
      </c>
      <c r="DK10" s="29">
        <v>0.1</v>
      </c>
      <c r="DL10" s="2">
        <f t="shared" si="56"/>
        <v>-409</v>
      </c>
      <c r="DM10" s="2">
        <f t="shared" si="13"/>
        <v>3680</v>
      </c>
      <c r="DO10" s="31">
        <f t="shared" si="57"/>
        <v>6</v>
      </c>
      <c r="DP10" s="33" t="str">
        <f t="shared" si="57"/>
        <v>Certain Buildings; Fences</v>
      </c>
      <c r="DQ10" s="2">
        <f t="shared" si="14"/>
        <v>3680</v>
      </c>
      <c r="DR10" s="1"/>
      <c r="DS10" s="1"/>
      <c r="DT10" s="1"/>
      <c r="DU10" s="1"/>
      <c r="DX10" s="2">
        <f t="shared" si="58"/>
        <v>0</v>
      </c>
      <c r="DY10" s="2">
        <f t="shared" si="15"/>
        <v>0</v>
      </c>
      <c r="DZ10" s="2">
        <f t="shared" si="59"/>
        <v>0</v>
      </c>
      <c r="EA10" s="2">
        <f t="shared" si="60"/>
        <v>3680</v>
      </c>
      <c r="EB10" s="29">
        <v>0.1</v>
      </c>
      <c r="EC10" s="2">
        <f t="shared" si="61"/>
        <v>-368</v>
      </c>
      <c r="ED10" s="2">
        <f t="shared" si="16"/>
        <v>3312</v>
      </c>
    </row>
    <row r="11" spans="1:134" x14ac:dyDescent="0.25">
      <c r="B11" s="7">
        <v>8</v>
      </c>
      <c r="C11" t="s">
        <v>46</v>
      </c>
      <c r="D11" s="2">
        <v>24390214.345599998</v>
      </c>
      <c r="E11" s="1">
        <v>1078250.0199999998</v>
      </c>
      <c r="F11" s="1"/>
      <c r="G11" s="1">
        <v>1030594</v>
      </c>
      <c r="J11" s="2">
        <f t="shared" si="17"/>
        <v>0</v>
      </c>
      <c r="K11" s="2">
        <f t="shared" si="0"/>
        <v>0</v>
      </c>
      <c r="L11" s="2">
        <f t="shared" si="1"/>
        <v>539125.00999999989</v>
      </c>
      <c r="M11" s="2">
        <f t="shared" si="18"/>
        <v>25959933.355599999</v>
      </c>
      <c r="N11" s="29">
        <v>0.2</v>
      </c>
      <c r="O11" s="2">
        <f t="shared" si="19"/>
        <v>-5191987</v>
      </c>
      <c r="P11" s="2">
        <f t="shared" si="2"/>
        <v>21307071.365599997</v>
      </c>
      <c r="Q11" s="1"/>
      <c r="R11" s="31">
        <f t="shared" si="20"/>
        <v>8</v>
      </c>
      <c r="S11" s="33" t="str">
        <f t="shared" si="20"/>
        <v>General Office Equipment, Furniture, Fixtures</v>
      </c>
      <c r="T11" s="2">
        <f t="shared" si="21"/>
        <v>21307071.365599997</v>
      </c>
      <c r="U11" s="1">
        <v>2665650.9</v>
      </c>
      <c r="V11" s="1"/>
      <c r="W11" s="1"/>
      <c r="Z11" s="2">
        <f t="shared" si="22"/>
        <v>0</v>
      </c>
      <c r="AA11" s="2">
        <f t="shared" si="23"/>
        <v>0</v>
      </c>
      <c r="AB11" s="2">
        <f t="shared" si="24"/>
        <v>1332825.45</v>
      </c>
      <c r="AC11" s="2">
        <f t="shared" si="25"/>
        <v>22639896.815599997</v>
      </c>
      <c r="AD11" s="29">
        <v>0.2</v>
      </c>
      <c r="AE11" s="2">
        <f t="shared" si="26"/>
        <v>-4527979</v>
      </c>
      <c r="AF11" s="2">
        <f t="shared" si="3"/>
        <v>19444743.265599996</v>
      </c>
      <c r="AG11" s="1"/>
      <c r="AH11" s="31">
        <f t="shared" si="27"/>
        <v>8</v>
      </c>
      <c r="AI11" s="33" t="str">
        <f t="shared" si="27"/>
        <v>General Office Equipment, Furniture, Fixtures</v>
      </c>
      <c r="AJ11" s="2">
        <f t="shared" si="28"/>
        <v>19444743.265599996</v>
      </c>
      <c r="AK11" s="1">
        <v>1431379.59</v>
      </c>
      <c r="AL11" s="1"/>
      <c r="AM11" s="2"/>
      <c r="AN11" s="1"/>
      <c r="AQ11" s="2">
        <f t="shared" si="29"/>
        <v>0</v>
      </c>
      <c r="AR11" s="2">
        <f t="shared" si="30"/>
        <v>0</v>
      </c>
      <c r="AS11" s="2">
        <f>((AK11-AL11-AM11)+(AO11-AP11))*0.5+AQ11+AR11-AM11</f>
        <v>715689.79500000004</v>
      </c>
      <c r="AT11" s="2">
        <f t="shared" si="32"/>
        <v>20160433.060599998</v>
      </c>
      <c r="AU11" s="29">
        <v>0.2</v>
      </c>
      <c r="AV11" s="2">
        <f>-ROUND(AT11*AU11*365/365,0)-AM11</f>
        <v>-4032087</v>
      </c>
      <c r="AW11" s="2">
        <f t="shared" si="4"/>
        <v>16844035.855599996</v>
      </c>
      <c r="AX11" s="1"/>
      <c r="AY11" s="31">
        <f t="shared" si="34"/>
        <v>8</v>
      </c>
      <c r="AZ11" s="33" t="str">
        <f t="shared" si="34"/>
        <v>General Office Equipment, Furniture, Fixtures</v>
      </c>
      <c r="BA11" s="2">
        <f t="shared" si="5"/>
        <v>16844035.855599996</v>
      </c>
      <c r="BB11" s="1">
        <v>2875761.8000000003</v>
      </c>
      <c r="BC11" s="1"/>
      <c r="BD11" s="2"/>
      <c r="BE11" s="1"/>
      <c r="BF11" s="1"/>
      <c r="BH11" s="2">
        <f t="shared" si="35"/>
        <v>0</v>
      </c>
      <c r="BI11" s="2">
        <f t="shared" si="36"/>
        <v>0</v>
      </c>
      <c r="BJ11" s="2">
        <f>((BB11-BC11-BD11)+(BF11-BG11))*0.5+BH11+BI11-BD11</f>
        <v>1437880.9000000001</v>
      </c>
      <c r="BK11" s="2">
        <f t="shared" si="37"/>
        <v>18281916.755599994</v>
      </c>
      <c r="BL11" s="29">
        <v>0.2</v>
      </c>
      <c r="BM11" s="2">
        <f>-ROUND(BK11*BL11*365/365,0)-BD11</f>
        <v>-3656383</v>
      </c>
      <c r="BN11" s="2">
        <f t="shared" si="7"/>
        <v>16063414.655599996</v>
      </c>
      <c r="BO11" s="1"/>
      <c r="BP11" s="31">
        <f t="shared" si="39"/>
        <v>8</v>
      </c>
      <c r="BQ11" s="33" t="str">
        <f t="shared" si="39"/>
        <v>General Office Equipment, Furniture, Fixtures</v>
      </c>
      <c r="BR11" s="2">
        <f t="shared" si="8"/>
        <v>16063414.655599996</v>
      </c>
      <c r="BS11" s="1">
        <v>7288170</v>
      </c>
      <c r="BT11" s="1"/>
      <c r="BU11" s="2"/>
      <c r="BV11" s="1"/>
      <c r="BW11" s="1">
        <v>-450000</v>
      </c>
      <c r="BX11" s="1"/>
      <c r="BY11" s="2">
        <f t="shared" si="40"/>
        <v>0</v>
      </c>
      <c r="BZ11" s="2">
        <f t="shared" si="41"/>
        <v>0</v>
      </c>
      <c r="CA11" s="2">
        <f>((BS11-BT11-BU11)+(BW11-BX11))*0.5+BY11+BZ11-BU11</f>
        <v>3419085</v>
      </c>
      <c r="CB11" s="2">
        <f t="shared" si="42"/>
        <v>19482499.655599996</v>
      </c>
      <c r="CC11" s="29">
        <v>0.2</v>
      </c>
      <c r="CD11" s="2">
        <f>-ROUND(CB11*CC11*365/365,0)-BU11</f>
        <v>-3896500</v>
      </c>
      <c r="CE11" s="2">
        <f t="shared" si="10"/>
        <v>19005084.655599996</v>
      </c>
      <c r="CG11" s="31">
        <f t="shared" si="44"/>
        <v>8</v>
      </c>
      <c r="CH11" s="33" t="str">
        <f t="shared" si="44"/>
        <v>General Office Equipment, Furniture, Fixtures</v>
      </c>
      <c r="CI11" s="2">
        <f t="shared" si="45"/>
        <v>19005084.655599996</v>
      </c>
      <c r="CJ11" s="1">
        <v>3207875</v>
      </c>
      <c r="CK11" s="1"/>
      <c r="CL11" s="1"/>
      <c r="CM11" s="1"/>
      <c r="CN11" s="1"/>
      <c r="CP11" s="2">
        <f t="shared" si="46"/>
        <v>0</v>
      </c>
      <c r="CQ11" s="2">
        <f t="shared" si="47"/>
        <v>0</v>
      </c>
      <c r="CR11" s="2">
        <f>((CJ11-CK11-CL11)+(CN11-CO11))*0.5+CP11+CQ11-CL11</f>
        <v>1603937.5</v>
      </c>
      <c r="CS11" s="2">
        <f t="shared" si="49"/>
        <v>20609022.155599996</v>
      </c>
      <c r="CT11" s="29">
        <v>0.2</v>
      </c>
      <c r="CU11" s="2">
        <f>-ROUND(CS11*CT11*365/365,0)-CL11</f>
        <v>-4121804</v>
      </c>
      <c r="CV11" s="2">
        <f t="shared" si="11"/>
        <v>18091155.655599996</v>
      </c>
      <c r="CX11" s="31">
        <f t="shared" si="51"/>
        <v>8</v>
      </c>
      <c r="CY11" s="33" t="str">
        <f t="shared" si="51"/>
        <v>General Office Equipment, Furniture, Fixtures</v>
      </c>
      <c r="CZ11" s="2">
        <f t="shared" si="52"/>
        <v>18091155.655599996</v>
      </c>
      <c r="DA11" s="1">
        <v>1863300.0015000002</v>
      </c>
      <c r="DB11" s="1"/>
      <c r="DC11" s="2"/>
      <c r="DD11" s="1"/>
      <c r="DE11" s="1"/>
      <c r="DG11" s="2">
        <f t="shared" si="53"/>
        <v>0</v>
      </c>
      <c r="DH11" s="2">
        <f t="shared" si="12"/>
        <v>0</v>
      </c>
      <c r="DI11" s="2">
        <f>((DA11-DB11-DC11)+(DE11-DF11))*0.5+DG11+DH11-DC11</f>
        <v>931650.00075000012</v>
      </c>
      <c r="DJ11" s="2">
        <f t="shared" si="55"/>
        <v>19022805.656349998</v>
      </c>
      <c r="DK11" s="29">
        <v>0.2</v>
      </c>
      <c r="DL11" s="2">
        <f>-ROUND(DJ11*DK11*365/365,0)-DC11</f>
        <v>-3804561</v>
      </c>
      <c r="DM11" s="2">
        <f t="shared" si="13"/>
        <v>16149894.657099996</v>
      </c>
      <c r="DO11" s="31">
        <f t="shared" si="57"/>
        <v>8</v>
      </c>
      <c r="DP11" s="33" t="str">
        <f t="shared" si="57"/>
        <v>General Office Equipment, Furniture, Fixtures</v>
      </c>
      <c r="DQ11" s="2">
        <f t="shared" si="14"/>
        <v>16149894.657099996</v>
      </c>
      <c r="DR11" s="1">
        <v>2420279.7094999999</v>
      </c>
      <c r="DS11" s="1"/>
      <c r="DT11" s="1"/>
      <c r="DU11" s="1"/>
      <c r="DV11" s="1"/>
      <c r="DX11" s="2">
        <f t="shared" si="58"/>
        <v>0</v>
      </c>
      <c r="DY11" s="2">
        <f t="shared" si="15"/>
        <v>0</v>
      </c>
      <c r="DZ11" s="2">
        <f>((DR11-DS11-DT11)+(DV11-DW11))*0.5+DX11+DY11-DT11</f>
        <v>1210139.8547499999</v>
      </c>
      <c r="EA11" s="2">
        <f t="shared" si="60"/>
        <v>17360034.511849996</v>
      </c>
      <c r="EB11" s="29">
        <v>0.2</v>
      </c>
      <c r="EC11" s="2">
        <f>-ROUND(EA11*EB11*365/365,0)-DT11</f>
        <v>-3472007</v>
      </c>
      <c r="ED11" s="2">
        <f t="shared" si="16"/>
        <v>15098167.366599996</v>
      </c>
    </row>
    <row r="12" spans="1:134" x14ac:dyDescent="0.25">
      <c r="B12" s="7">
        <v>10</v>
      </c>
      <c r="C12" t="s">
        <v>47</v>
      </c>
      <c r="D12" s="2">
        <v>14553941.470600002</v>
      </c>
      <c r="E12" s="1">
        <v>3433964.1100000003</v>
      </c>
      <c r="F12" s="1"/>
      <c r="G12" s="1">
        <v>1107616</v>
      </c>
      <c r="H12" s="1">
        <v>-254344</v>
      </c>
      <c r="I12" s="1"/>
      <c r="J12" s="2">
        <f t="shared" si="17"/>
        <v>0</v>
      </c>
      <c r="K12" s="2">
        <f t="shared" si="0"/>
        <v>0</v>
      </c>
      <c r="L12" s="2">
        <f t="shared" si="1"/>
        <v>1589810.0550000002</v>
      </c>
      <c r="M12" s="2">
        <f t="shared" si="18"/>
        <v>17251367.525600001</v>
      </c>
      <c r="N12" s="29">
        <v>0.3</v>
      </c>
      <c r="O12" s="2">
        <f t="shared" si="19"/>
        <v>-5175410</v>
      </c>
      <c r="P12" s="2">
        <f t="shared" si="2"/>
        <v>13665767.580600001</v>
      </c>
      <c r="Q12" s="1"/>
      <c r="R12" s="31">
        <f t="shared" si="20"/>
        <v>10</v>
      </c>
      <c r="S12" s="33" t="str">
        <f t="shared" si="20"/>
        <v>Motor Vehicles, Fleet</v>
      </c>
      <c r="T12" s="2">
        <f t="shared" si="21"/>
        <v>13665767.580600001</v>
      </c>
      <c r="U12" s="1">
        <v>12317771.599999998</v>
      </c>
      <c r="V12" s="1"/>
      <c r="W12" s="1"/>
      <c r="X12" s="1">
        <v>-200872</v>
      </c>
      <c r="Y12" s="1"/>
      <c r="Z12" s="2">
        <f t="shared" si="22"/>
        <v>0</v>
      </c>
      <c r="AA12" s="2">
        <f t="shared" si="23"/>
        <v>0</v>
      </c>
      <c r="AB12" s="2">
        <f t="shared" si="24"/>
        <v>6058449.7999999989</v>
      </c>
      <c r="AC12" s="2">
        <f t="shared" si="25"/>
        <v>19724217.380599998</v>
      </c>
      <c r="AD12" s="29">
        <v>0.3</v>
      </c>
      <c r="AE12" s="2">
        <f t="shared" si="26"/>
        <v>-5917265</v>
      </c>
      <c r="AF12" s="2">
        <f t="shared" si="3"/>
        <v>19865402.180599999</v>
      </c>
      <c r="AG12" s="1"/>
      <c r="AH12" s="31">
        <f t="shared" si="27"/>
        <v>10</v>
      </c>
      <c r="AI12" s="33" t="str">
        <f t="shared" si="27"/>
        <v>Motor Vehicles, Fleet</v>
      </c>
      <c r="AJ12" s="2">
        <f t="shared" si="28"/>
        <v>19865402.180599999</v>
      </c>
      <c r="AK12" s="1">
        <v>3347807.41</v>
      </c>
      <c r="AL12" s="1"/>
      <c r="AM12" s="1"/>
      <c r="AN12" s="1"/>
      <c r="AO12" s="1">
        <v>-185060.09999999998</v>
      </c>
      <c r="AP12" s="1"/>
      <c r="AQ12" s="2">
        <f t="shared" si="29"/>
        <v>0</v>
      </c>
      <c r="AR12" s="2">
        <f t="shared" si="30"/>
        <v>0</v>
      </c>
      <c r="AS12" s="2">
        <f>((AK12-AL12-AM12)+(AO12-AP12))*0.5+AQ12+AR12-AM12</f>
        <v>1581373.655</v>
      </c>
      <c r="AT12" s="2">
        <f t="shared" si="32"/>
        <v>21446775.8356</v>
      </c>
      <c r="AU12" s="29">
        <v>0.3</v>
      </c>
      <c r="AV12" s="2">
        <f>-ROUND(AT12*AU12*365/365,0)-AM12</f>
        <v>-6434033</v>
      </c>
      <c r="AW12" s="2">
        <f t="shared" si="4"/>
        <v>16594116.490599997</v>
      </c>
      <c r="AX12" s="1"/>
      <c r="AY12" s="31">
        <f t="shared" si="34"/>
        <v>10</v>
      </c>
      <c r="AZ12" s="33" t="str">
        <f t="shared" si="34"/>
        <v>Motor Vehicles, Fleet</v>
      </c>
      <c r="BA12" s="2">
        <f t="shared" si="5"/>
        <v>16594116.490599997</v>
      </c>
      <c r="BB12" s="1">
        <v>4603957.58</v>
      </c>
      <c r="BC12" s="1"/>
      <c r="BD12" s="2"/>
      <c r="BE12" s="1"/>
      <c r="BF12" s="1">
        <v>-376410.69000000029</v>
      </c>
      <c r="BG12" s="1"/>
      <c r="BH12" s="2">
        <f t="shared" si="35"/>
        <v>0</v>
      </c>
      <c r="BI12" s="2">
        <f t="shared" si="36"/>
        <v>0</v>
      </c>
      <c r="BJ12" s="2">
        <f>((BB12-BC12-BD12)+(BF12-BG12))*0.5+BH12+BI12-BD12</f>
        <v>2113773.4449999998</v>
      </c>
      <c r="BK12" s="2">
        <f t="shared" si="37"/>
        <v>18707889.935599998</v>
      </c>
      <c r="BL12" s="29">
        <v>0.3</v>
      </c>
      <c r="BM12" s="2">
        <f>-ROUND(BK12*BL12*365/365,0)-BD12</f>
        <v>-5612367</v>
      </c>
      <c r="BN12" s="2">
        <f t="shared" si="7"/>
        <v>15209296.380599994</v>
      </c>
      <c r="BO12" s="1"/>
      <c r="BP12" s="31">
        <f t="shared" si="39"/>
        <v>10</v>
      </c>
      <c r="BQ12" s="33" t="str">
        <f t="shared" si="39"/>
        <v>Motor Vehicles, Fleet</v>
      </c>
      <c r="BR12" s="2">
        <f t="shared" si="8"/>
        <v>15209296.380599994</v>
      </c>
      <c r="BS12" s="1">
        <v>3631185</v>
      </c>
      <c r="BT12" s="1"/>
      <c r="BU12" s="2"/>
      <c r="BV12" s="1"/>
      <c r="BW12" s="1">
        <v>-717776.14</v>
      </c>
      <c r="BX12" s="1"/>
      <c r="BY12" s="2">
        <f t="shared" si="40"/>
        <v>0</v>
      </c>
      <c r="BZ12" s="2">
        <f t="shared" si="41"/>
        <v>0</v>
      </c>
      <c r="CA12" s="2">
        <f>((BS12-BT12-BU12)+(BW12-BX12))*0.5+BY12+BZ12-BU12</f>
        <v>1456704.43</v>
      </c>
      <c r="CB12" s="2">
        <f t="shared" si="42"/>
        <v>16666000.810599994</v>
      </c>
      <c r="CC12" s="29">
        <v>0.3</v>
      </c>
      <c r="CD12" s="2">
        <f>-ROUND(CB12*CC12*365/365,0)-BU12</f>
        <v>-4999800</v>
      </c>
      <c r="CE12" s="2">
        <f t="shared" si="10"/>
        <v>13122905.240599994</v>
      </c>
      <c r="CG12" s="31">
        <f t="shared" si="44"/>
        <v>10</v>
      </c>
      <c r="CH12" s="33" t="str">
        <f t="shared" si="44"/>
        <v>Motor Vehicles, Fleet</v>
      </c>
      <c r="CI12" s="2">
        <f t="shared" si="45"/>
        <v>13122905.240599994</v>
      </c>
      <c r="CJ12" s="1">
        <v>9025287</v>
      </c>
      <c r="CK12" s="1"/>
      <c r="CL12" s="1"/>
      <c r="CM12" s="1"/>
      <c r="CN12" s="1">
        <v>-991182.62000000011</v>
      </c>
      <c r="CO12" s="1"/>
      <c r="CP12" s="2">
        <f t="shared" si="46"/>
        <v>0</v>
      </c>
      <c r="CQ12" s="2">
        <f t="shared" si="47"/>
        <v>0</v>
      </c>
      <c r="CR12" s="2">
        <f>((CJ12-CK12-CL12)+(CN12-CO12))*0.5+CP12+CQ12-CL12</f>
        <v>4017052.19</v>
      </c>
      <c r="CS12" s="2">
        <f t="shared" si="49"/>
        <v>17139957.430599995</v>
      </c>
      <c r="CT12" s="29">
        <v>0.3</v>
      </c>
      <c r="CU12" s="2">
        <f>-ROUND(CS12*CT12*365/365,0)-CL12</f>
        <v>-5141987</v>
      </c>
      <c r="CV12" s="2">
        <f t="shared" si="11"/>
        <v>16015022.620599993</v>
      </c>
      <c r="CX12" s="31">
        <f t="shared" si="51"/>
        <v>10</v>
      </c>
      <c r="CY12" s="33" t="str">
        <f t="shared" si="51"/>
        <v>Motor Vehicles, Fleet</v>
      </c>
      <c r="CZ12" s="2">
        <f t="shared" si="52"/>
        <v>16015022.620599993</v>
      </c>
      <c r="DA12" s="1">
        <v>5379664.0700000003</v>
      </c>
      <c r="DB12" s="1"/>
      <c r="DC12" s="1"/>
      <c r="DD12" s="1"/>
      <c r="DE12" s="1">
        <v>-676789.67999999993</v>
      </c>
      <c r="DF12" s="1"/>
      <c r="DG12" s="2">
        <f t="shared" si="53"/>
        <v>0</v>
      </c>
      <c r="DH12" s="2">
        <f t="shared" si="12"/>
        <v>0</v>
      </c>
      <c r="DI12" s="2">
        <f>((DA12-DB12-DC12)+(DE12-DF12))*0.5+DG12+DH12-DC12</f>
        <v>2351437.1950000003</v>
      </c>
      <c r="DJ12" s="2">
        <f t="shared" si="55"/>
        <v>18366459.815599993</v>
      </c>
      <c r="DK12" s="29">
        <v>0.3</v>
      </c>
      <c r="DL12" s="2">
        <f>-ROUND(DJ12*DK12*365/365,0)-DC12</f>
        <v>-5509938</v>
      </c>
      <c r="DM12" s="2">
        <f t="shared" si="13"/>
        <v>15207959.010599993</v>
      </c>
      <c r="DO12" s="31">
        <f t="shared" si="57"/>
        <v>10</v>
      </c>
      <c r="DP12" s="33" t="str">
        <f t="shared" si="57"/>
        <v>Motor Vehicles, Fleet</v>
      </c>
      <c r="DQ12" s="2">
        <f t="shared" si="14"/>
        <v>15207959.010599993</v>
      </c>
      <c r="DR12" s="1">
        <v>12033312.001199998</v>
      </c>
      <c r="DS12" s="1"/>
      <c r="DT12" s="1"/>
      <c r="DU12" s="1"/>
      <c r="DV12" s="1">
        <v>-676789.67999999993</v>
      </c>
      <c r="DW12" s="1"/>
      <c r="DX12" s="2">
        <f t="shared" si="58"/>
        <v>0</v>
      </c>
      <c r="DY12" s="2">
        <f t="shared" si="15"/>
        <v>0</v>
      </c>
      <c r="DZ12" s="2">
        <f>((DR12-DS12-DT12)+(DV12-DW12))*0.5+DX12+DY12-DT12</f>
        <v>5678261.1605999991</v>
      </c>
      <c r="EA12" s="2">
        <f t="shared" si="60"/>
        <v>20886220.171199992</v>
      </c>
      <c r="EB12" s="29">
        <v>0.3</v>
      </c>
      <c r="EC12" s="2">
        <f>-ROUND(EA12*EB12*365/365,0)-DT12</f>
        <v>-6265866</v>
      </c>
      <c r="ED12" s="2">
        <f t="shared" si="16"/>
        <v>20298615.331799991</v>
      </c>
    </row>
    <row r="13" spans="1:134" x14ac:dyDescent="0.25">
      <c r="B13" s="7">
        <v>10.1</v>
      </c>
      <c r="C13" t="s">
        <v>48</v>
      </c>
      <c r="D13" s="2">
        <v>3491.0648000000001</v>
      </c>
      <c r="E13" s="1"/>
      <c r="F13" s="1"/>
      <c r="G13" s="1"/>
      <c r="J13" s="2">
        <f t="shared" si="17"/>
        <v>0</v>
      </c>
      <c r="K13" s="2">
        <f t="shared" si="0"/>
        <v>0</v>
      </c>
      <c r="L13" s="2">
        <f t="shared" si="1"/>
        <v>0</v>
      </c>
      <c r="M13" s="2">
        <f t="shared" si="18"/>
        <v>3491.0648000000001</v>
      </c>
      <c r="N13" s="29">
        <v>0.3</v>
      </c>
      <c r="O13" s="2">
        <f t="shared" si="19"/>
        <v>-1047</v>
      </c>
      <c r="P13" s="2">
        <f t="shared" si="2"/>
        <v>2444.0648000000001</v>
      </c>
      <c r="Q13" s="1"/>
      <c r="R13" s="31">
        <f t="shared" si="20"/>
        <v>10.1</v>
      </c>
      <c r="S13" s="33" t="str">
        <f t="shared" si="20"/>
        <v>Certain Automobiles</v>
      </c>
      <c r="T13" s="2">
        <f t="shared" si="21"/>
        <v>2444.0648000000001</v>
      </c>
      <c r="U13" s="1"/>
      <c r="V13" s="1"/>
      <c r="W13" s="1"/>
      <c r="Z13" s="2">
        <f t="shared" si="22"/>
        <v>0</v>
      </c>
      <c r="AA13" s="2">
        <f t="shared" si="23"/>
        <v>0</v>
      </c>
      <c r="AB13" s="2">
        <f t="shared" si="24"/>
        <v>0</v>
      </c>
      <c r="AC13" s="2">
        <f t="shared" si="25"/>
        <v>2444.0648000000001</v>
      </c>
      <c r="AD13" s="29">
        <v>0.3</v>
      </c>
      <c r="AE13" s="2">
        <f t="shared" si="26"/>
        <v>-733</v>
      </c>
      <c r="AF13" s="2">
        <f t="shared" si="3"/>
        <v>1711.0648000000001</v>
      </c>
      <c r="AG13" s="1"/>
      <c r="AH13" s="31">
        <f t="shared" si="27"/>
        <v>10.1</v>
      </c>
      <c r="AI13" s="33" t="str">
        <f t="shared" si="27"/>
        <v>Certain Automobiles</v>
      </c>
      <c r="AJ13" s="2">
        <f t="shared" si="28"/>
        <v>1711.0648000000001</v>
      </c>
      <c r="AK13" s="1"/>
      <c r="AL13" s="1"/>
      <c r="AM13" s="1"/>
      <c r="AN13" s="1"/>
      <c r="AQ13" s="2">
        <f t="shared" si="29"/>
        <v>0</v>
      </c>
      <c r="AR13" s="2">
        <f t="shared" si="30"/>
        <v>0</v>
      </c>
      <c r="AS13" s="2">
        <f t="shared" si="31"/>
        <v>0</v>
      </c>
      <c r="AT13" s="2">
        <f t="shared" si="32"/>
        <v>1711.0648000000001</v>
      </c>
      <c r="AU13" s="29">
        <v>0.3</v>
      </c>
      <c r="AV13" s="2">
        <f t="shared" si="33"/>
        <v>-513</v>
      </c>
      <c r="AW13" s="2">
        <f t="shared" si="4"/>
        <v>1198.0648000000001</v>
      </c>
      <c r="AY13" s="31">
        <f t="shared" si="34"/>
        <v>10.1</v>
      </c>
      <c r="AZ13" s="33" t="str">
        <f t="shared" si="34"/>
        <v>Certain Automobiles</v>
      </c>
      <c r="BA13" s="2">
        <f t="shared" si="5"/>
        <v>1198.0648000000001</v>
      </c>
      <c r="BB13" s="1"/>
      <c r="BC13" s="1"/>
      <c r="BD13" s="1"/>
      <c r="BE13" s="1"/>
      <c r="BH13" s="2">
        <f t="shared" si="35"/>
        <v>0</v>
      </c>
      <c r="BI13" s="2">
        <f t="shared" si="36"/>
        <v>0</v>
      </c>
      <c r="BJ13" s="2">
        <f t="shared" ref="BJ13:BJ44" si="62">((BB13-BC13)+(BF13-BG13))*0.5+BH13+BI13</f>
        <v>0</v>
      </c>
      <c r="BK13" s="2">
        <f t="shared" si="37"/>
        <v>1198.0648000000001</v>
      </c>
      <c r="BL13" s="29">
        <v>0.3</v>
      </c>
      <c r="BM13" s="2">
        <f t="shared" ref="BM13:BM14" si="63">-ROUND(BK13*BL13*365/365,0)</f>
        <v>-359</v>
      </c>
      <c r="BN13" s="2">
        <f t="shared" si="7"/>
        <v>839.0648000000001</v>
      </c>
      <c r="BO13" s="1"/>
      <c r="BP13" s="31">
        <f t="shared" si="39"/>
        <v>10.1</v>
      </c>
      <c r="BQ13" s="33" t="str">
        <f t="shared" si="39"/>
        <v>Certain Automobiles</v>
      </c>
      <c r="BR13" s="2">
        <f t="shared" si="8"/>
        <v>839.0648000000001</v>
      </c>
      <c r="BS13" s="1"/>
      <c r="BT13" s="1"/>
      <c r="BU13" s="1"/>
      <c r="BV13" s="1"/>
      <c r="BY13" s="2">
        <f t="shared" si="40"/>
        <v>0</v>
      </c>
      <c r="BZ13" s="2">
        <f t="shared" si="41"/>
        <v>0</v>
      </c>
      <c r="CA13" s="2">
        <f t="shared" ref="CA13:CA44" si="64">((BS13-BT13)+(BW13-BX13))*0.5+BY13+BZ13</f>
        <v>0</v>
      </c>
      <c r="CB13" s="2">
        <f t="shared" si="42"/>
        <v>839.0648000000001</v>
      </c>
      <c r="CC13" s="29">
        <v>0.3</v>
      </c>
      <c r="CD13" s="2">
        <f t="shared" ref="CD13:CD14" si="65">-ROUND(CB13*CC13*365/365,0)</f>
        <v>-252</v>
      </c>
      <c r="CE13" s="2">
        <f t="shared" si="10"/>
        <v>587.0648000000001</v>
      </c>
      <c r="CG13" s="31">
        <f t="shared" si="44"/>
        <v>10.1</v>
      </c>
      <c r="CH13" s="33" t="str">
        <f t="shared" si="44"/>
        <v>Certain Automobiles</v>
      </c>
      <c r="CI13" s="2">
        <f t="shared" si="45"/>
        <v>587.0648000000001</v>
      </c>
      <c r="CJ13" s="1"/>
      <c r="CK13" s="1"/>
      <c r="CL13" s="1"/>
      <c r="CM13" s="1"/>
      <c r="CP13" s="2">
        <f t="shared" si="46"/>
        <v>0</v>
      </c>
      <c r="CQ13" s="2">
        <f t="shared" si="47"/>
        <v>0</v>
      </c>
      <c r="CR13" s="2">
        <f t="shared" ref="CR13:CR44" si="66">((CJ13-CK13)+(CN13-CO13))*0.5+CP13+CQ13</f>
        <v>0</v>
      </c>
      <c r="CS13" s="2">
        <f t="shared" si="49"/>
        <v>587.0648000000001</v>
      </c>
      <c r="CT13" s="29">
        <v>0.3</v>
      </c>
      <c r="CU13" s="2">
        <f t="shared" ref="CU13:CU14" si="67">-ROUND(CS13*CT13*365/365,0)</f>
        <v>-176</v>
      </c>
      <c r="CV13" s="2">
        <f t="shared" si="11"/>
        <v>411.0648000000001</v>
      </c>
      <c r="CX13" s="31">
        <f t="shared" si="51"/>
        <v>10.1</v>
      </c>
      <c r="CY13" s="33" t="str">
        <f t="shared" si="51"/>
        <v>Certain Automobiles</v>
      </c>
      <c r="CZ13" s="2">
        <f t="shared" si="52"/>
        <v>411.0648000000001</v>
      </c>
      <c r="DA13" s="1"/>
      <c r="DB13" s="1"/>
      <c r="DC13" s="1"/>
      <c r="DD13" s="1"/>
      <c r="DG13" s="2">
        <f t="shared" si="53"/>
        <v>0</v>
      </c>
      <c r="DH13" s="2">
        <f t="shared" si="12"/>
        <v>0</v>
      </c>
      <c r="DI13" s="2">
        <f t="shared" ref="DI13:DI44" si="68">((DA13-DB13)+(DE13-DF13))*0.5+DG13+DH13</f>
        <v>0</v>
      </c>
      <c r="DJ13" s="2">
        <f t="shared" si="55"/>
        <v>411.0648000000001</v>
      </c>
      <c r="DK13" s="29">
        <v>0.3</v>
      </c>
      <c r="DL13" s="2">
        <f t="shared" ref="DL13:DL14" si="69">-ROUND(DJ13*DK13*365/365,0)</f>
        <v>-123</v>
      </c>
      <c r="DM13" s="2">
        <f t="shared" si="13"/>
        <v>288.0648000000001</v>
      </c>
      <c r="DO13" s="31">
        <f t="shared" si="57"/>
        <v>10.1</v>
      </c>
      <c r="DP13" s="33" t="str">
        <f t="shared" si="57"/>
        <v>Certain Automobiles</v>
      </c>
      <c r="DQ13" s="2">
        <f t="shared" si="14"/>
        <v>288.0648000000001</v>
      </c>
      <c r="DR13" s="1"/>
      <c r="DS13" s="1"/>
      <c r="DT13" s="1"/>
      <c r="DU13" s="1"/>
      <c r="DX13" s="2">
        <f t="shared" si="58"/>
        <v>0</v>
      </c>
      <c r="DY13" s="2">
        <f t="shared" si="15"/>
        <v>0</v>
      </c>
      <c r="DZ13" s="2">
        <f t="shared" ref="DZ13:DZ44" si="70">((DR13-DS13)+(DV13-DW13))*0.5+DX13+DY13</f>
        <v>0</v>
      </c>
      <c r="EA13" s="2">
        <f t="shared" si="60"/>
        <v>288.0648000000001</v>
      </c>
      <c r="EB13" s="29">
        <v>0.3</v>
      </c>
      <c r="EC13" s="2">
        <f t="shared" ref="EC13:EC14" si="71">-ROUND(EA13*EB13*365/365,0)</f>
        <v>-86</v>
      </c>
      <c r="ED13" s="2">
        <f t="shared" si="16"/>
        <v>202.0648000000001</v>
      </c>
    </row>
    <row r="14" spans="1:134" x14ac:dyDescent="0.25">
      <c r="B14" s="7">
        <v>12</v>
      </c>
      <c r="C14" t="s">
        <v>49</v>
      </c>
      <c r="D14" s="2">
        <v>16217676.886400007</v>
      </c>
      <c r="E14" s="1">
        <v>40618801.492989771</v>
      </c>
      <c r="F14" s="1"/>
      <c r="G14" s="1">
        <v>81095</v>
      </c>
      <c r="I14" s="2"/>
      <c r="J14" s="2">
        <f t="shared" si="17"/>
        <v>0</v>
      </c>
      <c r="K14" s="2"/>
      <c r="L14" s="2">
        <f t="shared" si="1"/>
        <v>20309400.746494886</v>
      </c>
      <c r="M14" s="2">
        <f t="shared" si="18"/>
        <v>36608172.632894889</v>
      </c>
      <c r="N14" s="29">
        <v>1</v>
      </c>
      <c r="O14" s="2">
        <f t="shared" si="19"/>
        <v>-36608173</v>
      </c>
      <c r="P14" s="2">
        <f t="shared" si="2"/>
        <v>20309400.379389778</v>
      </c>
      <c r="Q14" s="1"/>
      <c r="R14" s="31">
        <f t="shared" si="20"/>
        <v>12</v>
      </c>
      <c r="S14" s="33" t="str">
        <f t="shared" si="20"/>
        <v>Computer Application Software (Non-Systems)</v>
      </c>
      <c r="T14" s="2">
        <f t="shared" si="21"/>
        <v>20309400.379389778</v>
      </c>
      <c r="U14" s="1">
        <v>23116795.708232082</v>
      </c>
      <c r="V14" s="1"/>
      <c r="W14" s="1"/>
      <c r="Y14" s="2"/>
      <c r="Z14" s="2">
        <f t="shared" si="22"/>
        <v>0</v>
      </c>
      <c r="AA14" s="2"/>
      <c r="AB14" s="2">
        <f t="shared" si="24"/>
        <v>11558397.854116041</v>
      </c>
      <c r="AC14" s="2">
        <f t="shared" si="25"/>
        <v>31867798.233505819</v>
      </c>
      <c r="AD14" s="29">
        <v>1</v>
      </c>
      <c r="AE14" s="2">
        <f t="shared" si="26"/>
        <v>-31867798</v>
      </c>
      <c r="AF14" s="2">
        <f t="shared" si="3"/>
        <v>11558398.08762186</v>
      </c>
      <c r="AG14" s="1"/>
      <c r="AH14" s="31">
        <f t="shared" si="27"/>
        <v>12</v>
      </c>
      <c r="AI14" s="33" t="str">
        <f t="shared" si="27"/>
        <v>Computer Application Software (Non-Systems)</v>
      </c>
      <c r="AJ14" s="2">
        <f t="shared" si="28"/>
        <v>11558398.08762186</v>
      </c>
      <c r="AK14" s="1">
        <v>12329424</v>
      </c>
      <c r="AL14" s="1"/>
      <c r="AM14" s="1"/>
      <c r="AN14" s="1"/>
      <c r="AP14" s="2"/>
      <c r="AQ14" s="2">
        <f t="shared" si="29"/>
        <v>0</v>
      </c>
      <c r="AR14" s="2"/>
      <c r="AS14" s="2">
        <f t="shared" si="31"/>
        <v>6164712</v>
      </c>
      <c r="AT14" s="2">
        <f t="shared" si="32"/>
        <v>17723110.08762186</v>
      </c>
      <c r="AU14" s="29">
        <v>1</v>
      </c>
      <c r="AV14" s="2">
        <f t="shared" si="33"/>
        <v>-17723110</v>
      </c>
      <c r="AW14" s="2">
        <f t="shared" si="4"/>
        <v>6164712.0876218602</v>
      </c>
      <c r="AY14" s="31">
        <f t="shared" si="34"/>
        <v>12</v>
      </c>
      <c r="AZ14" s="33" t="str">
        <f t="shared" si="34"/>
        <v>Computer Application Software (Non-Systems)</v>
      </c>
      <c r="BA14" s="2">
        <f t="shared" si="5"/>
        <v>6164712.0876218602</v>
      </c>
      <c r="BB14" s="1">
        <v>10497373.797040734</v>
      </c>
      <c r="BC14" s="1"/>
      <c r="BD14" s="1"/>
      <c r="BE14" s="1"/>
      <c r="BG14" s="2"/>
      <c r="BH14" s="2">
        <f t="shared" si="35"/>
        <v>0</v>
      </c>
      <c r="BI14" s="2"/>
      <c r="BJ14" s="2">
        <f t="shared" si="62"/>
        <v>5248686.8985203672</v>
      </c>
      <c r="BK14" s="2">
        <f t="shared" si="37"/>
        <v>11413398.986142227</v>
      </c>
      <c r="BL14" s="29">
        <v>1</v>
      </c>
      <c r="BM14" s="2">
        <f t="shared" si="63"/>
        <v>-11413399</v>
      </c>
      <c r="BN14" s="2">
        <f t="shared" si="7"/>
        <v>5248686.8846625946</v>
      </c>
      <c r="BO14" s="1"/>
      <c r="BP14" s="31">
        <f t="shared" si="39"/>
        <v>12</v>
      </c>
      <c r="BQ14" s="33" t="str">
        <f t="shared" si="39"/>
        <v>Computer Application Software (Non-Systems)</v>
      </c>
      <c r="BR14" s="2">
        <f t="shared" si="8"/>
        <v>5248686.8846625946</v>
      </c>
      <c r="BS14" s="1">
        <v>25031496</v>
      </c>
      <c r="BT14" s="1"/>
      <c r="BU14" s="1"/>
      <c r="BV14" s="1"/>
      <c r="BX14" s="2"/>
      <c r="BY14" s="2">
        <f t="shared" si="40"/>
        <v>0</v>
      </c>
      <c r="BZ14" s="2"/>
      <c r="CA14" s="2">
        <f t="shared" si="64"/>
        <v>12515748</v>
      </c>
      <c r="CB14" s="2">
        <f t="shared" si="42"/>
        <v>17764434.884662595</v>
      </c>
      <c r="CC14" s="29">
        <v>1</v>
      </c>
      <c r="CD14" s="2">
        <f t="shared" si="65"/>
        <v>-17764435</v>
      </c>
      <c r="CE14" s="2">
        <f t="shared" si="10"/>
        <v>12515747.884662595</v>
      </c>
      <c r="CG14" s="31">
        <f t="shared" si="44"/>
        <v>12</v>
      </c>
      <c r="CH14" s="33" t="str">
        <f t="shared" si="44"/>
        <v>Computer Application Software (Non-Systems)</v>
      </c>
      <c r="CI14" s="2">
        <f t="shared" si="45"/>
        <v>12515747.884662595</v>
      </c>
      <c r="CJ14" s="1">
        <v>25728688</v>
      </c>
      <c r="CK14" s="1"/>
      <c r="CL14" s="1"/>
      <c r="CM14" s="1"/>
      <c r="CO14" s="2"/>
      <c r="CP14" s="2">
        <f t="shared" si="46"/>
        <v>0</v>
      </c>
      <c r="CQ14" s="2"/>
      <c r="CR14" s="2">
        <f>((CJ14-CK14)+(CN14-CO14))*0.5+CP14+CQ14</f>
        <v>12864344</v>
      </c>
      <c r="CS14" s="2">
        <f t="shared" si="49"/>
        <v>25380091.884662595</v>
      </c>
      <c r="CT14" s="29">
        <v>1</v>
      </c>
      <c r="CU14" s="2">
        <f t="shared" si="67"/>
        <v>-25380092</v>
      </c>
      <c r="CV14" s="2">
        <f t="shared" si="11"/>
        <v>12864343.884662598</v>
      </c>
      <c r="CX14" s="31">
        <f t="shared" si="51"/>
        <v>12</v>
      </c>
      <c r="CY14" s="33" t="str">
        <f t="shared" si="51"/>
        <v>Computer Application Software (Non-Systems)</v>
      </c>
      <c r="CZ14" s="2">
        <f t="shared" si="52"/>
        <v>12864343.884662598</v>
      </c>
      <c r="DA14" s="1">
        <v>21086251.011626523</v>
      </c>
      <c r="DB14" s="1"/>
      <c r="DC14" s="1"/>
      <c r="DD14" s="1"/>
      <c r="DF14" s="2"/>
      <c r="DG14" s="2">
        <f t="shared" si="53"/>
        <v>0</v>
      </c>
      <c r="DH14" s="2"/>
      <c r="DI14" s="2">
        <f t="shared" si="68"/>
        <v>10543125.505813261</v>
      </c>
      <c r="DJ14" s="2">
        <f t="shared" si="55"/>
        <v>23407469.390475862</v>
      </c>
      <c r="DK14" s="29">
        <v>1</v>
      </c>
      <c r="DL14" s="2">
        <f t="shared" si="69"/>
        <v>-23407469</v>
      </c>
      <c r="DM14" s="2">
        <f t="shared" si="13"/>
        <v>10543125.896289125</v>
      </c>
      <c r="DO14" s="31">
        <f t="shared" si="57"/>
        <v>12</v>
      </c>
      <c r="DP14" s="33" t="str">
        <f t="shared" si="57"/>
        <v>Computer Application Software (Non-Systems)</v>
      </c>
      <c r="DQ14" s="2">
        <f t="shared" si="14"/>
        <v>10543125.896289125</v>
      </c>
      <c r="DR14" s="1">
        <v>30583036.493755952</v>
      </c>
      <c r="DS14" s="1"/>
      <c r="DT14" s="1"/>
      <c r="DU14" s="1"/>
      <c r="DW14" s="2"/>
      <c r="DX14" s="2">
        <f t="shared" si="58"/>
        <v>0</v>
      </c>
      <c r="DY14" s="2"/>
      <c r="DZ14" s="2">
        <f t="shared" si="70"/>
        <v>15291518.246877976</v>
      </c>
      <c r="EA14" s="2">
        <f t="shared" si="60"/>
        <v>25834644.143167101</v>
      </c>
      <c r="EB14" s="29">
        <v>1</v>
      </c>
      <c r="EC14" s="2">
        <f t="shared" si="71"/>
        <v>-25834644</v>
      </c>
      <c r="ED14" s="2">
        <f t="shared" si="16"/>
        <v>15291518.390045077</v>
      </c>
    </row>
    <row r="15" spans="1:134" x14ac:dyDescent="0.25">
      <c r="B15" s="7">
        <v>13</v>
      </c>
      <c r="C15" t="s">
        <v>75</v>
      </c>
      <c r="D15" s="2">
        <v>768225</v>
      </c>
      <c r="E15" s="1"/>
      <c r="F15" s="1"/>
      <c r="G15" s="1"/>
      <c r="J15" s="2">
        <f t="shared" si="17"/>
        <v>0</v>
      </c>
      <c r="K15" s="2"/>
      <c r="L15" s="2">
        <f t="shared" si="1"/>
        <v>0</v>
      </c>
      <c r="M15" s="2">
        <f t="shared" si="18"/>
        <v>768225</v>
      </c>
      <c r="N15" s="29" t="s">
        <v>76</v>
      </c>
      <c r="O15" s="2">
        <f>'Class 13'!$R$21</f>
        <v>-36882</v>
      </c>
      <c r="P15" s="2">
        <f t="shared" si="2"/>
        <v>731343</v>
      </c>
      <c r="Q15" s="1"/>
      <c r="R15" s="31">
        <f t="shared" si="20"/>
        <v>13</v>
      </c>
      <c r="S15" s="33" t="str">
        <f t="shared" si="20"/>
        <v>Addiscott Ops Centre</v>
      </c>
      <c r="T15" s="2">
        <f t="shared" si="21"/>
        <v>731343</v>
      </c>
      <c r="U15" s="1"/>
      <c r="V15" s="1"/>
      <c r="W15" s="1"/>
      <c r="Z15" s="2">
        <f t="shared" si="22"/>
        <v>0</v>
      </c>
      <c r="AA15" s="2"/>
      <c r="AB15" s="2">
        <f t="shared" si="24"/>
        <v>0</v>
      </c>
      <c r="AC15" s="2">
        <f t="shared" si="25"/>
        <v>731343</v>
      </c>
      <c r="AD15" s="29" t="s">
        <v>76</v>
      </c>
      <c r="AE15" s="2">
        <f>'Class 13'!$S$21</f>
        <v>-36882</v>
      </c>
      <c r="AF15" s="2">
        <f t="shared" si="3"/>
        <v>694461</v>
      </c>
      <c r="AG15" s="1"/>
      <c r="AH15" s="31">
        <f t="shared" si="27"/>
        <v>13</v>
      </c>
      <c r="AI15" s="33" t="str">
        <f t="shared" si="27"/>
        <v>Addiscott Ops Centre</v>
      </c>
      <c r="AJ15" s="2">
        <f t="shared" si="28"/>
        <v>694461</v>
      </c>
      <c r="AK15" s="1"/>
      <c r="AL15" s="1"/>
      <c r="AM15" s="1"/>
      <c r="AN15" s="1"/>
      <c r="AQ15" s="2">
        <f t="shared" si="29"/>
        <v>0</v>
      </c>
      <c r="AR15" s="2">
        <f t="shared" ref="AR15:AR20" si="72">+AQ15*$AR$5</f>
        <v>0</v>
      </c>
      <c r="AS15" s="2">
        <f t="shared" si="31"/>
        <v>0</v>
      </c>
      <c r="AT15" s="2">
        <f t="shared" si="32"/>
        <v>694461</v>
      </c>
      <c r="AU15" s="29" t="s">
        <v>76</v>
      </c>
      <c r="AV15" s="2">
        <f>'Class 13'!$T$21</f>
        <v>-36882</v>
      </c>
      <c r="AW15" s="2">
        <f t="shared" si="4"/>
        <v>657579</v>
      </c>
      <c r="AY15" s="31">
        <f t="shared" si="34"/>
        <v>13</v>
      </c>
      <c r="AZ15" s="33" t="str">
        <f t="shared" si="34"/>
        <v>Addiscott Ops Centre</v>
      </c>
      <c r="BA15" s="2">
        <f t="shared" si="5"/>
        <v>657579</v>
      </c>
      <c r="BB15" s="1"/>
      <c r="BC15" s="1"/>
      <c r="BD15" s="1"/>
      <c r="BE15" s="1"/>
      <c r="BH15" s="2">
        <f t="shared" si="35"/>
        <v>0</v>
      </c>
      <c r="BI15" s="2">
        <f t="shared" ref="BI15:BI23" si="73">+BH15*$BI$5</f>
        <v>0</v>
      </c>
      <c r="BJ15" s="2">
        <f t="shared" si="62"/>
        <v>0</v>
      </c>
      <c r="BK15" s="2">
        <f t="shared" si="37"/>
        <v>657579</v>
      </c>
      <c r="BL15" s="29" t="s">
        <v>76</v>
      </c>
      <c r="BM15" s="2">
        <f>'Class 13'!$U$21</f>
        <v>-36882</v>
      </c>
      <c r="BN15" s="2">
        <f t="shared" si="7"/>
        <v>620697</v>
      </c>
      <c r="BO15" s="1"/>
      <c r="BP15" s="31">
        <f t="shared" si="39"/>
        <v>13</v>
      </c>
      <c r="BQ15" s="33" t="str">
        <f t="shared" si="39"/>
        <v>Addiscott Ops Centre</v>
      </c>
      <c r="BR15" s="2">
        <f t="shared" si="8"/>
        <v>620697</v>
      </c>
      <c r="BS15" s="1"/>
      <c r="BT15" s="1"/>
      <c r="BU15" s="1"/>
      <c r="BV15" s="1"/>
      <c r="BY15" s="2">
        <f t="shared" si="40"/>
        <v>0</v>
      </c>
      <c r="BZ15" s="2">
        <f t="shared" ref="BZ15:BZ45" si="74">+BY15*$BZ$5</f>
        <v>0</v>
      </c>
      <c r="CA15" s="2">
        <f t="shared" si="64"/>
        <v>0</v>
      </c>
      <c r="CB15" s="2">
        <f t="shared" si="42"/>
        <v>620697</v>
      </c>
      <c r="CC15" s="29" t="s">
        <v>76</v>
      </c>
      <c r="CD15" s="2">
        <f>'Class 13'!$V$21</f>
        <v>-36882</v>
      </c>
      <c r="CE15" s="2">
        <f t="shared" si="10"/>
        <v>583815</v>
      </c>
      <c r="CG15" s="31">
        <f t="shared" si="44"/>
        <v>13</v>
      </c>
      <c r="CH15" s="33" t="str">
        <f t="shared" si="44"/>
        <v>Addiscott Ops Centre</v>
      </c>
      <c r="CI15" s="2">
        <f t="shared" si="45"/>
        <v>583815</v>
      </c>
      <c r="CJ15" s="1"/>
      <c r="CK15" s="1"/>
      <c r="CL15" s="1"/>
      <c r="CM15" s="1"/>
      <c r="CP15" s="2">
        <f t="shared" si="46"/>
        <v>0</v>
      </c>
      <c r="CQ15" s="2">
        <f t="shared" si="47"/>
        <v>0</v>
      </c>
      <c r="CR15" s="2">
        <f t="shared" si="66"/>
        <v>0</v>
      </c>
      <c r="CS15" s="2">
        <f t="shared" si="49"/>
        <v>583815</v>
      </c>
      <c r="CT15" s="29" t="s">
        <v>76</v>
      </c>
      <c r="CU15" s="2">
        <f>'Class 13'!$W$21</f>
        <v>-36882</v>
      </c>
      <c r="CV15" s="2">
        <f t="shared" si="11"/>
        <v>546933</v>
      </c>
      <c r="CX15" s="31">
        <f t="shared" si="51"/>
        <v>13</v>
      </c>
      <c r="CY15" s="33" t="str">
        <f t="shared" si="51"/>
        <v>Addiscott Ops Centre</v>
      </c>
      <c r="CZ15" s="2">
        <f t="shared" si="52"/>
        <v>546933</v>
      </c>
      <c r="DA15" s="1"/>
      <c r="DB15" s="1"/>
      <c r="DC15" s="1"/>
      <c r="DD15" s="1"/>
      <c r="DG15" s="2">
        <f t="shared" si="53"/>
        <v>0</v>
      </c>
      <c r="DH15" s="2">
        <f t="shared" ref="DH15:DH36" si="75">+DG15*DH$5</f>
        <v>0</v>
      </c>
      <c r="DI15" s="2">
        <f t="shared" si="68"/>
        <v>0</v>
      </c>
      <c r="DJ15" s="2">
        <f t="shared" si="55"/>
        <v>546933</v>
      </c>
      <c r="DK15" s="29" t="s">
        <v>76</v>
      </c>
      <c r="DL15" s="2">
        <f>'Class 13'!$X$21</f>
        <v>-36882</v>
      </c>
      <c r="DM15" s="2">
        <f t="shared" si="13"/>
        <v>510051</v>
      </c>
      <c r="DO15" s="31">
        <f t="shared" si="57"/>
        <v>13</v>
      </c>
      <c r="DP15" s="33" t="str">
        <f t="shared" si="57"/>
        <v>Addiscott Ops Centre</v>
      </c>
      <c r="DQ15" s="2">
        <f t="shared" si="14"/>
        <v>510051</v>
      </c>
      <c r="DR15" s="1"/>
      <c r="DS15" s="1"/>
      <c r="DT15" s="1"/>
      <c r="DU15" s="1"/>
      <c r="DX15" s="2">
        <f t="shared" si="58"/>
        <v>0</v>
      </c>
      <c r="DY15" s="2">
        <f t="shared" ref="DY15:DY36" si="76">+DX15*DY$5</f>
        <v>0</v>
      </c>
      <c r="DZ15" s="2">
        <f t="shared" si="70"/>
        <v>0</v>
      </c>
      <c r="EA15" s="2">
        <f t="shared" si="60"/>
        <v>510051</v>
      </c>
      <c r="EB15" s="29" t="s">
        <v>76</v>
      </c>
      <c r="EC15" s="2">
        <f>'Class 13'!$Y$21</f>
        <v>-36882</v>
      </c>
      <c r="ED15" s="2">
        <f t="shared" si="16"/>
        <v>473169</v>
      </c>
    </row>
    <row r="16" spans="1:134" x14ac:dyDescent="0.25">
      <c r="B16" s="7">
        <v>13</v>
      </c>
      <c r="C16" t="s">
        <v>77</v>
      </c>
      <c r="D16" s="2">
        <v>361057</v>
      </c>
      <c r="E16" s="1"/>
      <c r="F16" s="1"/>
      <c r="G16" s="1"/>
      <c r="J16" s="2">
        <f t="shared" si="17"/>
        <v>0</v>
      </c>
      <c r="K16" s="2"/>
      <c r="L16" s="2">
        <f t="shared" si="1"/>
        <v>0</v>
      </c>
      <c r="M16" s="2">
        <f t="shared" si="18"/>
        <v>361057</v>
      </c>
      <c r="N16" s="29" t="s">
        <v>76</v>
      </c>
      <c r="O16" s="2">
        <f>'Class 13'!$R$24</f>
        <v>-31395</v>
      </c>
      <c r="P16" s="2">
        <f t="shared" si="2"/>
        <v>329662</v>
      </c>
      <c r="Q16" s="1"/>
      <c r="R16" s="31">
        <f t="shared" si="20"/>
        <v>13</v>
      </c>
      <c r="S16" s="33" t="str">
        <f t="shared" si="20"/>
        <v>Barrie Hydro - right to use</v>
      </c>
      <c r="T16" s="2">
        <f t="shared" si="21"/>
        <v>329662</v>
      </c>
      <c r="U16" s="1"/>
      <c r="V16" s="1"/>
      <c r="W16" s="1"/>
      <c r="Z16" s="2">
        <f t="shared" si="22"/>
        <v>0</v>
      </c>
      <c r="AA16" s="2"/>
      <c r="AB16" s="2">
        <f t="shared" si="24"/>
        <v>0</v>
      </c>
      <c r="AC16" s="2">
        <f t="shared" si="25"/>
        <v>329662</v>
      </c>
      <c r="AD16" s="29" t="s">
        <v>76</v>
      </c>
      <c r="AE16" s="2">
        <f>'Class 13'!$S$24</f>
        <v>-31395</v>
      </c>
      <c r="AF16" s="2">
        <f t="shared" si="3"/>
        <v>298267</v>
      </c>
      <c r="AG16" s="1"/>
      <c r="AH16" s="31">
        <f t="shared" si="27"/>
        <v>13</v>
      </c>
      <c r="AI16" s="33" t="str">
        <f t="shared" si="27"/>
        <v>Barrie Hydro - right to use</v>
      </c>
      <c r="AJ16" s="2">
        <f t="shared" si="28"/>
        <v>298267</v>
      </c>
      <c r="AK16" s="1"/>
      <c r="AL16" s="1"/>
      <c r="AM16" s="1"/>
      <c r="AN16" s="1"/>
      <c r="AQ16" s="2">
        <f t="shared" si="29"/>
        <v>0</v>
      </c>
      <c r="AR16" s="2">
        <f t="shared" si="72"/>
        <v>0</v>
      </c>
      <c r="AS16" s="2">
        <f t="shared" si="31"/>
        <v>0</v>
      </c>
      <c r="AT16" s="2">
        <f t="shared" si="32"/>
        <v>298267</v>
      </c>
      <c r="AU16" s="29" t="s">
        <v>76</v>
      </c>
      <c r="AV16" s="2">
        <f>'Class 13'!$T$24</f>
        <v>-31395</v>
      </c>
      <c r="AW16" s="2">
        <f t="shared" si="4"/>
        <v>266872</v>
      </c>
      <c r="AY16" s="31">
        <f t="shared" si="34"/>
        <v>13</v>
      </c>
      <c r="AZ16" s="33" t="str">
        <f t="shared" si="34"/>
        <v>Barrie Hydro - right to use</v>
      </c>
      <c r="BA16" s="2">
        <f t="shared" si="5"/>
        <v>266872</v>
      </c>
      <c r="BB16" s="1"/>
      <c r="BC16" s="1"/>
      <c r="BD16" s="1"/>
      <c r="BE16" s="1"/>
      <c r="BH16" s="2">
        <f t="shared" si="35"/>
        <v>0</v>
      </c>
      <c r="BI16" s="2">
        <f t="shared" si="73"/>
        <v>0</v>
      </c>
      <c r="BJ16" s="2">
        <f t="shared" si="62"/>
        <v>0</v>
      </c>
      <c r="BK16" s="2">
        <f t="shared" si="37"/>
        <v>266872</v>
      </c>
      <c r="BL16" s="29" t="s">
        <v>76</v>
      </c>
      <c r="BM16" s="2">
        <f>'Class 13'!$U$24</f>
        <v>-32142.999999999975</v>
      </c>
      <c r="BN16" s="2">
        <f t="shared" si="7"/>
        <v>234729.00000000003</v>
      </c>
      <c r="BO16" s="1"/>
      <c r="BP16" s="31">
        <f t="shared" si="39"/>
        <v>13</v>
      </c>
      <c r="BQ16" s="33" t="str">
        <f t="shared" si="39"/>
        <v>Barrie Hydro - right to use</v>
      </c>
      <c r="BR16" s="2">
        <f t="shared" si="8"/>
        <v>234729.00000000003</v>
      </c>
      <c r="BS16" s="1"/>
      <c r="BT16" s="1"/>
      <c r="BU16" s="1"/>
      <c r="BV16" s="1"/>
      <c r="BY16" s="2">
        <f t="shared" si="40"/>
        <v>0</v>
      </c>
      <c r="BZ16" s="2">
        <f t="shared" si="74"/>
        <v>0</v>
      </c>
      <c r="CA16" s="2">
        <f t="shared" si="64"/>
        <v>0</v>
      </c>
      <c r="CB16" s="2">
        <f t="shared" si="42"/>
        <v>234729.00000000003</v>
      </c>
      <c r="CC16" s="29" t="s">
        <v>76</v>
      </c>
      <c r="CD16" s="2">
        <f>'Class 13'!$V$24</f>
        <v>-32143</v>
      </c>
      <c r="CE16" s="2">
        <f t="shared" si="10"/>
        <v>202586.00000000003</v>
      </c>
      <c r="CG16" s="31">
        <f t="shared" si="44"/>
        <v>13</v>
      </c>
      <c r="CH16" s="33" t="str">
        <f t="shared" si="44"/>
        <v>Barrie Hydro - right to use</v>
      </c>
      <c r="CI16" s="2">
        <f t="shared" si="45"/>
        <v>202586.00000000003</v>
      </c>
      <c r="CJ16" s="1"/>
      <c r="CK16" s="1"/>
      <c r="CL16" s="1"/>
      <c r="CM16" s="1"/>
      <c r="CP16" s="2">
        <f t="shared" si="46"/>
        <v>0</v>
      </c>
      <c r="CQ16" s="2">
        <f t="shared" si="47"/>
        <v>0</v>
      </c>
      <c r="CR16" s="2">
        <f t="shared" si="66"/>
        <v>0</v>
      </c>
      <c r="CS16" s="2">
        <f t="shared" si="49"/>
        <v>202586.00000000003</v>
      </c>
      <c r="CT16" s="29" t="s">
        <v>76</v>
      </c>
      <c r="CU16" s="2">
        <f>'Class 13'!$W$24</f>
        <v>-32143</v>
      </c>
      <c r="CV16" s="2">
        <f t="shared" si="11"/>
        <v>170443.00000000003</v>
      </c>
      <c r="CX16" s="31">
        <f t="shared" si="51"/>
        <v>13</v>
      </c>
      <c r="CY16" s="33" t="str">
        <f t="shared" si="51"/>
        <v>Barrie Hydro - right to use</v>
      </c>
      <c r="CZ16" s="2">
        <f t="shared" si="52"/>
        <v>170443.00000000003</v>
      </c>
      <c r="DA16" s="1"/>
      <c r="DB16" s="1"/>
      <c r="DC16" s="1"/>
      <c r="DD16" s="1"/>
      <c r="DG16" s="2">
        <f t="shared" si="53"/>
        <v>0</v>
      </c>
      <c r="DH16" s="2">
        <f t="shared" si="75"/>
        <v>0</v>
      </c>
      <c r="DI16" s="2">
        <f t="shared" si="68"/>
        <v>0</v>
      </c>
      <c r="DJ16" s="2">
        <f t="shared" si="55"/>
        <v>170443.00000000003</v>
      </c>
      <c r="DK16" s="29" t="s">
        <v>76</v>
      </c>
      <c r="DL16" s="2">
        <f>'Class 13'!$X$24</f>
        <v>-32143</v>
      </c>
      <c r="DM16" s="2">
        <f t="shared" si="13"/>
        <v>138300.00000000003</v>
      </c>
      <c r="DO16" s="31">
        <f t="shared" si="57"/>
        <v>13</v>
      </c>
      <c r="DP16" s="33" t="str">
        <f t="shared" si="57"/>
        <v>Barrie Hydro - right to use</v>
      </c>
      <c r="DQ16" s="2">
        <f t="shared" si="14"/>
        <v>138300.00000000003</v>
      </c>
      <c r="DR16" s="1"/>
      <c r="DS16" s="1"/>
      <c r="DT16" s="1"/>
      <c r="DU16" s="1"/>
      <c r="DX16" s="2">
        <f t="shared" si="58"/>
        <v>0</v>
      </c>
      <c r="DY16" s="2">
        <f t="shared" si="76"/>
        <v>0</v>
      </c>
      <c r="DZ16" s="2">
        <f t="shared" si="70"/>
        <v>0</v>
      </c>
      <c r="EA16" s="2">
        <f t="shared" si="60"/>
        <v>138300.00000000003</v>
      </c>
      <c r="EB16" s="29" t="s">
        <v>76</v>
      </c>
      <c r="EC16" s="2">
        <f>'Class 13'!$Y$24</f>
        <v>-32143</v>
      </c>
      <c r="ED16" s="2">
        <f t="shared" si="16"/>
        <v>106157.00000000003</v>
      </c>
    </row>
    <row r="17" spans="2:134" x14ac:dyDescent="0.25">
      <c r="B17" s="7">
        <v>13</v>
      </c>
      <c r="C17" t="s">
        <v>78</v>
      </c>
      <c r="D17" s="2">
        <v>0</v>
      </c>
      <c r="E17" s="1"/>
      <c r="F17" s="1"/>
      <c r="G17" s="1"/>
      <c r="J17" s="2">
        <f t="shared" si="17"/>
        <v>0</v>
      </c>
      <c r="K17" s="2"/>
      <c r="L17" s="2"/>
      <c r="M17" s="2"/>
      <c r="N17" s="29" t="s">
        <v>76</v>
      </c>
      <c r="O17" s="2"/>
      <c r="P17" s="2"/>
      <c r="Q17" s="1"/>
      <c r="R17" s="31">
        <f t="shared" si="20"/>
        <v>13</v>
      </c>
      <c r="S17" s="33" t="str">
        <f t="shared" si="20"/>
        <v>Leasehold Improvement - Sandalwood</v>
      </c>
      <c r="T17" s="2">
        <f t="shared" si="21"/>
        <v>0</v>
      </c>
      <c r="U17" s="1"/>
      <c r="V17" s="1"/>
      <c r="W17" s="1"/>
      <c r="Z17" s="2"/>
      <c r="AA17" s="2"/>
      <c r="AB17" s="2"/>
      <c r="AC17" s="2"/>
      <c r="AD17" s="29"/>
      <c r="AE17" s="2"/>
      <c r="AF17" s="2"/>
      <c r="AG17" s="1"/>
      <c r="AH17" s="31">
        <f t="shared" si="27"/>
        <v>13</v>
      </c>
      <c r="AI17" s="33" t="str">
        <f t="shared" si="27"/>
        <v>Leasehold Improvement - Sandalwood</v>
      </c>
      <c r="AJ17" s="2">
        <f t="shared" si="28"/>
        <v>0</v>
      </c>
      <c r="AK17" s="1">
        <v>460599</v>
      </c>
      <c r="AL17" s="1"/>
      <c r="AM17" s="1"/>
      <c r="AN17" s="1"/>
      <c r="AQ17" s="2">
        <f t="shared" si="29"/>
        <v>0</v>
      </c>
      <c r="AR17" s="2">
        <f t="shared" si="72"/>
        <v>0</v>
      </c>
      <c r="AS17" s="2">
        <f t="shared" si="31"/>
        <v>230299.5</v>
      </c>
      <c r="AT17" s="2">
        <f t="shared" si="32"/>
        <v>230299.5</v>
      </c>
      <c r="AU17" s="29" t="s">
        <v>76</v>
      </c>
      <c r="AV17" s="2">
        <f>-AK17/5</f>
        <v>-92119.8</v>
      </c>
      <c r="AW17" s="2">
        <f t="shared" si="4"/>
        <v>368479.2</v>
      </c>
      <c r="AY17" s="31">
        <f t="shared" si="34"/>
        <v>13</v>
      </c>
      <c r="AZ17" s="33" t="str">
        <f t="shared" si="34"/>
        <v>Leasehold Improvement - Sandalwood</v>
      </c>
      <c r="BA17" s="2">
        <f t="shared" si="5"/>
        <v>368479.2</v>
      </c>
      <c r="BB17" s="1"/>
      <c r="BC17" s="1"/>
      <c r="BD17" s="1"/>
      <c r="BE17" s="1"/>
      <c r="BH17" s="2">
        <f t="shared" si="35"/>
        <v>0</v>
      </c>
      <c r="BI17" s="2">
        <f t="shared" si="73"/>
        <v>0</v>
      </c>
      <c r="BJ17" s="2">
        <f t="shared" si="62"/>
        <v>0</v>
      </c>
      <c r="BK17" s="2">
        <f t="shared" si="37"/>
        <v>368479.2</v>
      </c>
      <c r="BL17" s="29" t="s">
        <v>76</v>
      </c>
      <c r="BM17" s="2">
        <v>-92120</v>
      </c>
      <c r="BN17" s="2">
        <f t="shared" si="7"/>
        <v>276359.2</v>
      </c>
      <c r="BO17" s="1"/>
      <c r="BP17" s="31">
        <f t="shared" si="39"/>
        <v>13</v>
      </c>
      <c r="BQ17" s="33" t="str">
        <f t="shared" si="39"/>
        <v>Leasehold Improvement - Sandalwood</v>
      </c>
      <c r="BR17" s="2">
        <f t="shared" si="8"/>
        <v>276359.2</v>
      </c>
      <c r="BS17" s="1"/>
      <c r="BT17" s="1"/>
      <c r="BU17" s="1"/>
      <c r="BV17" s="1"/>
      <c r="BY17" s="2">
        <f t="shared" si="40"/>
        <v>0</v>
      </c>
      <c r="BZ17" s="2">
        <f t="shared" si="74"/>
        <v>0</v>
      </c>
      <c r="CA17" s="2">
        <f t="shared" si="64"/>
        <v>0</v>
      </c>
      <c r="CB17" s="2">
        <f t="shared" si="42"/>
        <v>276359.2</v>
      </c>
      <c r="CC17" s="29" t="s">
        <v>76</v>
      </c>
      <c r="CD17" s="2">
        <v>-92120</v>
      </c>
      <c r="CE17" s="2">
        <f t="shared" si="10"/>
        <v>184239.2</v>
      </c>
      <c r="CF17" s="9"/>
      <c r="CG17" s="31">
        <f t="shared" si="44"/>
        <v>13</v>
      </c>
      <c r="CH17" s="33" t="str">
        <f t="shared" si="44"/>
        <v>Leasehold Improvement - Sandalwood</v>
      </c>
      <c r="CI17" s="2">
        <f t="shared" si="45"/>
        <v>184239.2</v>
      </c>
      <c r="CJ17" s="1"/>
      <c r="CK17" s="1"/>
      <c r="CL17" s="1"/>
      <c r="CM17" s="1"/>
      <c r="CP17" s="2">
        <f t="shared" si="46"/>
        <v>0</v>
      </c>
      <c r="CQ17" s="2">
        <f t="shared" si="47"/>
        <v>0</v>
      </c>
      <c r="CR17" s="2">
        <f t="shared" si="66"/>
        <v>0</v>
      </c>
      <c r="CS17" s="2">
        <f t="shared" si="49"/>
        <v>184239.2</v>
      </c>
      <c r="CT17" s="29" t="s">
        <v>76</v>
      </c>
      <c r="CU17" s="2">
        <v>-92120</v>
      </c>
      <c r="CV17" s="2">
        <f t="shared" si="11"/>
        <v>92119.200000000012</v>
      </c>
      <c r="CX17" s="31">
        <f t="shared" si="51"/>
        <v>13</v>
      </c>
      <c r="CY17" s="33" t="str">
        <f t="shared" si="51"/>
        <v>Leasehold Improvement - Sandalwood</v>
      </c>
      <c r="CZ17" s="2">
        <f t="shared" si="52"/>
        <v>92119.200000000012</v>
      </c>
      <c r="DA17" s="1"/>
      <c r="DB17" s="1"/>
      <c r="DC17" s="1"/>
      <c r="DD17" s="1"/>
      <c r="DG17" s="2">
        <f t="shared" si="53"/>
        <v>0</v>
      </c>
      <c r="DH17" s="2">
        <f t="shared" si="75"/>
        <v>0</v>
      </c>
      <c r="DI17" s="2">
        <f t="shared" si="68"/>
        <v>0</v>
      </c>
      <c r="DJ17" s="2">
        <f t="shared" si="55"/>
        <v>92119.200000000012</v>
      </c>
      <c r="DK17" s="29" t="s">
        <v>76</v>
      </c>
      <c r="DL17" s="2">
        <v>-46059</v>
      </c>
      <c r="DM17" s="2">
        <f t="shared" si="13"/>
        <v>46060.200000000012</v>
      </c>
      <c r="DO17" s="31">
        <f t="shared" si="57"/>
        <v>13</v>
      </c>
      <c r="DP17" s="33" t="str">
        <f t="shared" si="57"/>
        <v>Leasehold Improvement - Sandalwood</v>
      </c>
      <c r="DQ17" s="2">
        <f t="shared" si="14"/>
        <v>46060.200000000012</v>
      </c>
      <c r="DR17" s="1"/>
      <c r="DS17" s="1"/>
      <c r="DT17" s="1"/>
      <c r="DU17" s="1"/>
      <c r="DX17" s="2">
        <f t="shared" si="58"/>
        <v>0</v>
      </c>
      <c r="DY17" s="2">
        <f t="shared" si="76"/>
        <v>0</v>
      </c>
      <c r="DZ17" s="2">
        <f t="shared" si="70"/>
        <v>0</v>
      </c>
      <c r="EA17" s="2">
        <f t="shared" si="60"/>
        <v>46060.200000000012</v>
      </c>
      <c r="EB17" s="29" t="s">
        <v>76</v>
      </c>
      <c r="EC17" s="2">
        <v>0</v>
      </c>
      <c r="ED17" s="2">
        <f t="shared" si="16"/>
        <v>46060.200000000012</v>
      </c>
    </row>
    <row r="18" spans="2:134" x14ac:dyDescent="0.25">
      <c r="B18" s="7">
        <v>13</v>
      </c>
      <c r="C18" t="s">
        <v>79</v>
      </c>
      <c r="D18" s="2">
        <v>128431</v>
      </c>
      <c r="E18" s="1"/>
      <c r="F18" s="1"/>
      <c r="G18" s="1"/>
      <c r="J18" s="2">
        <f t="shared" si="17"/>
        <v>0</v>
      </c>
      <c r="K18" s="2"/>
      <c r="L18" s="2">
        <f t="shared" si="1"/>
        <v>0</v>
      </c>
      <c r="M18" s="2">
        <f t="shared" si="18"/>
        <v>128431</v>
      </c>
      <c r="N18" s="29" t="s">
        <v>76</v>
      </c>
      <c r="O18" s="2">
        <f>'Class 13'!$R$17</f>
        <v>-15110</v>
      </c>
      <c r="P18" s="2">
        <f t="shared" si="2"/>
        <v>113321</v>
      </c>
      <c r="Q18" s="1"/>
      <c r="R18" s="31">
        <f t="shared" si="20"/>
        <v>13</v>
      </c>
      <c r="S18" s="33" t="str">
        <f t="shared" si="20"/>
        <v>PS Inc - 2005 Additions</v>
      </c>
      <c r="T18" s="2">
        <f t="shared" si="21"/>
        <v>113321</v>
      </c>
      <c r="U18" s="1"/>
      <c r="V18" s="1"/>
      <c r="W18" s="1"/>
      <c r="Z18" s="2">
        <f t="shared" si="22"/>
        <v>0</v>
      </c>
      <c r="AA18" s="2"/>
      <c r="AB18" s="2">
        <f t="shared" si="24"/>
        <v>0</v>
      </c>
      <c r="AC18" s="2">
        <f t="shared" si="25"/>
        <v>113321</v>
      </c>
      <c r="AD18" s="29" t="s">
        <v>76</v>
      </c>
      <c r="AE18" s="2">
        <f>'Class 13'!$S$17</f>
        <v>-15110</v>
      </c>
      <c r="AF18" s="2">
        <f t="shared" si="3"/>
        <v>98211</v>
      </c>
      <c r="AG18" s="1"/>
      <c r="AH18" s="31">
        <f t="shared" si="27"/>
        <v>13</v>
      </c>
      <c r="AI18" s="33" t="str">
        <f t="shared" si="27"/>
        <v>PS Inc - 2005 Additions</v>
      </c>
      <c r="AJ18" s="2">
        <f t="shared" si="28"/>
        <v>98211</v>
      </c>
      <c r="AK18" s="1"/>
      <c r="AL18" s="1"/>
      <c r="AM18" s="1"/>
      <c r="AN18" s="1"/>
      <c r="AQ18" s="2">
        <f t="shared" si="29"/>
        <v>0</v>
      </c>
      <c r="AR18" s="2">
        <f t="shared" si="72"/>
        <v>0</v>
      </c>
      <c r="AS18" s="2">
        <f t="shared" si="31"/>
        <v>0</v>
      </c>
      <c r="AT18" s="2">
        <f t="shared" si="32"/>
        <v>98211</v>
      </c>
      <c r="AU18" s="29" t="s">
        <v>76</v>
      </c>
      <c r="AV18" s="2">
        <f>'Class 13'!$T$17</f>
        <v>-15110</v>
      </c>
      <c r="AW18" s="2">
        <f t="shared" si="4"/>
        <v>83101</v>
      </c>
      <c r="AY18" s="31">
        <f t="shared" si="34"/>
        <v>13</v>
      </c>
      <c r="AZ18" s="33" t="str">
        <f t="shared" si="34"/>
        <v>PS Inc - 2005 Additions</v>
      </c>
      <c r="BA18" s="2">
        <f t="shared" si="5"/>
        <v>83101</v>
      </c>
      <c r="BB18" s="1"/>
      <c r="BC18" s="1"/>
      <c r="BD18" s="1"/>
      <c r="BE18" s="1"/>
      <c r="BH18" s="2">
        <f t="shared" si="35"/>
        <v>0</v>
      </c>
      <c r="BI18" s="2">
        <f t="shared" si="73"/>
        <v>0</v>
      </c>
      <c r="BJ18" s="2">
        <f t="shared" si="62"/>
        <v>0</v>
      </c>
      <c r="BK18" s="2">
        <f t="shared" si="37"/>
        <v>83101</v>
      </c>
      <c r="BL18" s="29" t="s">
        <v>76</v>
      </c>
      <c r="BM18" s="2">
        <f>'Class 13'!$U$17</f>
        <v>-15110</v>
      </c>
      <c r="BN18" s="2">
        <f t="shared" si="7"/>
        <v>67991</v>
      </c>
      <c r="BO18" s="1"/>
      <c r="BP18" s="31">
        <f t="shared" si="39"/>
        <v>13</v>
      </c>
      <c r="BQ18" s="33" t="str">
        <f t="shared" si="39"/>
        <v>PS Inc - 2005 Additions</v>
      </c>
      <c r="BR18" s="2">
        <f t="shared" si="8"/>
        <v>67991</v>
      </c>
      <c r="BS18" s="1"/>
      <c r="BT18" s="1"/>
      <c r="BU18" s="1"/>
      <c r="BV18" s="1"/>
      <c r="BY18" s="2">
        <f t="shared" si="40"/>
        <v>0</v>
      </c>
      <c r="BZ18" s="2">
        <f t="shared" si="74"/>
        <v>0</v>
      </c>
      <c r="CA18" s="2">
        <f t="shared" si="64"/>
        <v>0</v>
      </c>
      <c r="CB18" s="2">
        <f t="shared" si="42"/>
        <v>67991</v>
      </c>
      <c r="CC18" s="29" t="s">
        <v>76</v>
      </c>
      <c r="CD18" s="2">
        <f>'Class 13'!$V$17</f>
        <v>-15110</v>
      </c>
      <c r="CE18" s="2">
        <f t="shared" si="10"/>
        <v>52881</v>
      </c>
      <c r="CG18" s="31">
        <f t="shared" si="44"/>
        <v>13</v>
      </c>
      <c r="CH18" s="33" t="str">
        <f t="shared" si="44"/>
        <v>PS Inc - 2005 Additions</v>
      </c>
      <c r="CI18" s="2">
        <f t="shared" si="45"/>
        <v>52881</v>
      </c>
      <c r="CJ18" s="1"/>
      <c r="CK18" s="1"/>
      <c r="CL18" s="1"/>
      <c r="CM18" s="1"/>
      <c r="CP18" s="2">
        <f t="shared" si="46"/>
        <v>0</v>
      </c>
      <c r="CQ18" s="2">
        <f t="shared" si="47"/>
        <v>0</v>
      </c>
      <c r="CR18" s="2">
        <f t="shared" si="66"/>
        <v>0</v>
      </c>
      <c r="CS18" s="2">
        <f t="shared" si="49"/>
        <v>52881</v>
      </c>
      <c r="CT18" s="29" t="s">
        <v>76</v>
      </c>
      <c r="CU18" s="2">
        <f>'Class 13'!$W$17</f>
        <v>-15110</v>
      </c>
      <c r="CV18" s="2">
        <f t="shared" si="11"/>
        <v>37771</v>
      </c>
      <c r="CX18" s="31">
        <f t="shared" si="51"/>
        <v>13</v>
      </c>
      <c r="CY18" s="33" t="str">
        <f t="shared" si="51"/>
        <v>PS Inc - 2005 Additions</v>
      </c>
      <c r="CZ18" s="2">
        <f t="shared" si="52"/>
        <v>37771</v>
      </c>
      <c r="DA18" s="1"/>
      <c r="DB18" s="1"/>
      <c r="DC18" s="1"/>
      <c r="DD18" s="1"/>
      <c r="DG18" s="2">
        <f t="shared" si="53"/>
        <v>0</v>
      </c>
      <c r="DH18" s="2">
        <f t="shared" si="75"/>
        <v>0</v>
      </c>
      <c r="DI18" s="2">
        <f t="shared" si="68"/>
        <v>0</v>
      </c>
      <c r="DJ18" s="2">
        <f t="shared" si="55"/>
        <v>37771</v>
      </c>
      <c r="DK18" s="29" t="s">
        <v>76</v>
      </c>
      <c r="DL18" s="2">
        <f>'Class 13'!$X$17</f>
        <v>-15110</v>
      </c>
      <c r="DM18" s="2">
        <f t="shared" si="13"/>
        <v>22661</v>
      </c>
      <c r="DO18" s="31">
        <f t="shared" si="57"/>
        <v>13</v>
      </c>
      <c r="DP18" s="33" t="str">
        <f t="shared" si="57"/>
        <v>PS Inc - 2005 Additions</v>
      </c>
      <c r="DQ18" s="2">
        <f t="shared" si="14"/>
        <v>22661</v>
      </c>
      <c r="DR18" s="1"/>
      <c r="DS18" s="1"/>
      <c r="DT18" s="1"/>
      <c r="DU18" s="1"/>
      <c r="DX18" s="2">
        <f t="shared" si="58"/>
        <v>0</v>
      </c>
      <c r="DY18" s="2">
        <f t="shared" si="76"/>
        <v>0</v>
      </c>
      <c r="DZ18" s="2">
        <f t="shared" si="70"/>
        <v>0</v>
      </c>
      <c r="EA18" s="2">
        <f t="shared" si="60"/>
        <v>22661</v>
      </c>
      <c r="EB18" s="29" t="s">
        <v>76</v>
      </c>
      <c r="EC18" s="2">
        <f>'Class 13'!$Y$17</f>
        <v>-15110</v>
      </c>
      <c r="ED18" s="2">
        <f t="shared" si="16"/>
        <v>7551</v>
      </c>
    </row>
    <row r="19" spans="2:134" x14ac:dyDescent="0.25">
      <c r="B19" s="31" t="s">
        <v>80</v>
      </c>
      <c r="C19" s="32" t="s">
        <v>81</v>
      </c>
      <c r="D19" s="2">
        <v>33531822.494273435</v>
      </c>
      <c r="E19" s="1"/>
      <c r="F19" s="1"/>
      <c r="G19" s="1"/>
      <c r="J19" s="2">
        <f t="shared" si="17"/>
        <v>0</v>
      </c>
      <c r="K19" s="2"/>
      <c r="L19" s="2">
        <f t="shared" si="1"/>
        <v>0</v>
      </c>
      <c r="M19" s="2">
        <f t="shared" si="18"/>
        <v>33531822.494273435</v>
      </c>
      <c r="N19" s="29" t="s">
        <v>76</v>
      </c>
      <c r="O19" s="2">
        <f>'Cl.14 Churchill Meadows'!$E$19</f>
        <v>-2023631.4552817077</v>
      </c>
      <c r="P19" s="2">
        <f t="shared" si="2"/>
        <v>31508191.038991727</v>
      </c>
      <c r="Q19" s="1"/>
      <c r="R19" s="31" t="str">
        <f t="shared" si="20"/>
        <v>14</v>
      </c>
      <c r="S19" s="33" t="str">
        <f t="shared" si="20"/>
        <v>Churchill Meadows CCRA</v>
      </c>
      <c r="T19" s="2">
        <f t="shared" si="21"/>
        <v>31508191.038991727</v>
      </c>
      <c r="U19" s="1"/>
      <c r="V19" s="1"/>
      <c r="W19" s="1"/>
      <c r="Z19" s="2">
        <f t="shared" si="22"/>
        <v>0</v>
      </c>
      <c r="AA19" s="2"/>
      <c r="AB19" s="2">
        <f t="shared" si="24"/>
        <v>0</v>
      </c>
      <c r="AC19" s="2">
        <f t="shared" si="25"/>
        <v>31508191.038991727</v>
      </c>
      <c r="AD19" s="29" t="s">
        <v>76</v>
      </c>
      <c r="AE19" s="2">
        <f>'Cl.14 Churchill Meadows'!$E$20</f>
        <v>-2023631.4552817077</v>
      </c>
      <c r="AF19" s="2">
        <f t="shared" si="3"/>
        <v>29484559.583710019</v>
      </c>
      <c r="AG19" s="1"/>
      <c r="AH19" s="31" t="str">
        <f t="shared" si="27"/>
        <v>14</v>
      </c>
      <c r="AI19" s="33" t="str">
        <f t="shared" si="27"/>
        <v>Churchill Meadows CCRA</v>
      </c>
      <c r="AJ19" s="2">
        <f t="shared" si="28"/>
        <v>29484559.583710019</v>
      </c>
      <c r="AK19" s="1"/>
      <c r="AL19" s="1"/>
      <c r="AM19" s="1"/>
      <c r="AN19" s="1"/>
      <c r="AQ19" s="2">
        <f t="shared" si="29"/>
        <v>0</v>
      </c>
      <c r="AR19" s="2">
        <f t="shared" si="72"/>
        <v>0</v>
      </c>
      <c r="AS19" s="2">
        <f t="shared" si="31"/>
        <v>0</v>
      </c>
      <c r="AT19" s="2">
        <f t="shared" si="32"/>
        <v>29484559.583710019</v>
      </c>
      <c r="AU19" s="29" t="s">
        <v>76</v>
      </c>
      <c r="AV19" s="2">
        <f>'Cl.14 Churchill Meadows'!$E$21</f>
        <v>-2023631.4552817077</v>
      </c>
      <c r="AW19" s="2">
        <f t="shared" si="4"/>
        <v>27460928.12842831</v>
      </c>
      <c r="AY19" s="31" t="str">
        <f t="shared" si="34"/>
        <v>14</v>
      </c>
      <c r="AZ19" s="33" t="str">
        <f t="shared" si="34"/>
        <v>Churchill Meadows CCRA</v>
      </c>
      <c r="BA19" s="2">
        <f t="shared" si="5"/>
        <v>27460928.12842831</v>
      </c>
      <c r="BB19" s="1"/>
      <c r="BC19" s="1"/>
      <c r="BD19" s="1"/>
      <c r="BE19" s="1"/>
      <c r="BH19" s="2">
        <f t="shared" si="35"/>
        <v>0</v>
      </c>
      <c r="BI19" s="2">
        <f t="shared" si="73"/>
        <v>0</v>
      </c>
      <c r="BJ19" s="2">
        <f t="shared" si="62"/>
        <v>0</v>
      </c>
      <c r="BK19" s="2">
        <f t="shared" si="37"/>
        <v>27460928.12842831</v>
      </c>
      <c r="BL19" s="29" t="s">
        <v>76</v>
      </c>
      <c r="BM19" s="2">
        <f>'Cl.14 Churchill Meadows'!$E$22</f>
        <v>-2023631.4552817077</v>
      </c>
      <c r="BN19" s="2">
        <f t="shared" si="7"/>
        <v>25437296.673146602</v>
      </c>
      <c r="BO19" s="1"/>
      <c r="BP19" s="31" t="str">
        <f t="shared" si="39"/>
        <v>14</v>
      </c>
      <c r="BQ19" s="33" t="str">
        <f t="shared" si="39"/>
        <v>Churchill Meadows CCRA</v>
      </c>
      <c r="BR19" s="2">
        <f t="shared" si="8"/>
        <v>25437296.673146602</v>
      </c>
      <c r="BS19" s="1"/>
      <c r="BT19" s="1"/>
      <c r="BU19" s="1"/>
      <c r="BV19" s="1"/>
      <c r="BY19" s="2">
        <f t="shared" si="40"/>
        <v>0</v>
      </c>
      <c r="BZ19" s="2">
        <f t="shared" si="74"/>
        <v>0</v>
      </c>
      <c r="CA19" s="2">
        <f t="shared" si="64"/>
        <v>0</v>
      </c>
      <c r="CB19" s="2">
        <f t="shared" si="42"/>
        <v>25437296.673146602</v>
      </c>
      <c r="CC19" s="29" t="s">
        <v>76</v>
      </c>
      <c r="CD19" s="2">
        <f>'Cl.14 Churchill Meadows'!$E$23</f>
        <v>-2023631.4552817077</v>
      </c>
      <c r="CE19" s="2">
        <f t="shared" si="10"/>
        <v>23413665.217864893</v>
      </c>
      <c r="CG19" s="31" t="str">
        <f t="shared" si="44"/>
        <v>14</v>
      </c>
      <c r="CH19" s="33" t="str">
        <f t="shared" si="44"/>
        <v>Churchill Meadows CCRA</v>
      </c>
      <c r="CI19" s="2">
        <f t="shared" si="45"/>
        <v>23413665.217864893</v>
      </c>
      <c r="CJ19" s="1"/>
      <c r="CK19" s="1"/>
      <c r="CL19" s="1"/>
      <c r="CM19" s="1"/>
      <c r="CP19" s="2">
        <f t="shared" si="46"/>
        <v>0</v>
      </c>
      <c r="CQ19" s="2">
        <f t="shared" si="47"/>
        <v>0</v>
      </c>
      <c r="CR19" s="2">
        <f t="shared" si="66"/>
        <v>0</v>
      </c>
      <c r="CS19" s="2">
        <f t="shared" si="49"/>
        <v>23413665.217864893</v>
      </c>
      <c r="CT19" s="29" t="s">
        <v>76</v>
      </c>
      <c r="CU19" s="2">
        <f>'Cl.14 Churchill Meadows'!$E$24</f>
        <v>-2023631.4552817077</v>
      </c>
      <c r="CV19" s="2">
        <f t="shared" si="11"/>
        <v>21390033.762583185</v>
      </c>
      <c r="CX19" s="31" t="str">
        <f t="shared" si="51"/>
        <v>14</v>
      </c>
      <c r="CY19" s="33" t="str">
        <f t="shared" si="51"/>
        <v>Churchill Meadows CCRA</v>
      </c>
      <c r="CZ19" s="2">
        <f t="shared" si="52"/>
        <v>21390033.762583185</v>
      </c>
      <c r="DA19" s="1"/>
      <c r="DB19" s="1"/>
      <c r="DC19" s="1"/>
      <c r="DD19" s="1"/>
      <c r="DG19" s="2">
        <f t="shared" si="53"/>
        <v>0</v>
      </c>
      <c r="DH19" s="2">
        <f t="shared" si="75"/>
        <v>0</v>
      </c>
      <c r="DI19" s="2">
        <f t="shared" si="68"/>
        <v>0</v>
      </c>
      <c r="DJ19" s="2">
        <f t="shared" si="55"/>
        <v>21390033.762583185</v>
      </c>
      <c r="DK19" s="29" t="s">
        <v>76</v>
      </c>
      <c r="DL19" s="2">
        <f>'Cl.14 Churchill Meadows'!$E$25</f>
        <v>-2023631.4552817077</v>
      </c>
      <c r="DM19" s="2">
        <f t="shared" si="13"/>
        <v>19366402.307301477</v>
      </c>
      <c r="DO19" s="31" t="str">
        <f t="shared" si="57"/>
        <v>14</v>
      </c>
      <c r="DP19" s="33" t="str">
        <f t="shared" si="57"/>
        <v>Churchill Meadows CCRA</v>
      </c>
      <c r="DQ19" s="2">
        <f t="shared" si="14"/>
        <v>19366402.307301477</v>
      </c>
      <c r="DR19" s="1"/>
      <c r="DS19" s="1"/>
      <c r="DT19" s="1"/>
      <c r="DU19" s="1"/>
      <c r="DX19" s="2">
        <f t="shared" si="58"/>
        <v>0</v>
      </c>
      <c r="DY19" s="2">
        <f t="shared" si="76"/>
        <v>0</v>
      </c>
      <c r="DZ19" s="2">
        <f t="shared" si="70"/>
        <v>0</v>
      </c>
      <c r="EA19" s="2">
        <f t="shared" si="60"/>
        <v>19366402.307301477</v>
      </c>
      <c r="EB19" s="29" t="s">
        <v>76</v>
      </c>
      <c r="EC19" s="2">
        <f>'Cl.14 Churchill Meadows'!$E$26</f>
        <v>-2023631.4552817077</v>
      </c>
      <c r="ED19" s="2">
        <f t="shared" si="16"/>
        <v>17342770.852019768</v>
      </c>
    </row>
    <row r="20" spans="2:134" x14ac:dyDescent="0.25">
      <c r="B20" s="31">
        <v>14</v>
      </c>
      <c r="C20" s="32" t="s">
        <v>82</v>
      </c>
      <c r="D20" s="2"/>
      <c r="E20" s="1"/>
      <c r="F20" s="1"/>
      <c r="G20" s="1"/>
      <c r="J20" s="2">
        <f t="shared" si="17"/>
        <v>0</v>
      </c>
      <c r="K20" s="2"/>
      <c r="L20" s="2"/>
      <c r="M20" s="2"/>
      <c r="N20" s="29" t="s">
        <v>76</v>
      </c>
      <c r="O20" s="2"/>
      <c r="P20" s="2"/>
      <c r="Q20" s="1"/>
      <c r="R20" s="31">
        <f t="shared" si="20"/>
        <v>14</v>
      </c>
      <c r="S20" s="33" t="str">
        <f t="shared" si="20"/>
        <v>Goreway TS</v>
      </c>
      <c r="T20" s="2">
        <f t="shared" si="21"/>
        <v>0</v>
      </c>
      <c r="U20" s="1"/>
      <c r="V20" s="1"/>
      <c r="W20" s="1"/>
      <c r="Z20" s="2"/>
      <c r="AA20" s="2"/>
      <c r="AB20" s="2"/>
      <c r="AC20" s="2"/>
      <c r="AD20" s="29"/>
      <c r="AE20" s="2"/>
      <c r="AF20" s="2"/>
      <c r="AG20" s="1"/>
      <c r="AH20" s="31">
        <f t="shared" si="27"/>
        <v>14</v>
      </c>
      <c r="AI20" s="33" t="str">
        <f t="shared" si="27"/>
        <v>Goreway TS</v>
      </c>
      <c r="AJ20" s="2">
        <f t="shared" si="28"/>
        <v>0</v>
      </c>
      <c r="AK20" s="1">
        <v>5548500</v>
      </c>
      <c r="AL20" s="1"/>
      <c r="AM20" s="1"/>
      <c r="AN20" s="1"/>
      <c r="AQ20" s="2">
        <f t="shared" si="29"/>
        <v>0</v>
      </c>
      <c r="AR20" s="2">
        <f t="shared" si="72"/>
        <v>0</v>
      </c>
      <c r="AS20" s="2">
        <f t="shared" si="31"/>
        <v>2774250</v>
      </c>
      <c r="AT20" s="2">
        <f t="shared" si="32"/>
        <v>2774250</v>
      </c>
      <c r="AU20" s="29" t="s">
        <v>76</v>
      </c>
      <c r="AV20" s="2">
        <f>'Cl.14 Goreway'!$E$13/1.5</f>
        <v>-35130.644532087717</v>
      </c>
      <c r="AW20" s="2">
        <f t="shared" si="4"/>
        <v>5513369.3554679127</v>
      </c>
      <c r="AY20" s="31">
        <f t="shared" si="34"/>
        <v>14</v>
      </c>
      <c r="AZ20" s="33" t="str">
        <f t="shared" si="34"/>
        <v>Goreway TS</v>
      </c>
      <c r="BA20" s="2">
        <f t="shared" si="5"/>
        <v>5513369.3554679127</v>
      </c>
      <c r="BB20" s="1"/>
      <c r="BC20" s="1"/>
      <c r="BD20" s="1"/>
      <c r="BE20" s="1"/>
      <c r="BH20" s="2">
        <f t="shared" si="35"/>
        <v>0</v>
      </c>
      <c r="BI20" s="2">
        <f t="shared" si="73"/>
        <v>0</v>
      </c>
      <c r="BJ20" s="2">
        <f t="shared" si="62"/>
        <v>0</v>
      </c>
      <c r="BK20" s="2">
        <f t="shared" si="37"/>
        <v>5513369.3554679127</v>
      </c>
      <c r="BL20" s="29" t="s">
        <v>76</v>
      </c>
      <c r="BM20" s="2">
        <f>'Cl.14 Goreway'!$E$14</f>
        <v>-413635.0082003877</v>
      </c>
      <c r="BN20" s="2">
        <f t="shared" si="7"/>
        <v>5099734.3472675253</v>
      </c>
      <c r="BO20" s="1"/>
      <c r="BP20" s="31">
        <f t="shared" si="39"/>
        <v>14</v>
      </c>
      <c r="BQ20" s="33" t="str">
        <f t="shared" si="39"/>
        <v>Goreway TS</v>
      </c>
      <c r="BR20" s="2">
        <f t="shared" si="8"/>
        <v>5099734.3472675253</v>
      </c>
      <c r="BS20" s="1"/>
      <c r="BT20" s="1"/>
      <c r="BU20" s="1"/>
      <c r="BV20" s="1"/>
      <c r="BY20" s="2">
        <f t="shared" si="40"/>
        <v>0</v>
      </c>
      <c r="BZ20" s="2">
        <f t="shared" si="74"/>
        <v>0</v>
      </c>
      <c r="CA20" s="2">
        <f t="shared" si="64"/>
        <v>0</v>
      </c>
      <c r="CB20" s="2">
        <f t="shared" si="42"/>
        <v>5099734.3472675253</v>
      </c>
      <c r="CC20" s="29" t="s">
        <v>76</v>
      </c>
      <c r="CD20" s="2">
        <f>'Cl.14 Goreway'!$E$15</f>
        <v>-413635.0082003877</v>
      </c>
      <c r="CE20" s="2">
        <f t="shared" si="10"/>
        <v>4686099.3390671378</v>
      </c>
      <c r="CG20" s="31">
        <f t="shared" si="44"/>
        <v>14</v>
      </c>
      <c r="CH20" s="33" t="str">
        <f t="shared" si="44"/>
        <v>Goreway TS</v>
      </c>
      <c r="CI20" s="2">
        <f t="shared" si="45"/>
        <v>4686099.3390671378</v>
      </c>
      <c r="CJ20" s="1"/>
      <c r="CK20" s="1"/>
      <c r="CL20" s="1"/>
      <c r="CM20" s="1"/>
      <c r="CP20" s="2">
        <f t="shared" si="46"/>
        <v>0</v>
      </c>
      <c r="CQ20" s="2">
        <f t="shared" si="47"/>
        <v>0</v>
      </c>
      <c r="CR20" s="2">
        <f t="shared" si="66"/>
        <v>0</v>
      </c>
      <c r="CS20" s="2">
        <f t="shared" si="49"/>
        <v>4686099.3390671378</v>
      </c>
      <c r="CT20" s="29" t="s">
        <v>76</v>
      </c>
      <c r="CU20" s="2">
        <f>'Cl.14 Goreway'!$E$16</f>
        <v>-413635.0082003877</v>
      </c>
      <c r="CV20" s="2">
        <f t="shared" si="11"/>
        <v>4272464.3308667503</v>
      </c>
      <c r="CX20" s="31">
        <f t="shared" si="51"/>
        <v>14</v>
      </c>
      <c r="CY20" s="33" t="str">
        <f t="shared" si="51"/>
        <v>Goreway TS</v>
      </c>
      <c r="CZ20" s="2">
        <f t="shared" si="52"/>
        <v>4272464.3308667503</v>
      </c>
      <c r="DA20" s="1"/>
      <c r="DB20" s="1"/>
      <c r="DC20" s="1"/>
      <c r="DD20" s="1"/>
      <c r="DG20" s="2">
        <f t="shared" si="53"/>
        <v>0</v>
      </c>
      <c r="DH20" s="2">
        <f t="shared" si="75"/>
        <v>0</v>
      </c>
      <c r="DI20" s="2">
        <f t="shared" si="68"/>
        <v>0</v>
      </c>
      <c r="DJ20" s="2">
        <f t="shared" si="55"/>
        <v>4272464.3308667503</v>
      </c>
      <c r="DK20" s="29" t="s">
        <v>76</v>
      </c>
      <c r="DL20" s="2">
        <f>'Cl.14 Goreway'!$E$17</f>
        <v>-413635.0082003877</v>
      </c>
      <c r="DM20" s="2">
        <f t="shared" si="13"/>
        <v>3858829.3226663629</v>
      </c>
      <c r="DO20" s="31">
        <f t="shared" si="57"/>
        <v>14</v>
      </c>
      <c r="DP20" s="33" t="str">
        <f t="shared" si="57"/>
        <v>Goreway TS</v>
      </c>
      <c r="DQ20" s="2">
        <f t="shared" si="14"/>
        <v>3858829.3226663629</v>
      </c>
      <c r="DR20" s="1"/>
      <c r="DS20" s="1"/>
      <c r="DT20" s="1"/>
      <c r="DU20" s="1"/>
      <c r="DX20" s="2">
        <f t="shared" si="58"/>
        <v>0</v>
      </c>
      <c r="DY20" s="2">
        <f t="shared" si="76"/>
        <v>0</v>
      </c>
      <c r="DZ20" s="2">
        <f t="shared" si="70"/>
        <v>0</v>
      </c>
      <c r="EA20" s="2">
        <f t="shared" si="60"/>
        <v>3858829.3226663629</v>
      </c>
      <c r="EB20" s="29" t="s">
        <v>76</v>
      </c>
      <c r="EC20" s="2">
        <f>'Cl.14 Goreway'!$E$18</f>
        <v>-413635.0082003877</v>
      </c>
      <c r="ED20" s="2">
        <f t="shared" si="16"/>
        <v>3445194.3144659754</v>
      </c>
    </row>
    <row r="21" spans="2:134" x14ac:dyDescent="0.25">
      <c r="B21" s="7">
        <v>14</v>
      </c>
      <c r="C21" t="s">
        <v>83</v>
      </c>
      <c r="D21" s="2">
        <v>44339</v>
      </c>
      <c r="E21" s="1"/>
      <c r="F21" s="1"/>
      <c r="G21" s="1"/>
      <c r="J21" s="2">
        <f t="shared" si="17"/>
        <v>0</v>
      </c>
      <c r="K21" s="2"/>
      <c r="L21" s="2">
        <f t="shared" si="1"/>
        <v>0</v>
      </c>
      <c r="M21" s="2">
        <f t="shared" si="18"/>
        <v>44339</v>
      </c>
      <c r="N21" s="29" t="s">
        <v>76</v>
      </c>
      <c r="O21" s="2">
        <f>'Cl.14 Various Hamilton'!$E$16</f>
        <v>-4508</v>
      </c>
      <c r="P21" s="2">
        <f t="shared" si="2"/>
        <v>39831</v>
      </c>
      <c r="Q21" s="1"/>
      <c r="R21" s="31">
        <f t="shared" si="20"/>
        <v>14</v>
      </c>
      <c r="S21" s="33" t="str">
        <f t="shared" si="20"/>
        <v>Dundas</v>
      </c>
      <c r="T21" s="2">
        <f t="shared" si="21"/>
        <v>39831</v>
      </c>
      <c r="U21" s="1"/>
      <c r="V21" s="1"/>
      <c r="W21" s="1"/>
      <c r="Z21" s="2">
        <f t="shared" si="22"/>
        <v>0</v>
      </c>
      <c r="AA21" s="2"/>
      <c r="AB21" s="2">
        <f t="shared" si="24"/>
        <v>0</v>
      </c>
      <c r="AC21" s="2">
        <f t="shared" si="25"/>
        <v>39831</v>
      </c>
      <c r="AD21" s="29" t="s">
        <v>76</v>
      </c>
      <c r="AE21" s="2">
        <f>'Cl.14 Various Hamilton'!$E$17</f>
        <v>-4508</v>
      </c>
      <c r="AF21" s="2">
        <f t="shared" si="3"/>
        <v>35323</v>
      </c>
      <c r="AG21" s="1"/>
      <c r="AH21" s="31">
        <f t="shared" si="27"/>
        <v>14</v>
      </c>
      <c r="AI21" s="33" t="str">
        <f t="shared" si="27"/>
        <v>Dundas</v>
      </c>
      <c r="AJ21" s="2">
        <f t="shared" si="28"/>
        <v>35323</v>
      </c>
      <c r="AK21" s="1"/>
      <c r="AL21" s="1"/>
      <c r="AM21" s="1"/>
      <c r="AN21" s="1"/>
      <c r="AQ21" s="2">
        <f t="shared" si="29"/>
        <v>0</v>
      </c>
      <c r="AR21" s="2"/>
      <c r="AS21" s="2">
        <f t="shared" si="31"/>
        <v>0</v>
      </c>
      <c r="AT21" s="2">
        <f t="shared" si="32"/>
        <v>35323</v>
      </c>
      <c r="AU21" s="29" t="s">
        <v>76</v>
      </c>
      <c r="AV21" s="2">
        <f>'Cl.14 Various Hamilton'!$E$18</f>
        <v>-4508</v>
      </c>
      <c r="AW21" s="2">
        <f t="shared" si="4"/>
        <v>30815</v>
      </c>
      <c r="AY21" s="31">
        <f t="shared" si="34"/>
        <v>14</v>
      </c>
      <c r="AZ21" s="33" t="str">
        <f t="shared" si="34"/>
        <v>Dundas</v>
      </c>
      <c r="BA21" s="2">
        <f t="shared" si="5"/>
        <v>30815</v>
      </c>
      <c r="BB21" s="1"/>
      <c r="BC21" s="1"/>
      <c r="BD21" s="1"/>
      <c r="BE21" s="1"/>
      <c r="BH21" s="2">
        <f t="shared" si="35"/>
        <v>0</v>
      </c>
      <c r="BI21" s="2">
        <f t="shared" si="73"/>
        <v>0</v>
      </c>
      <c r="BJ21" s="2">
        <f t="shared" si="62"/>
        <v>0</v>
      </c>
      <c r="BK21" s="2">
        <f t="shared" si="37"/>
        <v>30815</v>
      </c>
      <c r="BL21" s="29" t="s">
        <v>76</v>
      </c>
      <c r="BM21" s="2">
        <f>'Cl.14 Various Hamilton'!$E$19</f>
        <v>-4508</v>
      </c>
      <c r="BN21" s="2">
        <f t="shared" si="7"/>
        <v>26307</v>
      </c>
      <c r="BO21" s="1"/>
      <c r="BP21" s="31">
        <f t="shared" si="39"/>
        <v>14</v>
      </c>
      <c r="BQ21" s="33" t="str">
        <f t="shared" si="39"/>
        <v>Dundas</v>
      </c>
      <c r="BR21" s="2">
        <f t="shared" si="8"/>
        <v>26307</v>
      </c>
      <c r="BS21" s="1"/>
      <c r="BT21" s="1"/>
      <c r="BU21" s="1"/>
      <c r="BV21" s="1"/>
      <c r="BY21" s="2">
        <f t="shared" si="40"/>
        <v>0</v>
      </c>
      <c r="BZ21" s="2">
        <f t="shared" si="74"/>
        <v>0</v>
      </c>
      <c r="CA21" s="2">
        <f t="shared" si="64"/>
        <v>0</v>
      </c>
      <c r="CB21" s="2">
        <f t="shared" si="42"/>
        <v>26307</v>
      </c>
      <c r="CC21" s="29" t="s">
        <v>76</v>
      </c>
      <c r="CD21" s="2">
        <f>'Cl.14 Various Hamilton'!$E$20</f>
        <v>-4508</v>
      </c>
      <c r="CE21" s="2">
        <f t="shared" si="10"/>
        <v>21799</v>
      </c>
      <c r="CG21" s="31">
        <f t="shared" si="44"/>
        <v>14</v>
      </c>
      <c r="CH21" s="33" t="str">
        <f t="shared" si="44"/>
        <v>Dundas</v>
      </c>
      <c r="CI21" s="2">
        <f t="shared" si="45"/>
        <v>21799</v>
      </c>
      <c r="CJ21" s="1"/>
      <c r="CK21" s="1"/>
      <c r="CL21" s="1"/>
      <c r="CM21" s="1"/>
      <c r="CP21" s="2">
        <f t="shared" si="46"/>
        <v>0</v>
      </c>
      <c r="CQ21" s="2">
        <f t="shared" si="47"/>
        <v>0</v>
      </c>
      <c r="CR21" s="2">
        <f t="shared" si="66"/>
        <v>0</v>
      </c>
      <c r="CS21" s="2">
        <f t="shared" si="49"/>
        <v>21799</v>
      </c>
      <c r="CT21" s="29" t="s">
        <v>76</v>
      </c>
      <c r="CU21" s="2">
        <f>'Cl.14 Various Hamilton'!$E$21</f>
        <v>-4508</v>
      </c>
      <c r="CV21" s="2">
        <f t="shared" si="11"/>
        <v>17291</v>
      </c>
      <c r="CX21" s="31">
        <f t="shared" si="51"/>
        <v>14</v>
      </c>
      <c r="CY21" s="33" t="str">
        <f t="shared" si="51"/>
        <v>Dundas</v>
      </c>
      <c r="CZ21" s="2">
        <f t="shared" si="52"/>
        <v>17291</v>
      </c>
      <c r="DA21" s="1"/>
      <c r="DB21" s="1"/>
      <c r="DC21" s="1"/>
      <c r="DD21" s="1"/>
      <c r="DG21" s="2">
        <f t="shared" si="53"/>
        <v>0</v>
      </c>
      <c r="DH21" s="2">
        <f t="shared" si="75"/>
        <v>0</v>
      </c>
      <c r="DI21" s="2">
        <f t="shared" si="68"/>
        <v>0</v>
      </c>
      <c r="DJ21" s="2">
        <f t="shared" si="55"/>
        <v>17291</v>
      </c>
      <c r="DK21" s="29" t="s">
        <v>76</v>
      </c>
      <c r="DL21" s="2">
        <f>'Cl.14 Various Hamilton'!$E$22</f>
        <v>-4508</v>
      </c>
      <c r="DM21" s="2">
        <f t="shared" si="13"/>
        <v>12783</v>
      </c>
      <c r="DO21" s="31">
        <f t="shared" si="57"/>
        <v>14</v>
      </c>
      <c r="DP21" s="33" t="str">
        <f t="shared" si="57"/>
        <v>Dundas</v>
      </c>
      <c r="DQ21" s="2">
        <f t="shared" si="14"/>
        <v>12783</v>
      </c>
      <c r="DR21" s="1"/>
      <c r="DS21" s="1"/>
      <c r="DT21" s="1"/>
      <c r="DU21" s="1"/>
      <c r="DX21" s="2">
        <f t="shared" si="58"/>
        <v>0</v>
      </c>
      <c r="DY21" s="2">
        <f t="shared" si="76"/>
        <v>0</v>
      </c>
      <c r="DZ21" s="2">
        <f t="shared" si="70"/>
        <v>0</v>
      </c>
      <c r="EA21" s="2">
        <f t="shared" si="60"/>
        <v>12783</v>
      </c>
      <c r="EB21" s="29" t="s">
        <v>76</v>
      </c>
      <c r="EC21" s="2">
        <f>'Cl.14 Various Hamilton'!$E$23</f>
        <v>-4508</v>
      </c>
      <c r="ED21" s="2">
        <f t="shared" si="16"/>
        <v>8275</v>
      </c>
    </row>
    <row r="22" spans="2:134" x14ac:dyDescent="0.25">
      <c r="B22" s="7">
        <v>14</v>
      </c>
      <c r="C22" t="s">
        <v>84</v>
      </c>
      <c r="D22" s="2"/>
      <c r="E22" s="1"/>
      <c r="F22" s="1"/>
      <c r="G22" s="1"/>
      <c r="J22" s="2">
        <f t="shared" si="17"/>
        <v>0</v>
      </c>
      <c r="K22" s="2"/>
      <c r="L22" s="2"/>
      <c r="M22" s="2"/>
      <c r="N22" s="29" t="s">
        <v>76</v>
      </c>
      <c r="O22" s="2"/>
      <c r="P22" s="2"/>
      <c r="Q22" s="1"/>
      <c r="R22" s="31">
        <f t="shared" si="20"/>
        <v>14</v>
      </c>
      <c r="S22" s="33" t="str">
        <f t="shared" si="20"/>
        <v>H1 Holland T5 - 2020</v>
      </c>
      <c r="T22" s="2">
        <f t="shared" si="21"/>
        <v>0</v>
      </c>
      <c r="U22" s="1">
        <v>451100</v>
      </c>
      <c r="V22" s="1"/>
      <c r="W22" s="1"/>
      <c r="Z22" s="2">
        <f t="shared" si="22"/>
        <v>0</v>
      </c>
      <c r="AA22" s="2"/>
      <c r="AB22" s="2"/>
      <c r="AC22" s="2">
        <f t="shared" si="25"/>
        <v>0</v>
      </c>
      <c r="AD22" s="29" t="s">
        <v>76</v>
      </c>
      <c r="AE22" s="2">
        <f>'Cl.14 Holland TS'!$E$13</f>
        <v>-26535.294117647056</v>
      </c>
      <c r="AF22" s="2">
        <f t="shared" si="3"/>
        <v>424564.70588235295</v>
      </c>
      <c r="AG22" s="1"/>
      <c r="AH22" s="31">
        <f t="shared" si="27"/>
        <v>14</v>
      </c>
      <c r="AI22" s="33" t="str">
        <f t="shared" si="27"/>
        <v>H1 Holland T5 - 2020</v>
      </c>
      <c r="AJ22" s="2">
        <f t="shared" si="28"/>
        <v>424564.70588235295</v>
      </c>
      <c r="AK22" s="1"/>
      <c r="AL22" s="1"/>
      <c r="AM22" s="1"/>
      <c r="AN22" s="1"/>
      <c r="AQ22" s="2">
        <f t="shared" si="29"/>
        <v>0</v>
      </c>
      <c r="AR22" s="2"/>
      <c r="AS22" s="2">
        <f t="shared" si="31"/>
        <v>0</v>
      </c>
      <c r="AT22" s="2">
        <f t="shared" si="32"/>
        <v>424564.70588235295</v>
      </c>
      <c r="AU22" s="29" t="s">
        <v>76</v>
      </c>
      <c r="AV22" s="2">
        <f>'Cl.14 Holland TS'!$E$14</f>
        <v>-26535.294117647056</v>
      </c>
      <c r="AW22" s="2">
        <f t="shared" si="4"/>
        <v>398029.4117647059</v>
      </c>
      <c r="AY22" s="31">
        <f t="shared" si="34"/>
        <v>14</v>
      </c>
      <c r="AZ22" s="33" t="str">
        <f t="shared" si="34"/>
        <v>H1 Holland T5 - 2020</v>
      </c>
      <c r="BA22" s="2">
        <f t="shared" si="5"/>
        <v>398029.4117647059</v>
      </c>
      <c r="BB22" s="1"/>
      <c r="BC22" s="1"/>
      <c r="BD22" s="1"/>
      <c r="BE22" s="1"/>
      <c r="BH22" s="2">
        <f t="shared" si="35"/>
        <v>0</v>
      </c>
      <c r="BI22" s="2">
        <f t="shared" si="73"/>
        <v>0</v>
      </c>
      <c r="BJ22" s="2">
        <f t="shared" si="62"/>
        <v>0</v>
      </c>
      <c r="BK22" s="2">
        <f t="shared" si="37"/>
        <v>398029.4117647059</v>
      </c>
      <c r="BL22" s="29" t="s">
        <v>76</v>
      </c>
      <c r="BM22" s="2">
        <f>'Cl.14 Holland TS'!$E$15</f>
        <v>-26535.294117647056</v>
      </c>
      <c r="BN22" s="2">
        <f t="shared" si="7"/>
        <v>371494.11764705885</v>
      </c>
      <c r="BO22" s="1"/>
      <c r="BP22" s="31">
        <f t="shared" si="39"/>
        <v>14</v>
      </c>
      <c r="BQ22" s="33" t="str">
        <f t="shared" si="39"/>
        <v>H1 Holland T5 - 2020</v>
      </c>
      <c r="BR22" s="2">
        <f t="shared" si="8"/>
        <v>371494.11764705885</v>
      </c>
      <c r="BS22" s="1"/>
      <c r="BT22" s="1"/>
      <c r="BU22" s="1"/>
      <c r="BV22" s="1"/>
      <c r="BY22" s="2">
        <f t="shared" si="40"/>
        <v>0</v>
      </c>
      <c r="BZ22" s="2">
        <f t="shared" si="74"/>
        <v>0</v>
      </c>
      <c r="CA22" s="2">
        <f t="shared" si="64"/>
        <v>0</v>
      </c>
      <c r="CB22" s="2">
        <f t="shared" si="42"/>
        <v>371494.11764705885</v>
      </c>
      <c r="CC22" s="29" t="s">
        <v>76</v>
      </c>
      <c r="CD22" s="2">
        <f>'Cl.14 Holland TS'!$E$16</f>
        <v>-26535.294117647056</v>
      </c>
      <c r="CE22" s="2">
        <f t="shared" si="10"/>
        <v>344958.82352941181</v>
      </c>
      <c r="CG22" s="31">
        <f t="shared" si="44"/>
        <v>14</v>
      </c>
      <c r="CH22" s="33" t="str">
        <f t="shared" si="44"/>
        <v>H1 Holland T5 - 2020</v>
      </c>
      <c r="CI22" s="2">
        <f t="shared" si="45"/>
        <v>344958.82352941181</v>
      </c>
      <c r="CJ22" s="1"/>
      <c r="CK22" s="1"/>
      <c r="CL22" s="1"/>
      <c r="CM22" s="1"/>
      <c r="CP22" s="2">
        <f t="shared" si="46"/>
        <v>0</v>
      </c>
      <c r="CQ22" s="2">
        <f t="shared" si="47"/>
        <v>0</v>
      </c>
      <c r="CR22" s="2">
        <f t="shared" si="66"/>
        <v>0</v>
      </c>
      <c r="CS22" s="2">
        <f t="shared" si="49"/>
        <v>344958.82352941181</v>
      </c>
      <c r="CT22" s="29" t="s">
        <v>76</v>
      </c>
      <c r="CU22" s="2">
        <f>'Cl.14 Holland TS'!$E$17</f>
        <v>-26535.294117647056</v>
      </c>
      <c r="CV22" s="2">
        <f t="shared" si="11"/>
        <v>318423.52941176476</v>
      </c>
      <c r="CX22" s="31">
        <f t="shared" si="51"/>
        <v>14</v>
      </c>
      <c r="CY22" s="33" t="str">
        <f t="shared" si="51"/>
        <v>H1 Holland T5 - 2020</v>
      </c>
      <c r="CZ22" s="2">
        <f t="shared" si="52"/>
        <v>318423.52941176476</v>
      </c>
      <c r="DA22" s="1"/>
      <c r="DB22" s="1"/>
      <c r="DC22" s="1"/>
      <c r="DD22" s="1"/>
      <c r="DG22" s="2">
        <f t="shared" si="53"/>
        <v>0</v>
      </c>
      <c r="DH22" s="2">
        <f t="shared" si="75"/>
        <v>0</v>
      </c>
      <c r="DI22" s="2">
        <f t="shared" si="68"/>
        <v>0</v>
      </c>
      <c r="DJ22" s="2">
        <f t="shared" si="55"/>
        <v>318423.52941176476</v>
      </c>
      <c r="DK22" s="29" t="s">
        <v>76</v>
      </c>
      <c r="DL22" s="2">
        <f>'Cl.14 Holland TS'!$E$18</f>
        <v>-26535.294117647056</v>
      </c>
      <c r="DM22" s="2">
        <f t="shared" si="13"/>
        <v>291888.23529411771</v>
      </c>
      <c r="DO22" s="31">
        <f t="shared" si="57"/>
        <v>14</v>
      </c>
      <c r="DP22" s="33" t="str">
        <f t="shared" si="57"/>
        <v>H1 Holland T5 - 2020</v>
      </c>
      <c r="DQ22" s="2">
        <f t="shared" si="14"/>
        <v>291888.23529411771</v>
      </c>
      <c r="DR22" s="1"/>
      <c r="DS22" s="1"/>
      <c r="DT22" s="1"/>
      <c r="DU22" s="1"/>
      <c r="DX22" s="2">
        <f t="shared" si="58"/>
        <v>0</v>
      </c>
      <c r="DY22" s="2">
        <f t="shared" si="76"/>
        <v>0</v>
      </c>
      <c r="DZ22" s="2">
        <f t="shared" si="70"/>
        <v>0</v>
      </c>
      <c r="EA22" s="2">
        <f t="shared" si="60"/>
        <v>291888.23529411771</v>
      </c>
      <c r="EB22" s="29" t="s">
        <v>76</v>
      </c>
      <c r="EC22" s="2">
        <f>'Cl.14 Holland TS'!$E$19</f>
        <v>-26535.294117647056</v>
      </c>
      <c r="ED22" s="2">
        <f t="shared" si="16"/>
        <v>265352.94117647066</v>
      </c>
    </row>
    <row r="23" spans="2:134" x14ac:dyDescent="0.25">
      <c r="B23" s="7">
        <v>14</v>
      </c>
      <c r="C23" t="s">
        <v>85</v>
      </c>
      <c r="D23" s="2">
        <v>3346761.3424657532</v>
      </c>
      <c r="E23" s="1"/>
      <c r="F23" s="1"/>
      <c r="G23" s="1"/>
      <c r="J23" s="2">
        <f t="shared" si="17"/>
        <v>0</v>
      </c>
      <c r="K23" s="2"/>
      <c r="L23" s="2">
        <f t="shared" si="1"/>
        <v>0</v>
      </c>
      <c r="M23" s="2">
        <f t="shared" si="18"/>
        <v>3346761.3424657532</v>
      </c>
      <c r="N23" s="29" t="s">
        <v>76</v>
      </c>
      <c r="O23" s="2">
        <f>'Cl.14 Midhurst'!$AD$18</f>
        <v>-312375</v>
      </c>
      <c r="P23" s="2">
        <f t="shared" si="2"/>
        <v>3034386.3424657532</v>
      </c>
      <c r="Q23" s="1"/>
      <c r="R23" s="31">
        <f t="shared" si="20"/>
        <v>14</v>
      </c>
      <c r="S23" s="33" t="str">
        <f t="shared" si="20"/>
        <v>H1 Midhurst CC</v>
      </c>
      <c r="T23" s="2">
        <f t="shared" si="21"/>
        <v>3034386.3424657532</v>
      </c>
      <c r="U23" s="1"/>
      <c r="V23" s="1"/>
      <c r="W23" s="1"/>
      <c r="Z23" s="2"/>
      <c r="AA23" s="2"/>
      <c r="AB23" s="2">
        <f t="shared" si="24"/>
        <v>0</v>
      </c>
      <c r="AC23" s="2">
        <f t="shared" si="25"/>
        <v>3034386.3424657532</v>
      </c>
      <c r="AD23" s="29" t="s">
        <v>76</v>
      </c>
      <c r="AE23" s="2">
        <f>'Cl.14 Midhurst'!$AD$19</f>
        <v>-312375</v>
      </c>
      <c r="AF23" s="2">
        <f t="shared" si="3"/>
        <v>2722011.3424657532</v>
      </c>
      <c r="AG23" s="1"/>
      <c r="AH23" s="31">
        <f t="shared" si="27"/>
        <v>14</v>
      </c>
      <c r="AI23" s="33" t="str">
        <f t="shared" si="27"/>
        <v>H1 Midhurst CC</v>
      </c>
      <c r="AJ23" s="2">
        <f t="shared" si="28"/>
        <v>2722011.3424657532</v>
      </c>
      <c r="AK23" s="1"/>
      <c r="AL23" s="1"/>
      <c r="AM23" s="1"/>
      <c r="AN23" s="1"/>
      <c r="AQ23" s="2">
        <f t="shared" si="29"/>
        <v>0</v>
      </c>
      <c r="AR23" s="2"/>
      <c r="AS23" s="2">
        <f t="shared" si="31"/>
        <v>0</v>
      </c>
      <c r="AT23" s="2">
        <f t="shared" si="32"/>
        <v>2722011.3424657532</v>
      </c>
      <c r="AU23" s="29" t="s">
        <v>76</v>
      </c>
      <c r="AV23" s="2">
        <f>'Cl.14 Midhurst'!$AD$20</f>
        <v>-312375</v>
      </c>
      <c r="AW23" s="2">
        <f t="shared" si="4"/>
        <v>2409636.3424657532</v>
      </c>
      <c r="AY23" s="31">
        <f t="shared" si="34"/>
        <v>14</v>
      </c>
      <c r="AZ23" s="33" t="str">
        <f t="shared" si="34"/>
        <v>H1 Midhurst CC</v>
      </c>
      <c r="BA23" s="2">
        <f t="shared" si="5"/>
        <v>2409636.3424657532</v>
      </c>
      <c r="BB23" s="1"/>
      <c r="BC23" s="1"/>
      <c r="BD23" s="1"/>
      <c r="BE23" s="1">
        <v>-838700</v>
      </c>
      <c r="BH23" s="2">
        <f t="shared" si="35"/>
        <v>0</v>
      </c>
      <c r="BI23" s="2">
        <f t="shared" si="73"/>
        <v>0</v>
      </c>
      <c r="BJ23" s="2">
        <f t="shared" si="62"/>
        <v>0</v>
      </c>
      <c r="BK23" s="2">
        <f t="shared" si="37"/>
        <v>1570936.3424657532</v>
      </c>
      <c r="BL23" s="29" t="s">
        <v>76</v>
      </c>
      <c r="BM23" s="2">
        <f>'Cl.14 Midhurst'!$AD$21</f>
        <v>-312375</v>
      </c>
      <c r="BN23" s="2">
        <f t="shared" si="7"/>
        <v>1258561.3424657532</v>
      </c>
      <c r="BO23" s="1"/>
      <c r="BP23" s="31">
        <f t="shared" si="39"/>
        <v>14</v>
      </c>
      <c r="BQ23" s="33" t="str">
        <f t="shared" si="39"/>
        <v>H1 Midhurst CC</v>
      </c>
      <c r="BR23" s="2">
        <f t="shared" si="8"/>
        <v>1258561.3424657532</v>
      </c>
      <c r="BS23" s="1"/>
      <c r="BT23" s="1"/>
      <c r="BU23" s="1"/>
      <c r="BV23" s="1"/>
      <c r="BY23" s="2">
        <f t="shared" si="40"/>
        <v>0</v>
      </c>
      <c r="BZ23" s="2">
        <f t="shared" si="74"/>
        <v>0</v>
      </c>
      <c r="CA23" s="2">
        <f t="shared" si="64"/>
        <v>0</v>
      </c>
      <c r="CB23" s="2">
        <f t="shared" si="42"/>
        <v>1258561.3424657532</v>
      </c>
      <c r="CC23" s="29" t="s">
        <v>76</v>
      </c>
      <c r="CD23" s="2">
        <f>'Cl.14 Midhurst'!$AD$22</f>
        <v>-312375</v>
      </c>
      <c r="CE23" s="2">
        <f t="shared" si="10"/>
        <v>946186.3424657532</v>
      </c>
      <c r="CG23" s="31">
        <f t="shared" si="44"/>
        <v>14</v>
      </c>
      <c r="CH23" s="33" t="str">
        <f t="shared" si="44"/>
        <v>H1 Midhurst CC</v>
      </c>
      <c r="CI23" s="2">
        <f t="shared" si="45"/>
        <v>946186.3424657532</v>
      </c>
      <c r="CJ23" s="1"/>
      <c r="CK23" s="1"/>
      <c r="CL23" s="1"/>
      <c r="CM23" s="1"/>
      <c r="CP23" s="2">
        <f t="shared" si="46"/>
        <v>0</v>
      </c>
      <c r="CQ23" s="2">
        <f t="shared" si="47"/>
        <v>0</v>
      </c>
      <c r="CR23" s="2">
        <f t="shared" si="66"/>
        <v>0</v>
      </c>
      <c r="CS23" s="2">
        <f t="shared" si="49"/>
        <v>946186.3424657532</v>
      </c>
      <c r="CT23" s="29" t="s">
        <v>76</v>
      </c>
      <c r="CU23" s="2">
        <f>'Cl.14 Midhurst'!$AD$23</f>
        <v>-312375</v>
      </c>
      <c r="CV23" s="2">
        <f t="shared" si="11"/>
        <v>633811.3424657532</v>
      </c>
      <c r="CX23" s="31">
        <f t="shared" si="51"/>
        <v>14</v>
      </c>
      <c r="CY23" s="33" t="str">
        <f t="shared" si="51"/>
        <v>H1 Midhurst CC</v>
      </c>
      <c r="CZ23" s="2">
        <f t="shared" si="52"/>
        <v>633811.3424657532</v>
      </c>
      <c r="DA23" s="1"/>
      <c r="DB23" s="1"/>
      <c r="DC23" s="1"/>
      <c r="DD23" s="1"/>
      <c r="DG23" s="2">
        <f t="shared" si="53"/>
        <v>0</v>
      </c>
      <c r="DH23" s="2">
        <f t="shared" si="75"/>
        <v>0</v>
      </c>
      <c r="DI23" s="2">
        <f t="shared" si="68"/>
        <v>0</v>
      </c>
      <c r="DJ23" s="2">
        <f t="shared" si="55"/>
        <v>633811.3424657532</v>
      </c>
      <c r="DK23" s="29" t="s">
        <v>76</v>
      </c>
      <c r="DL23" s="2">
        <f>'Cl.14 Midhurst'!$AD$24</f>
        <v>-312375</v>
      </c>
      <c r="DM23" s="2">
        <f t="shared" si="13"/>
        <v>321436.3424657532</v>
      </c>
      <c r="DO23" s="31">
        <f t="shared" si="57"/>
        <v>14</v>
      </c>
      <c r="DP23" s="33" t="str">
        <f t="shared" si="57"/>
        <v>H1 Midhurst CC</v>
      </c>
      <c r="DQ23" s="2">
        <f t="shared" si="14"/>
        <v>321436.3424657532</v>
      </c>
      <c r="DR23" s="1"/>
      <c r="DS23" s="1"/>
      <c r="DT23" s="1"/>
      <c r="DU23" s="1"/>
      <c r="DX23" s="2">
        <f t="shared" si="58"/>
        <v>0</v>
      </c>
      <c r="DY23" s="2">
        <f t="shared" si="76"/>
        <v>0</v>
      </c>
      <c r="DZ23" s="2">
        <f t="shared" si="70"/>
        <v>0</v>
      </c>
      <c r="EA23" s="2">
        <f t="shared" si="60"/>
        <v>321436.3424657532</v>
      </c>
      <c r="EB23" s="29" t="s">
        <v>76</v>
      </c>
      <c r="EC23" s="2">
        <f>'Cl.14 Midhurst'!$AD$25</f>
        <v>-312375</v>
      </c>
      <c r="ED23" s="2">
        <f t="shared" si="16"/>
        <v>9061.3424657532014</v>
      </c>
    </row>
    <row r="24" spans="2:134" x14ac:dyDescent="0.25">
      <c r="B24" s="7">
        <v>14</v>
      </c>
      <c r="C24" t="s">
        <v>74</v>
      </c>
      <c r="D24" s="2">
        <v>880754</v>
      </c>
      <c r="E24" s="1"/>
      <c r="F24" s="1"/>
      <c r="G24" s="1"/>
      <c r="J24" s="2">
        <f t="shared" si="17"/>
        <v>0</v>
      </c>
      <c r="K24" s="2"/>
      <c r="L24" s="2">
        <f t="shared" si="1"/>
        <v>0</v>
      </c>
      <c r="M24" s="2">
        <f t="shared" si="18"/>
        <v>880754</v>
      </c>
      <c r="N24" s="29" t="s">
        <v>76</v>
      </c>
      <c r="O24" s="2">
        <f>'Cl.14 Various Hamilton'!$AB$59</f>
        <v>-42262</v>
      </c>
      <c r="P24" s="2">
        <f t="shared" si="2"/>
        <v>838492</v>
      </c>
      <c r="Q24" s="1"/>
      <c r="R24" s="31">
        <f t="shared" si="20"/>
        <v>14</v>
      </c>
      <c r="S24" s="33" t="str">
        <f t="shared" si="20"/>
        <v>Nebo Road</v>
      </c>
      <c r="T24" s="2">
        <f t="shared" si="21"/>
        <v>838492</v>
      </c>
      <c r="U24" s="1"/>
      <c r="V24" s="1"/>
      <c r="W24" s="1"/>
      <c r="Z24" s="2"/>
      <c r="AA24" s="2"/>
      <c r="AB24" s="2">
        <f t="shared" si="24"/>
        <v>0</v>
      </c>
      <c r="AC24" s="2">
        <f t="shared" si="25"/>
        <v>838492</v>
      </c>
      <c r="AD24" s="29" t="s">
        <v>76</v>
      </c>
      <c r="AE24" s="2">
        <f>'Cl.14 Various Hamilton'!$AB$60</f>
        <v>-42262</v>
      </c>
      <c r="AF24" s="2">
        <f t="shared" si="3"/>
        <v>796230</v>
      </c>
      <c r="AG24" s="1"/>
      <c r="AH24" s="31">
        <f t="shared" si="27"/>
        <v>14</v>
      </c>
      <c r="AI24" s="33" t="str">
        <f t="shared" si="27"/>
        <v>Nebo Road</v>
      </c>
      <c r="AJ24" s="2">
        <f t="shared" si="28"/>
        <v>796230</v>
      </c>
      <c r="AK24" s="1"/>
      <c r="AL24" s="1"/>
      <c r="AM24" s="1"/>
      <c r="AN24" s="1"/>
      <c r="AQ24" s="2">
        <f t="shared" si="29"/>
        <v>0</v>
      </c>
      <c r="AR24" s="2"/>
      <c r="AS24" s="2">
        <f t="shared" si="31"/>
        <v>0</v>
      </c>
      <c r="AT24" s="2">
        <f t="shared" si="32"/>
        <v>796230</v>
      </c>
      <c r="AU24" s="29" t="s">
        <v>76</v>
      </c>
      <c r="AV24" s="2">
        <f>'Cl.14 Various Hamilton'!$AB$61</f>
        <v>-42262</v>
      </c>
      <c r="AW24" s="2">
        <f t="shared" si="4"/>
        <v>753968</v>
      </c>
      <c r="AY24" s="31">
        <f t="shared" si="34"/>
        <v>14</v>
      </c>
      <c r="AZ24" s="33" t="str">
        <f t="shared" si="34"/>
        <v>Nebo Road</v>
      </c>
      <c r="BA24" s="2">
        <f t="shared" si="5"/>
        <v>753968</v>
      </c>
      <c r="BB24" s="1">
        <v>654500</v>
      </c>
      <c r="BC24" s="1"/>
      <c r="BD24" s="1"/>
      <c r="BE24" s="1"/>
      <c r="BH24" s="2">
        <f t="shared" si="35"/>
        <v>0</v>
      </c>
      <c r="BI24" s="2">
        <f>+BH24*$BI$5</f>
        <v>0</v>
      </c>
      <c r="BJ24" s="2">
        <f t="shared" si="62"/>
        <v>327250</v>
      </c>
      <c r="BK24" s="2">
        <f t="shared" si="37"/>
        <v>1081218</v>
      </c>
      <c r="BL24" s="29" t="s">
        <v>76</v>
      </c>
      <c r="BM24" s="2">
        <f>'Cl.14 Various Hamilton'!$AB$62</f>
        <v>-47179</v>
      </c>
      <c r="BN24" s="2">
        <f t="shared" si="7"/>
        <v>1361289</v>
      </c>
      <c r="BO24" s="1"/>
      <c r="BP24" s="31">
        <f t="shared" si="39"/>
        <v>14</v>
      </c>
      <c r="BQ24" s="33" t="str">
        <f t="shared" si="39"/>
        <v>Nebo Road</v>
      </c>
      <c r="BR24" s="2">
        <f t="shared" si="8"/>
        <v>1361289</v>
      </c>
      <c r="BS24" s="1"/>
      <c r="BT24" s="1"/>
      <c r="BU24" s="1"/>
      <c r="BV24" s="1"/>
      <c r="BY24" s="2">
        <f t="shared" si="40"/>
        <v>0</v>
      </c>
      <c r="BZ24" s="2">
        <f t="shared" si="74"/>
        <v>0</v>
      </c>
      <c r="CA24" s="2">
        <f t="shared" si="64"/>
        <v>0</v>
      </c>
      <c r="CB24" s="2">
        <f t="shared" si="42"/>
        <v>1361289</v>
      </c>
      <c r="CC24" s="29" t="s">
        <v>76</v>
      </c>
      <c r="CD24" s="2">
        <f>'Cl.14 Various Hamilton'!$AB$63</f>
        <v>-80855</v>
      </c>
      <c r="CE24" s="2">
        <f t="shared" si="10"/>
        <v>1280434</v>
      </c>
      <c r="CG24" s="31">
        <f t="shared" si="44"/>
        <v>14</v>
      </c>
      <c r="CH24" s="33" t="str">
        <f t="shared" si="44"/>
        <v>Nebo Road</v>
      </c>
      <c r="CI24" s="2">
        <f t="shared" si="45"/>
        <v>1280434</v>
      </c>
      <c r="CJ24" s="1"/>
      <c r="CK24" s="1"/>
      <c r="CL24" s="1"/>
      <c r="CM24" s="1"/>
      <c r="CP24" s="2">
        <f t="shared" si="46"/>
        <v>0</v>
      </c>
      <c r="CQ24" s="2">
        <f t="shared" si="47"/>
        <v>0</v>
      </c>
      <c r="CR24" s="2">
        <f t="shared" si="66"/>
        <v>0</v>
      </c>
      <c r="CS24" s="2">
        <f t="shared" si="49"/>
        <v>1280434</v>
      </c>
      <c r="CT24" s="29" t="s">
        <v>76</v>
      </c>
      <c r="CU24" s="2">
        <f>'Cl.14 Various Hamilton'!$AB$64</f>
        <v>-80855</v>
      </c>
      <c r="CV24" s="2">
        <f t="shared" si="11"/>
        <v>1199579</v>
      </c>
      <c r="CX24" s="31">
        <f t="shared" si="51"/>
        <v>14</v>
      </c>
      <c r="CY24" s="33" t="str">
        <f t="shared" si="51"/>
        <v>Nebo Road</v>
      </c>
      <c r="CZ24" s="2">
        <f t="shared" si="52"/>
        <v>1199579</v>
      </c>
      <c r="DA24" s="1"/>
      <c r="DB24" s="1"/>
      <c r="DC24" s="1"/>
      <c r="DD24" s="1"/>
      <c r="DG24" s="2">
        <f t="shared" si="53"/>
        <v>0</v>
      </c>
      <c r="DH24" s="2">
        <f t="shared" si="75"/>
        <v>0</v>
      </c>
      <c r="DI24" s="2">
        <f t="shared" si="68"/>
        <v>0</v>
      </c>
      <c r="DJ24" s="2">
        <f t="shared" si="55"/>
        <v>1199579</v>
      </c>
      <c r="DK24" s="29" t="s">
        <v>76</v>
      </c>
      <c r="DL24" s="2">
        <f>'Cl.14 Various Hamilton'!$AB$65</f>
        <v>-80855</v>
      </c>
      <c r="DM24" s="2">
        <f t="shared" si="13"/>
        <v>1118724</v>
      </c>
      <c r="DO24" s="31">
        <f t="shared" si="57"/>
        <v>14</v>
      </c>
      <c r="DP24" s="33" t="str">
        <f t="shared" si="57"/>
        <v>Nebo Road</v>
      </c>
      <c r="DQ24" s="2">
        <f t="shared" si="14"/>
        <v>1118724</v>
      </c>
      <c r="DR24" s="1"/>
      <c r="DS24" s="1"/>
      <c r="DT24" s="1"/>
      <c r="DU24" s="1"/>
      <c r="DX24" s="2">
        <f t="shared" si="58"/>
        <v>0</v>
      </c>
      <c r="DY24" s="2">
        <f t="shared" si="76"/>
        <v>0</v>
      </c>
      <c r="DZ24" s="2">
        <f t="shared" si="70"/>
        <v>0</v>
      </c>
      <c r="EA24" s="2">
        <f t="shared" si="60"/>
        <v>1118724</v>
      </c>
      <c r="EB24" s="29" t="s">
        <v>76</v>
      </c>
      <c r="EC24" s="2">
        <f>'Cl.14 Various Hamilton'!$AB$66</f>
        <v>-80855</v>
      </c>
      <c r="ED24" s="2">
        <f t="shared" si="16"/>
        <v>1037869</v>
      </c>
    </row>
    <row r="25" spans="2:134" x14ac:dyDescent="0.25">
      <c r="B25" s="7">
        <v>14</v>
      </c>
      <c r="C25" t="s">
        <v>86</v>
      </c>
      <c r="D25" s="2">
        <v>6493079</v>
      </c>
      <c r="E25" s="1"/>
      <c r="F25" s="1"/>
      <c r="G25" s="1"/>
      <c r="J25" s="2">
        <f t="shared" si="17"/>
        <v>0</v>
      </c>
      <c r="K25" s="2"/>
      <c r="L25" s="2">
        <f t="shared" si="1"/>
        <v>0</v>
      </c>
      <c r="M25" s="2">
        <f t="shared" si="18"/>
        <v>6493079</v>
      </c>
      <c r="N25" s="29" t="s">
        <v>76</v>
      </c>
      <c r="O25" s="2">
        <f>'Cl.14 Various Hamilton'!$E$95</f>
        <v>-310431.05709539214</v>
      </c>
      <c r="P25" s="2">
        <f t="shared" si="2"/>
        <v>6182647.9429046083</v>
      </c>
      <c r="Q25" s="1"/>
      <c r="R25" s="31">
        <f t="shared" si="20"/>
        <v>14</v>
      </c>
      <c r="S25" s="33" t="str">
        <f t="shared" si="20"/>
        <v>Vansickle</v>
      </c>
      <c r="T25" s="2">
        <f t="shared" si="21"/>
        <v>6182647.9429046083</v>
      </c>
      <c r="U25" s="1"/>
      <c r="V25" s="1"/>
      <c r="W25" s="1"/>
      <c r="Z25" s="2"/>
      <c r="AA25" s="2"/>
      <c r="AB25" s="2">
        <f t="shared" si="24"/>
        <v>0</v>
      </c>
      <c r="AC25" s="2">
        <f t="shared" si="25"/>
        <v>6182647.9429046083</v>
      </c>
      <c r="AD25" s="29" t="s">
        <v>76</v>
      </c>
      <c r="AE25" s="2">
        <f>'Cl.14 Various Hamilton'!$E$96</f>
        <v>-310431.05709539214</v>
      </c>
      <c r="AF25" s="2">
        <f t="shared" si="3"/>
        <v>5872216.8858092166</v>
      </c>
      <c r="AG25" s="1"/>
      <c r="AH25" s="31">
        <f t="shared" si="27"/>
        <v>14</v>
      </c>
      <c r="AI25" s="33" t="str">
        <f t="shared" si="27"/>
        <v>Vansickle</v>
      </c>
      <c r="AJ25" s="2">
        <f t="shared" si="28"/>
        <v>5872216.8858092166</v>
      </c>
      <c r="AK25" s="1"/>
      <c r="AL25" s="1"/>
      <c r="AM25" s="1"/>
      <c r="AN25" s="1"/>
      <c r="AQ25" s="2">
        <f t="shared" si="29"/>
        <v>0</v>
      </c>
      <c r="AR25" s="2"/>
      <c r="AS25" s="2">
        <f t="shared" si="31"/>
        <v>0</v>
      </c>
      <c r="AT25" s="2">
        <f t="shared" si="32"/>
        <v>5872216.8858092166</v>
      </c>
      <c r="AU25" s="29" t="s">
        <v>76</v>
      </c>
      <c r="AV25" s="2">
        <f>'Cl.14 Various Hamilton'!$E$97</f>
        <v>-310431.05709539214</v>
      </c>
      <c r="AW25" s="2">
        <f t="shared" si="4"/>
        <v>5561785.828713825</v>
      </c>
      <c r="AY25" s="31">
        <f t="shared" si="34"/>
        <v>14</v>
      </c>
      <c r="AZ25" s="33" t="str">
        <f t="shared" si="34"/>
        <v>Vansickle</v>
      </c>
      <c r="BA25" s="2">
        <f t="shared" si="5"/>
        <v>5561785.828713825</v>
      </c>
      <c r="BB25" s="1"/>
      <c r="BC25" s="1"/>
      <c r="BD25" s="1"/>
      <c r="BE25" s="1"/>
      <c r="BH25" s="2">
        <f t="shared" si="35"/>
        <v>0</v>
      </c>
      <c r="BI25" s="2">
        <f t="shared" ref="BI25:BI27" si="77">+BH25*$BI$5</f>
        <v>0</v>
      </c>
      <c r="BJ25" s="2">
        <f t="shared" si="62"/>
        <v>0</v>
      </c>
      <c r="BK25" s="2">
        <f t="shared" si="37"/>
        <v>5561785.828713825</v>
      </c>
      <c r="BL25" s="29" t="s">
        <v>76</v>
      </c>
      <c r="BM25" s="2">
        <f>'Cl.14 Various Hamilton'!$E$98</f>
        <v>-310431.05709539214</v>
      </c>
      <c r="BN25" s="2">
        <f t="shared" si="7"/>
        <v>5251354.7716184333</v>
      </c>
      <c r="BO25" s="1"/>
      <c r="BP25" s="31">
        <f t="shared" si="39"/>
        <v>14</v>
      </c>
      <c r="BQ25" s="33" t="str">
        <f t="shared" si="39"/>
        <v>Vansickle</v>
      </c>
      <c r="BR25" s="2">
        <f t="shared" si="8"/>
        <v>5251354.7716184333</v>
      </c>
      <c r="BS25" s="1"/>
      <c r="BT25" s="1"/>
      <c r="BU25" s="1"/>
      <c r="BV25" s="1"/>
      <c r="BY25" s="2">
        <f t="shared" si="40"/>
        <v>0</v>
      </c>
      <c r="BZ25" s="2">
        <f t="shared" si="74"/>
        <v>0</v>
      </c>
      <c r="CA25" s="2">
        <f t="shared" si="64"/>
        <v>0</v>
      </c>
      <c r="CB25" s="2">
        <f t="shared" si="42"/>
        <v>5251354.7716184333</v>
      </c>
      <c r="CC25" s="29" t="s">
        <v>76</v>
      </c>
      <c r="CD25" s="2">
        <f>'Cl.14 Various Hamilton'!$E$99</f>
        <v>-310431.05709539214</v>
      </c>
      <c r="CE25" s="2">
        <f t="shared" si="10"/>
        <v>4940923.7145230416</v>
      </c>
      <c r="CG25" s="31">
        <f t="shared" si="44"/>
        <v>14</v>
      </c>
      <c r="CH25" s="33" t="str">
        <f t="shared" si="44"/>
        <v>Vansickle</v>
      </c>
      <c r="CI25" s="2">
        <f t="shared" si="45"/>
        <v>4940923.7145230416</v>
      </c>
      <c r="CJ25" s="1"/>
      <c r="CK25" s="1"/>
      <c r="CL25" s="1"/>
      <c r="CM25" s="1"/>
      <c r="CP25" s="2">
        <f t="shared" si="46"/>
        <v>0</v>
      </c>
      <c r="CQ25" s="2">
        <f t="shared" si="47"/>
        <v>0</v>
      </c>
      <c r="CR25" s="2">
        <f t="shared" si="66"/>
        <v>0</v>
      </c>
      <c r="CS25" s="2">
        <f t="shared" si="49"/>
        <v>4940923.7145230416</v>
      </c>
      <c r="CT25" s="29" t="s">
        <v>76</v>
      </c>
      <c r="CU25" s="2">
        <f>'Cl.14 Various Hamilton'!$E$100</f>
        <v>-310431.05709539214</v>
      </c>
      <c r="CV25" s="2">
        <f t="shared" si="11"/>
        <v>4630492.6574276499</v>
      </c>
      <c r="CX25" s="31">
        <f t="shared" si="51"/>
        <v>14</v>
      </c>
      <c r="CY25" s="33" t="str">
        <f t="shared" si="51"/>
        <v>Vansickle</v>
      </c>
      <c r="CZ25" s="2">
        <f t="shared" si="52"/>
        <v>4630492.6574276499</v>
      </c>
      <c r="DA25" s="1"/>
      <c r="DB25" s="1"/>
      <c r="DC25" s="1"/>
      <c r="DD25" s="1"/>
      <c r="DG25" s="2">
        <f t="shared" si="53"/>
        <v>0</v>
      </c>
      <c r="DH25" s="2">
        <f t="shared" si="75"/>
        <v>0</v>
      </c>
      <c r="DI25" s="2">
        <f t="shared" si="68"/>
        <v>0</v>
      </c>
      <c r="DJ25" s="2">
        <f t="shared" si="55"/>
        <v>4630492.6574276499</v>
      </c>
      <c r="DK25" s="29" t="s">
        <v>76</v>
      </c>
      <c r="DL25" s="2">
        <f>'Cl.14 Various Hamilton'!$E$101</f>
        <v>-310431.05709539214</v>
      </c>
      <c r="DM25" s="2">
        <f t="shared" si="13"/>
        <v>4320061.6003322583</v>
      </c>
      <c r="DO25" s="31">
        <f t="shared" si="57"/>
        <v>14</v>
      </c>
      <c r="DP25" s="33" t="str">
        <f t="shared" si="57"/>
        <v>Vansickle</v>
      </c>
      <c r="DQ25" s="2">
        <f t="shared" si="14"/>
        <v>4320061.6003322583</v>
      </c>
      <c r="DR25" s="1"/>
      <c r="DS25" s="1"/>
      <c r="DT25" s="1"/>
      <c r="DU25" s="1"/>
      <c r="DX25" s="2">
        <f t="shared" si="58"/>
        <v>0</v>
      </c>
      <c r="DY25" s="2">
        <f t="shared" si="76"/>
        <v>0</v>
      </c>
      <c r="DZ25" s="2">
        <f t="shared" si="70"/>
        <v>0</v>
      </c>
      <c r="EA25" s="2">
        <f t="shared" si="60"/>
        <v>4320061.6003322583</v>
      </c>
      <c r="EB25" s="29" t="s">
        <v>76</v>
      </c>
      <c r="EC25" s="2">
        <f>'Cl.14 Various Hamilton'!$E$102</f>
        <v>-310431.05709539214</v>
      </c>
      <c r="ED25" s="2">
        <f t="shared" si="16"/>
        <v>4009630.5432368661</v>
      </c>
    </row>
    <row r="26" spans="2:134" x14ac:dyDescent="0.25">
      <c r="B26" s="7">
        <v>14</v>
      </c>
      <c r="C26" t="s">
        <v>87</v>
      </c>
      <c r="D26" s="2">
        <v>5466856</v>
      </c>
      <c r="E26" s="1"/>
      <c r="F26" s="1"/>
      <c r="G26" s="1"/>
      <c r="J26" s="2">
        <f t="shared" si="17"/>
        <v>0</v>
      </c>
      <c r="K26" s="2"/>
      <c r="L26" s="2">
        <f t="shared" si="1"/>
        <v>0</v>
      </c>
      <c r="M26" s="2">
        <f t="shared" si="18"/>
        <v>5466856</v>
      </c>
      <c r="N26" s="29" t="s">
        <v>76</v>
      </c>
      <c r="O26" s="2">
        <f>'Cl.14 Various Hamilton'!$E$37</f>
        <v>-607045</v>
      </c>
      <c r="P26" s="2">
        <f t="shared" si="2"/>
        <v>4859811</v>
      </c>
      <c r="Q26" s="1"/>
      <c r="R26" s="31">
        <f t="shared" si="20"/>
        <v>14</v>
      </c>
      <c r="S26" s="33" t="str">
        <f t="shared" si="20"/>
        <v>Winona</v>
      </c>
      <c r="T26" s="2">
        <f t="shared" si="21"/>
        <v>4859811</v>
      </c>
      <c r="U26" s="1"/>
      <c r="V26" s="1"/>
      <c r="W26" s="1"/>
      <c r="Z26" s="2"/>
      <c r="AA26" s="2"/>
      <c r="AB26" s="2">
        <f t="shared" si="24"/>
        <v>0</v>
      </c>
      <c r="AC26" s="2">
        <f t="shared" si="25"/>
        <v>4859811</v>
      </c>
      <c r="AD26" s="29" t="s">
        <v>76</v>
      </c>
      <c r="AE26" s="2">
        <f>'Cl.14 Various Hamilton'!$E$38</f>
        <v>-607045</v>
      </c>
      <c r="AF26" s="2">
        <f t="shared" si="3"/>
        <v>4252766</v>
      </c>
      <c r="AG26" s="1"/>
      <c r="AH26" s="31">
        <f t="shared" si="27"/>
        <v>14</v>
      </c>
      <c r="AI26" s="33" t="str">
        <f t="shared" si="27"/>
        <v>Winona</v>
      </c>
      <c r="AJ26" s="2">
        <f t="shared" si="28"/>
        <v>4252766</v>
      </c>
      <c r="AK26" s="1"/>
      <c r="AL26" s="1"/>
      <c r="AM26" s="1"/>
      <c r="AN26" s="1"/>
      <c r="AQ26" s="2">
        <f t="shared" si="29"/>
        <v>0</v>
      </c>
      <c r="AR26" s="2"/>
      <c r="AS26" s="2">
        <f t="shared" si="31"/>
        <v>0</v>
      </c>
      <c r="AT26" s="2">
        <f t="shared" si="32"/>
        <v>4252766</v>
      </c>
      <c r="AU26" s="29" t="s">
        <v>76</v>
      </c>
      <c r="AV26" s="2">
        <f>'Cl.14 Various Hamilton'!$E$39</f>
        <v>-607045</v>
      </c>
      <c r="AW26" s="2">
        <f t="shared" si="4"/>
        <v>3645721</v>
      </c>
      <c r="AY26" s="31">
        <f t="shared" si="34"/>
        <v>14</v>
      </c>
      <c r="AZ26" s="33" t="str">
        <f t="shared" si="34"/>
        <v>Winona</v>
      </c>
      <c r="BA26" s="2">
        <f t="shared" si="5"/>
        <v>3645721</v>
      </c>
      <c r="BB26" s="1"/>
      <c r="BC26" s="1"/>
      <c r="BD26" s="1"/>
      <c r="BE26" s="1">
        <v>-1035500</v>
      </c>
      <c r="BH26" s="2">
        <f t="shared" si="35"/>
        <v>0</v>
      </c>
      <c r="BI26" s="2">
        <f t="shared" si="77"/>
        <v>0</v>
      </c>
      <c r="BJ26" s="2">
        <f t="shared" si="62"/>
        <v>0</v>
      </c>
      <c r="BK26" s="2">
        <f t="shared" si="37"/>
        <v>2610221</v>
      </c>
      <c r="BL26" s="29" t="s">
        <v>76</v>
      </c>
      <c r="BM26" s="2">
        <f>'Cl.14 Various Hamilton'!$E$40</f>
        <v>-607045</v>
      </c>
      <c r="BN26" s="2">
        <f t="shared" si="7"/>
        <v>2003176</v>
      </c>
      <c r="BO26" s="1"/>
      <c r="BP26" s="31">
        <f t="shared" si="39"/>
        <v>14</v>
      </c>
      <c r="BQ26" s="33" t="str">
        <f t="shared" si="39"/>
        <v>Winona</v>
      </c>
      <c r="BR26" s="2">
        <f t="shared" si="8"/>
        <v>2003176</v>
      </c>
      <c r="BS26" s="1"/>
      <c r="BT26" s="1"/>
      <c r="BU26" s="1"/>
      <c r="BV26" s="1"/>
      <c r="BY26" s="2">
        <f t="shared" si="40"/>
        <v>0</v>
      </c>
      <c r="BZ26" s="2">
        <f t="shared" si="74"/>
        <v>0</v>
      </c>
      <c r="CA26" s="2">
        <f t="shared" si="64"/>
        <v>0</v>
      </c>
      <c r="CB26" s="2">
        <f t="shared" si="42"/>
        <v>2003176</v>
      </c>
      <c r="CC26" s="29" t="s">
        <v>76</v>
      </c>
      <c r="CD26" s="2">
        <f>'Cl.14 Various Hamilton'!$E$41</f>
        <v>-607045</v>
      </c>
      <c r="CE26" s="2">
        <f t="shared" si="10"/>
        <v>1396131</v>
      </c>
      <c r="CG26" s="31">
        <f t="shared" si="44"/>
        <v>14</v>
      </c>
      <c r="CH26" s="33" t="str">
        <f t="shared" si="44"/>
        <v>Winona</v>
      </c>
      <c r="CI26" s="2">
        <f t="shared" si="45"/>
        <v>1396131</v>
      </c>
      <c r="CJ26" s="1"/>
      <c r="CK26" s="1"/>
      <c r="CL26" s="1"/>
      <c r="CM26" s="1"/>
      <c r="CP26" s="2">
        <f t="shared" si="46"/>
        <v>0</v>
      </c>
      <c r="CQ26" s="2">
        <f t="shared" si="47"/>
        <v>0</v>
      </c>
      <c r="CR26" s="2">
        <f t="shared" si="66"/>
        <v>0</v>
      </c>
      <c r="CS26" s="2">
        <f t="shared" si="49"/>
        <v>1396131</v>
      </c>
      <c r="CT26" s="29" t="s">
        <v>76</v>
      </c>
      <c r="CU26" s="2">
        <f>'Cl.14 Various Hamilton'!$E$42</f>
        <v>-607045</v>
      </c>
      <c r="CV26" s="2">
        <f t="shared" si="11"/>
        <v>789086</v>
      </c>
      <c r="CX26" s="31">
        <f t="shared" si="51"/>
        <v>14</v>
      </c>
      <c r="CY26" s="33" t="str">
        <f t="shared" si="51"/>
        <v>Winona</v>
      </c>
      <c r="CZ26" s="2">
        <f t="shared" si="52"/>
        <v>789086</v>
      </c>
      <c r="DA26" s="1"/>
      <c r="DB26" s="1"/>
      <c r="DC26" s="1"/>
      <c r="DD26" s="1"/>
      <c r="DG26" s="2">
        <f t="shared" si="53"/>
        <v>0</v>
      </c>
      <c r="DH26" s="2">
        <f t="shared" si="75"/>
        <v>0</v>
      </c>
      <c r="DI26" s="2">
        <f t="shared" si="68"/>
        <v>0</v>
      </c>
      <c r="DJ26" s="2">
        <f t="shared" si="55"/>
        <v>789086</v>
      </c>
      <c r="DK26" s="29" t="s">
        <v>76</v>
      </c>
      <c r="DL26" s="2">
        <f>'Cl.14 Various Hamilton'!$E$43</f>
        <v>-607045</v>
      </c>
      <c r="DM26" s="2">
        <f t="shared" si="13"/>
        <v>182041</v>
      </c>
      <c r="DO26" s="31">
        <f t="shared" si="57"/>
        <v>14</v>
      </c>
      <c r="DP26" s="33" t="str">
        <f t="shared" si="57"/>
        <v>Winona</v>
      </c>
      <c r="DQ26" s="2">
        <f t="shared" si="14"/>
        <v>182041</v>
      </c>
      <c r="DR26" s="1"/>
      <c r="DS26" s="1"/>
      <c r="DT26" s="1"/>
      <c r="DU26" s="1"/>
      <c r="DX26" s="2">
        <f t="shared" si="58"/>
        <v>0</v>
      </c>
      <c r="DY26" s="2">
        <f t="shared" si="76"/>
        <v>0</v>
      </c>
      <c r="DZ26" s="2">
        <f t="shared" si="70"/>
        <v>0</v>
      </c>
      <c r="EA26" s="2">
        <f t="shared" si="60"/>
        <v>182041</v>
      </c>
      <c r="EB26" s="29" t="s">
        <v>76</v>
      </c>
      <c r="EC26" s="2">
        <f>'Cl.14 Various Hamilton'!$E$44</f>
        <v>-182041</v>
      </c>
      <c r="ED26" s="2">
        <f t="shared" si="16"/>
        <v>0</v>
      </c>
    </row>
    <row r="27" spans="2:134" x14ac:dyDescent="0.25">
      <c r="B27" s="7">
        <v>14</v>
      </c>
      <c r="C27" t="s">
        <v>88</v>
      </c>
      <c r="D27" s="2">
        <v>6539873.0958904112</v>
      </c>
      <c r="E27" s="1"/>
      <c r="F27" s="1"/>
      <c r="G27" s="1"/>
      <c r="J27" s="2">
        <f t="shared" si="17"/>
        <v>0</v>
      </c>
      <c r="K27" s="2"/>
      <c r="L27" s="2">
        <f t="shared" si="1"/>
        <v>0</v>
      </c>
      <c r="M27" s="2">
        <f t="shared" si="18"/>
        <v>6539873.0958904112</v>
      </c>
      <c r="N27" s="29" t="s">
        <v>76</v>
      </c>
      <c r="O27" s="2">
        <f>'Cl.14 Pleasant'!$E$14</f>
        <v>-453640</v>
      </c>
      <c r="P27" s="2">
        <f t="shared" si="2"/>
        <v>6086233.0958904112</v>
      </c>
      <c r="Q27" s="1"/>
      <c r="R27" s="31">
        <f t="shared" si="20"/>
        <v>14</v>
      </c>
      <c r="S27" s="33" t="str">
        <f t="shared" si="20"/>
        <v>Pleasant CCRA (Brampton)</v>
      </c>
      <c r="T27" s="2">
        <f t="shared" si="21"/>
        <v>6086233.0958904112</v>
      </c>
      <c r="U27" s="1"/>
      <c r="V27" s="1"/>
      <c r="W27" s="1"/>
      <c r="Z27" s="2"/>
      <c r="AA27" s="2"/>
      <c r="AB27" s="2">
        <f t="shared" si="24"/>
        <v>0</v>
      </c>
      <c r="AC27" s="2">
        <f t="shared" si="25"/>
        <v>6086233.0958904112</v>
      </c>
      <c r="AD27" s="29" t="s">
        <v>76</v>
      </c>
      <c r="AE27" s="2">
        <f>'Cl.14 Pleasant'!$E$15</f>
        <v>-453640</v>
      </c>
      <c r="AF27" s="2">
        <f t="shared" si="3"/>
        <v>5632593.0958904112</v>
      </c>
      <c r="AG27" s="1"/>
      <c r="AH27" s="31">
        <f t="shared" si="27"/>
        <v>14</v>
      </c>
      <c r="AI27" s="33" t="str">
        <f t="shared" si="27"/>
        <v>Pleasant CCRA (Brampton)</v>
      </c>
      <c r="AJ27" s="2">
        <f t="shared" si="28"/>
        <v>5632593.0958904112</v>
      </c>
      <c r="AK27" s="1"/>
      <c r="AL27" s="1"/>
      <c r="AM27" s="1"/>
      <c r="AN27" s="1"/>
      <c r="AQ27" s="2">
        <f t="shared" si="29"/>
        <v>0</v>
      </c>
      <c r="AR27" s="2"/>
      <c r="AS27" s="2">
        <f t="shared" si="31"/>
        <v>0</v>
      </c>
      <c r="AT27" s="2">
        <f t="shared" si="32"/>
        <v>5632593.0958904112</v>
      </c>
      <c r="AU27" s="29" t="s">
        <v>76</v>
      </c>
      <c r="AV27" s="2">
        <f>'Cl.14 Pleasant'!$E$16</f>
        <v>-453640</v>
      </c>
      <c r="AW27" s="2">
        <f t="shared" si="4"/>
        <v>5178953.0958904112</v>
      </c>
      <c r="AY27" s="31">
        <f t="shared" si="34"/>
        <v>14</v>
      </c>
      <c r="AZ27" s="33" t="str">
        <f t="shared" si="34"/>
        <v>Pleasant CCRA (Brampton)</v>
      </c>
      <c r="BA27" s="2">
        <f t="shared" si="5"/>
        <v>5178953.0958904112</v>
      </c>
      <c r="BB27" s="1"/>
      <c r="BC27" s="1"/>
      <c r="BD27" s="1"/>
      <c r="BE27" s="1"/>
      <c r="BH27" s="2">
        <f t="shared" si="35"/>
        <v>0</v>
      </c>
      <c r="BI27" s="2">
        <f t="shared" si="77"/>
        <v>0</v>
      </c>
      <c r="BJ27" s="2">
        <f t="shared" si="62"/>
        <v>0</v>
      </c>
      <c r="BK27" s="2">
        <f t="shared" si="37"/>
        <v>5178953.0958904112</v>
      </c>
      <c r="BL27" s="29" t="s">
        <v>76</v>
      </c>
      <c r="BM27" s="2">
        <f>'Cl.14 Pleasant'!$E$17</f>
        <v>-453640</v>
      </c>
      <c r="BN27" s="2">
        <f t="shared" si="7"/>
        <v>4725313.0958904112</v>
      </c>
      <c r="BO27" s="1"/>
      <c r="BP27" s="31">
        <f t="shared" si="39"/>
        <v>14</v>
      </c>
      <c r="BQ27" s="33" t="str">
        <f t="shared" si="39"/>
        <v>Pleasant CCRA (Brampton)</v>
      </c>
      <c r="BR27" s="2">
        <f t="shared" si="8"/>
        <v>4725313.0958904112</v>
      </c>
      <c r="BS27" s="1"/>
      <c r="BT27" s="1"/>
      <c r="BU27" s="1"/>
      <c r="BV27" s="1"/>
      <c r="BY27" s="2">
        <f t="shared" si="40"/>
        <v>0</v>
      </c>
      <c r="BZ27" s="2">
        <f t="shared" si="74"/>
        <v>0</v>
      </c>
      <c r="CA27" s="2">
        <f t="shared" si="64"/>
        <v>0</v>
      </c>
      <c r="CB27" s="2">
        <f t="shared" si="42"/>
        <v>4725313.0958904112</v>
      </c>
      <c r="CC27" s="29" t="s">
        <v>76</v>
      </c>
      <c r="CD27" s="2">
        <f>'Cl.14 Pleasant'!$E$18</f>
        <v>-453640</v>
      </c>
      <c r="CE27" s="2">
        <f t="shared" si="10"/>
        <v>4271673.0958904112</v>
      </c>
      <c r="CG27" s="31">
        <f t="shared" si="44"/>
        <v>14</v>
      </c>
      <c r="CH27" s="33" t="str">
        <f t="shared" si="44"/>
        <v>Pleasant CCRA (Brampton)</v>
      </c>
      <c r="CI27" s="2">
        <f t="shared" si="45"/>
        <v>4271673.0958904112</v>
      </c>
      <c r="CJ27" s="1"/>
      <c r="CK27" s="1"/>
      <c r="CL27" s="1"/>
      <c r="CM27" s="1"/>
      <c r="CP27" s="2">
        <f t="shared" si="46"/>
        <v>0</v>
      </c>
      <c r="CQ27" s="2">
        <f t="shared" si="47"/>
        <v>0</v>
      </c>
      <c r="CR27" s="2">
        <f t="shared" si="66"/>
        <v>0</v>
      </c>
      <c r="CS27" s="2">
        <f t="shared" si="49"/>
        <v>4271673.0958904112</v>
      </c>
      <c r="CT27" s="29" t="s">
        <v>76</v>
      </c>
      <c r="CU27" s="2">
        <f>'Cl.14 Pleasant'!$E$19</f>
        <v>-453640</v>
      </c>
      <c r="CV27" s="2">
        <f t="shared" si="11"/>
        <v>3818033.0958904112</v>
      </c>
      <c r="CX27" s="31">
        <f t="shared" si="51"/>
        <v>14</v>
      </c>
      <c r="CY27" s="33" t="str">
        <f t="shared" si="51"/>
        <v>Pleasant CCRA (Brampton)</v>
      </c>
      <c r="CZ27" s="2">
        <f t="shared" si="52"/>
        <v>3818033.0958904112</v>
      </c>
      <c r="DA27" s="1"/>
      <c r="DB27" s="1"/>
      <c r="DC27" s="1"/>
      <c r="DD27" s="1"/>
      <c r="DG27" s="2">
        <f t="shared" si="53"/>
        <v>0</v>
      </c>
      <c r="DH27" s="2">
        <f t="shared" si="75"/>
        <v>0</v>
      </c>
      <c r="DI27" s="2">
        <f t="shared" si="68"/>
        <v>0</v>
      </c>
      <c r="DJ27" s="2">
        <f t="shared" si="55"/>
        <v>3818033.0958904112</v>
      </c>
      <c r="DK27" s="29" t="s">
        <v>76</v>
      </c>
      <c r="DL27" s="2">
        <f>'Cl.14 Pleasant'!$E$20</f>
        <v>-453640</v>
      </c>
      <c r="DM27" s="2">
        <f t="shared" si="13"/>
        <v>3364393.0958904112</v>
      </c>
      <c r="DO27" s="31">
        <f t="shared" si="57"/>
        <v>14</v>
      </c>
      <c r="DP27" s="33" t="str">
        <f t="shared" si="57"/>
        <v>Pleasant CCRA (Brampton)</v>
      </c>
      <c r="DQ27" s="2">
        <f t="shared" si="14"/>
        <v>3364393.0958904112</v>
      </c>
      <c r="DR27" s="1"/>
      <c r="DS27" s="1"/>
      <c r="DT27" s="1"/>
      <c r="DU27" s="1"/>
      <c r="DX27" s="2">
        <f t="shared" si="58"/>
        <v>0</v>
      </c>
      <c r="DY27" s="2">
        <f t="shared" si="76"/>
        <v>0</v>
      </c>
      <c r="DZ27" s="2">
        <f t="shared" si="70"/>
        <v>0</v>
      </c>
      <c r="EA27" s="2">
        <f t="shared" si="60"/>
        <v>3364393.0958904112</v>
      </c>
      <c r="EB27" s="29" t="s">
        <v>76</v>
      </c>
      <c r="EC27" s="2">
        <f>'Cl.14 Pleasant'!$E$21</f>
        <v>-453640</v>
      </c>
      <c r="ED27" s="2">
        <f t="shared" si="16"/>
        <v>2910753.0958904112</v>
      </c>
    </row>
    <row r="28" spans="2:134" x14ac:dyDescent="0.25">
      <c r="B28" s="7">
        <v>14</v>
      </c>
      <c r="C28" t="s">
        <v>89</v>
      </c>
      <c r="D28" s="2"/>
      <c r="E28" s="1"/>
      <c r="F28" s="1"/>
      <c r="G28" s="1"/>
      <c r="J28" s="2">
        <f t="shared" si="17"/>
        <v>0</v>
      </c>
      <c r="K28" s="2"/>
      <c r="L28" s="2"/>
      <c r="M28" s="2"/>
      <c r="N28" s="29" t="s">
        <v>76</v>
      </c>
      <c r="O28" s="2"/>
      <c r="P28" s="2"/>
      <c r="Q28" s="1"/>
      <c r="R28" s="31">
        <f t="shared" si="20"/>
        <v>14</v>
      </c>
      <c r="S28" s="33" t="str">
        <f t="shared" si="20"/>
        <v>Arlen MTS - Guelph</v>
      </c>
      <c r="T28" s="2">
        <f t="shared" si="21"/>
        <v>0</v>
      </c>
      <c r="U28" s="1"/>
      <c r="V28" s="1"/>
      <c r="W28" s="1"/>
      <c r="Z28" s="2"/>
      <c r="AA28" s="2"/>
      <c r="AB28" s="2"/>
      <c r="AC28" s="2"/>
      <c r="AD28" s="29"/>
      <c r="AE28" s="2"/>
      <c r="AF28" s="2"/>
      <c r="AG28" s="1"/>
      <c r="AH28" s="31">
        <f t="shared" si="27"/>
        <v>14</v>
      </c>
      <c r="AI28" s="33" t="str">
        <f t="shared" si="27"/>
        <v>Arlen MTS - Guelph</v>
      </c>
      <c r="AJ28" s="2">
        <f t="shared" si="28"/>
        <v>0</v>
      </c>
      <c r="AK28" s="1"/>
      <c r="AL28" s="1"/>
      <c r="AM28" s="1"/>
      <c r="AN28" s="1"/>
      <c r="AQ28" s="2"/>
      <c r="AR28" s="2"/>
      <c r="AS28" s="2"/>
      <c r="AT28" s="2"/>
      <c r="AU28" s="29"/>
      <c r="AV28" s="2"/>
      <c r="AW28" s="2"/>
      <c r="AY28" s="31">
        <f t="shared" si="34"/>
        <v>14</v>
      </c>
      <c r="AZ28" s="33" t="str">
        <f t="shared" si="34"/>
        <v>Arlen MTS - Guelph</v>
      </c>
      <c r="BA28" s="2">
        <f t="shared" si="5"/>
        <v>0</v>
      </c>
      <c r="BB28" s="1"/>
      <c r="BC28" s="1"/>
      <c r="BD28" s="1"/>
      <c r="BE28" s="1"/>
      <c r="BH28" s="2"/>
      <c r="BI28" s="2"/>
      <c r="BJ28" s="2"/>
      <c r="BK28" s="2"/>
      <c r="BL28" s="29"/>
      <c r="BM28" s="2"/>
      <c r="BN28" s="2"/>
      <c r="BO28" s="1"/>
      <c r="BP28" s="31">
        <f t="shared" si="39"/>
        <v>14</v>
      </c>
      <c r="BQ28" s="33" t="str">
        <f t="shared" si="39"/>
        <v>Arlen MTS - Guelph</v>
      </c>
      <c r="BR28" s="2">
        <f t="shared" si="8"/>
        <v>0</v>
      </c>
      <c r="BS28" s="1"/>
      <c r="BT28" s="1"/>
      <c r="BU28" s="1"/>
      <c r="BV28" s="1"/>
      <c r="BY28" s="2">
        <f t="shared" si="40"/>
        <v>0</v>
      </c>
      <c r="BZ28" s="2">
        <f t="shared" si="74"/>
        <v>0</v>
      </c>
      <c r="CA28" s="2">
        <f t="shared" si="64"/>
        <v>0</v>
      </c>
      <c r="CB28" s="2">
        <f t="shared" si="42"/>
        <v>0</v>
      </c>
      <c r="CC28" s="29" t="s">
        <v>76</v>
      </c>
      <c r="CD28" s="2">
        <v>0</v>
      </c>
      <c r="CE28" s="2">
        <f t="shared" si="10"/>
        <v>0</v>
      </c>
      <c r="CG28" s="31">
        <f t="shared" si="44"/>
        <v>14</v>
      </c>
      <c r="CH28" s="33" t="str">
        <f t="shared" si="44"/>
        <v>Arlen MTS - Guelph</v>
      </c>
      <c r="CI28" s="2">
        <f t="shared" si="45"/>
        <v>0</v>
      </c>
      <c r="CJ28" s="1"/>
      <c r="CK28" s="1"/>
      <c r="CL28" s="1"/>
      <c r="CM28" s="1"/>
      <c r="CP28" s="2">
        <f t="shared" si="46"/>
        <v>0</v>
      </c>
      <c r="CQ28" s="2">
        <f t="shared" si="47"/>
        <v>0</v>
      </c>
      <c r="CR28" s="2">
        <f>((CJ28-CK28)+(CN28-CO28))*0.5+CP28+CQ28</f>
        <v>0</v>
      </c>
      <c r="CS28" s="2">
        <f t="shared" si="49"/>
        <v>0</v>
      </c>
      <c r="CT28" s="29" t="s">
        <v>76</v>
      </c>
      <c r="CU28" s="2">
        <v>0</v>
      </c>
      <c r="CV28" s="2">
        <f t="shared" si="11"/>
        <v>0</v>
      </c>
      <c r="CX28" s="31">
        <f t="shared" si="51"/>
        <v>14</v>
      </c>
      <c r="CY28" s="33" t="str">
        <f t="shared" si="51"/>
        <v>Arlen MTS - Guelph</v>
      </c>
      <c r="CZ28" s="2">
        <f t="shared" si="52"/>
        <v>0</v>
      </c>
      <c r="DA28" s="1">
        <v>249999.9988</v>
      </c>
      <c r="DB28" s="1"/>
      <c r="DC28" s="1"/>
      <c r="DG28" s="2">
        <f t="shared" si="53"/>
        <v>0</v>
      </c>
      <c r="DH28" s="2">
        <f t="shared" si="75"/>
        <v>0</v>
      </c>
      <c r="DI28" s="2">
        <f t="shared" si="68"/>
        <v>124999.9994</v>
      </c>
      <c r="DJ28" s="2">
        <f t="shared" si="55"/>
        <v>124999.9994</v>
      </c>
      <c r="DK28" s="29" t="s">
        <v>76</v>
      </c>
      <c r="DL28" s="2">
        <f>'Cl.14 - Forecast'!$L$15</f>
        <v>-7671.232839890411</v>
      </c>
      <c r="DM28" s="2">
        <f t="shared" si="13"/>
        <v>242328.76596010959</v>
      </c>
      <c r="DO28" s="31">
        <f t="shared" si="57"/>
        <v>14</v>
      </c>
      <c r="DP28" s="33" t="str">
        <f t="shared" si="57"/>
        <v>Arlen MTS - Guelph</v>
      </c>
      <c r="DQ28" s="2">
        <f t="shared" si="14"/>
        <v>242328.76596010959</v>
      </c>
      <c r="DR28" s="1"/>
      <c r="DS28" s="1"/>
      <c r="DT28" s="1"/>
      <c r="DU28" s="1"/>
      <c r="DX28" s="2">
        <f t="shared" si="58"/>
        <v>0</v>
      </c>
      <c r="DY28" s="2">
        <f t="shared" si="76"/>
        <v>0</v>
      </c>
      <c r="DZ28" s="2">
        <f t="shared" si="70"/>
        <v>0</v>
      </c>
      <c r="EA28" s="2">
        <f t="shared" si="60"/>
        <v>242328.76596010959</v>
      </c>
      <c r="EB28" s="29" t="s">
        <v>76</v>
      </c>
      <c r="EC28" s="2">
        <f>'Cl.14 - Forecast'!$P$15</f>
        <v>-16666.666586666666</v>
      </c>
      <c r="ED28" s="2">
        <f t="shared" si="16"/>
        <v>225662.09937344294</v>
      </c>
    </row>
    <row r="29" spans="2:134" x14ac:dyDescent="0.25">
      <c r="B29" s="7">
        <v>14</v>
      </c>
      <c r="C29" t="s">
        <v>93</v>
      </c>
      <c r="D29" s="2"/>
      <c r="E29" s="1"/>
      <c r="F29" s="1"/>
      <c r="G29" s="1"/>
      <c r="J29" s="2">
        <f t="shared" si="17"/>
        <v>0</v>
      </c>
      <c r="K29" s="2"/>
      <c r="L29" s="2"/>
      <c r="M29" s="2"/>
      <c r="N29" s="29" t="s">
        <v>76</v>
      </c>
      <c r="O29" s="2"/>
      <c r="P29" s="2"/>
      <c r="Q29" s="1"/>
      <c r="R29" s="31">
        <f t="shared" si="20"/>
        <v>14</v>
      </c>
      <c r="S29" s="33" t="str">
        <f t="shared" si="20"/>
        <v xml:space="preserve">Cedar TS - Guelph </v>
      </c>
      <c r="T29" s="2">
        <f t="shared" si="21"/>
        <v>0</v>
      </c>
      <c r="U29" s="1"/>
      <c r="V29" s="1"/>
      <c r="W29" s="1"/>
      <c r="Z29" s="2"/>
      <c r="AA29" s="2"/>
      <c r="AB29" s="2"/>
      <c r="AC29" s="2"/>
      <c r="AD29" s="29"/>
      <c r="AE29" s="2"/>
      <c r="AF29" s="2"/>
      <c r="AG29" s="1"/>
      <c r="AH29" s="31">
        <f t="shared" si="27"/>
        <v>14</v>
      </c>
      <c r="AI29" s="33" t="str">
        <f t="shared" si="27"/>
        <v xml:space="preserve">Cedar TS - Guelph </v>
      </c>
      <c r="AJ29" s="2">
        <f t="shared" si="28"/>
        <v>0</v>
      </c>
      <c r="AK29" s="1"/>
      <c r="AL29" s="1"/>
      <c r="AM29" s="1"/>
      <c r="AN29" s="1"/>
      <c r="AQ29" s="2"/>
      <c r="AR29" s="2"/>
      <c r="AS29" s="2"/>
      <c r="AT29" s="2"/>
      <c r="AU29" s="29"/>
      <c r="AV29" s="2"/>
      <c r="AW29" s="2"/>
      <c r="AY29" s="31">
        <f t="shared" si="34"/>
        <v>14</v>
      </c>
      <c r="AZ29" s="33" t="str">
        <f t="shared" si="34"/>
        <v xml:space="preserve">Cedar TS - Guelph </v>
      </c>
      <c r="BA29" s="2">
        <f t="shared" si="5"/>
        <v>0</v>
      </c>
      <c r="BB29" s="1"/>
      <c r="BC29" s="1"/>
      <c r="BD29" s="1"/>
      <c r="BE29" s="1"/>
      <c r="BH29" s="2"/>
      <c r="BI29" s="2"/>
      <c r="BJ29" s="2"/>
      <c r="BK29" s="2"/>
      <c r="BL29" s="29"/>
      <c r="BM29" s="2"/>
      <c r="BN29" s="2"/>
      <c r="BO29" s="1"/>
      <c r="BP29" s="31">
        <f t="shared" si="39"/>
        <v>14</v>
      </c>
      <c r="BQ29" s="33" t="str">
        <f t="shared" si="39"/>
        <v xml:space="preserve">Cedar TS - Guelph </v>
      </c>
      <c r="BR29" s="2">
        <f t="shared" si="8"/>
        <v>0</v>
      </c>
      <c r="BS29" s="1"/>
      <c r="BT29" s="1"/>
      <c r="BU29" s="1"/>
      <c r="BV29" s="1"/>
      <c r="BY29" s="2">
        <f t="shared" si="40"/>
        <v>0</v>
      </c>
      <c r="BZ29" s="2">
        <f t="shared" si="74"/>
        <v>0</v>
      </c>
      <c r="CA29" s="2">
        <f t="shared" si="64"/>
        <v>0</v>
      </c>
      <c r="CB29" s="2">
        <f t="shared" si="42"/>
        <v>0</v>
      </c>
      <c r="CC29" s="29" t="s">
        <v>76</v>
      </c>
      <c r="CD29" s="2">
        <v>0</v>
      </c>
      <c r="CE29" s="2">
        <f t="shared" si="10"/>
        <v>0</v>
      </c>
      <c r="CG29" s="31">
        <f t="shared" si="44"/>
        <v>14</v>
      </c>
      <c r="CH29" s="33" t="str">
        <f t="shared" si="44"/>
        <v xml:space="preserve">Cedar TS - Guelph </v>
      </c>
      <c r="CI29" s="2">
        <f t="shared" si="45"/>
        <v>0</v>
      </c>
      <c r="CJ29" s="1"/>
      <c r="CK29" s="1"/>
      <c r="CL29" s="1"/>
      <c r="CM29" s="1"/>
      <c r="CP29" s="2">
        <f t="shared" si="46"/>
        <v>0</v>
      </c>
      <c r="CQ29" s="2">
        <f t="shared" si="47"/>
        <v>0</v>
      </c>
      <c r="CR29" s="2">
        <f t="shared" ref="CR29" si="78">((CJ29-CK29)+(CN29-CO29))*0.5+CP29+CQ29</f>
        <v>0</v>
      </c>
      <c r="CS29" s="2">
        <f t="shared" si="49"/>
        <v>0</v>
      </c>
      <c r="CT29" s="29" t="s">
        <v>76</v>
      </c>
      <c r="CU29" s="2">
        <v>0</v>
      </c>
      <c r="CV29" s="2">
        <f t="shared" si="11"/>
        <v>0</v>
      </c>
      <c r="CX29" s="31">
        <f t="shared" si="51"/>
        <v>14</v>
      </c>
      <c r="CY29" s="33" t="str">
        <f t="shared" si="51"/>
        <v xml:space="preserve">Cedar TS - Guelph </v>
      </c>
      <c r="CZ29" s="2">
        <f t="shared" si="52"/>
        <v>0</v>
      </c>
      <c r="DA29" s="1">
        <v>485294.11729999993</v>
      </c>
      <c r="DB29" s="1"/>
      <c r="DC29" s="1"/>
      <c r="DG29" s="2">
        <f t="shared" si="53"/>
        <v>0</v>
      </c>
      <c r="DH29" s="2">
        <f t="shared" si="75"/>
        <v>0</v>
      </c>
      <c r="DI29" s="2">
        <f t="shared" si="68"/>
        <v>242647.05864999996</v>
      </c>
      <c r="DJ29" s="2">
        <f t="shared" si="55"/>
        <v>242647.05864999996</v>
      </c>
      <c r="DK29" s="29" t="s">
        <v>76</v>
      </c>
      <c r="DL29" s="2">
        <f>'Cl.14 - Forecast'!$L$14</f>
        <v>-22336.825125041098</v>
      </c>
      <c r="DM29" s="2">
        <f t="shared" si="13"/>
        <v>462957.29217495886</v>
      </c>
      <c r="DO29" s="31">
        <f t="shared" si="57"/>
        <v>14</v>
      </c>
      <c r="DP29" s="33" t="str">
        <f t="shared" si="57"/>
        <v xml:space="preserve">Cedar TS - Guelph </v>
      </c>
      <c r="DQ29" s="2">
        <f t="shared" si="14"/>
        <v>462957.29217495886</v>
      </c>
      <c r="DR29" s="1"/>
      <c r="DS29" s="1"/>
      <c r="DT29" s="1"/>
      <c r="DU29" s="1"/>
      <c r="DX29" s="2">
        <f t="shared" si="58"/>
        <v>0</v>
      </c>
      <c r="DY29" s="2">
        <f t="shared" si="76"/>
        <v>0</v>
      </c>
      <c r="DZ29" s="2">
        <f t="shared" si="70"/>
        <v>0</v>
      </c>
      <c r="EA29" s="2">
        <f t="shared" si="60"/>
        <v>462957.29217495886</v>
      </c>
      <c r="EB29" s="29" t="s">
        <v>76</v>
      </c>
      <c r="EC29" s="2">
        <f>'Cl.14 - Forecast'!$P$14</f>
        <v>-48529.41173</v>
      </c>
      <c r="ED29" s="2">
        <f t="shared" si="16"/>
        <v>414427.88044495886</v>
      </c>
    </row>
    <row r="30" spans="2:134" x14ac:dyDescent="0.25">
      <c r="B30" s="7">
        <v>14</v>
      </c>
      <c r="C30" t="s">
        <v>94</v>
      </c>
      <c r="D30" s="2"/>
      <c r="E30" s="1"/>
      <c r="F30" s="1"/>
      <c r="G30" s="1"/>
      <c r="J30" s="2">
        <f t="shared" si="17"/>
        <v>0</v>
      </c>
      <c r="K30" s="2"/>
      <c r="L30" s="2"/>
      <c r="M30" s="2"/>
      <c r="N30" s="29" t="s">
        <v>76</v>
      </c>
      <c r="O30" s="2"/>
      <c r="P30" s="2"/>
      <c r="Q30" s="1"/>
      <c r="R30" s="31">
        <f t="shared" si="20"/>
        <v>14</v>
      </c>
      <c r="S30" s="33" t="str">
        <f t="shared" si="20"/>
        <v xml:space="preserve">Pleasant TS </v>
      </c>
      <c r="T30" s="2">
        <f t="shared" si="21"/>
        <v>0</v>
      </c>
      <c r="U30" s="1"/>
      <c r="V30" s="1"/>
      <c r="W30" s="1"/>
      <c r="Z30" s="2"/>
      <c r="AA30" s="2"/>
      <c r="AB30" s="2"/>
      <c r="AC30" s="2"/>
      <c r="AD30" s="29"/>
      <c r="AE30" s="2"/>
      <c r="AF30" s="2"/>
      <c r="AG30" s="1"/>
      <c r="AH30" s="31">
        <f t="shared" si="27"/>
        <v>14</v>
      </c>
      <c r="AI30" s="33" t="str">
        <f t="shared" si="27"/>
        <v xml:space="preserve">Pleasant TS </v>
      </c>
      <c r="AJ30" s="2">
        <f t="shared" si="28"/>
        <v>0</v>
      </c>
      <c r="AK30" s="1"/>
      <c r="AL30" s="1"/>
      <c r="AM30" s="1"/>
      <c r="AN30" s="1"/>
      <c r="AQ30" s="2"/>
      <c r="AR30" s="2"/>
      <c r="AS30" s="2"/>
      <c r="AT30" s="2"/>
      <c r="AU30" s="29"/>
      <c r="AV30" s="2"/>
      <c r="AW30" s="2"/>
      <c r="AY30" s="31">
        <f t="shared" si="34"/>
        <v>14</v>
      </c>
      <c r="AZ30" s="33" t="str">
        <f t="shared" si="34"/>
        <v xml:space="preserve">Pleasant TS </v>
      </c>
      <c r="BA30" s="2">
        <f t="shared" si="5"/>
        <v>0</v>
      </c>
      <c r="BB30" s="1"/>
      <c r="BC30" s="1"/>
      <c r="BD30" s="1"/>
      <c r="BE30" s="1"/>
      <c r="BH30" s="2"/>
      <c r="BI30" s="2"/>
      <c r="BJ30" s="2"/>
      <c r="BK30" s="2"/>
      <c r="BL30" s="29"/>
      <c r="BM30" s="2"/>
      <c r="BN30" s="2"/>
      <c r="BO30" s="1"/>
      <c r="BP30" s="31">
        <f t="shared" si="39"/>
        <v>14</v>
      </c>
      <c r="BQ30" s="33" t="str">
        <f t="shared" si="39"/>
        <v xml:space="preserve">Pleasant TS </v>
      </c>
      <c r="BR30" s="2">
        <f t="shared" si="8"/>
        <v>0</v>
      </c>
      <c r="BS30" s="1"/>
      <c r="BT30" s="1"/>
      <c r="BU30" s="1"/>
      <c r="BV30" s="1"/>
      <c r="BY30" s="2"/>
      <c r="BZ30" s="2">
        <f t="shared" si="74"/>
        <v>0</v>
      </c>
      <c r="CA30" s="2"/>
      <c r="CB30" s="2"/>
      <c r="CC30" s="29"/>
      <c r="CD30" s="2"/>
      <c r="CE30" s="2"/>
      <c r="CG30" s="31">
        <f t="shared" si="44"/>
        <v>14</v>
      </c>
      <c r="CH30" s="33" t="str">
        <f t="shared" si="44"/>
        <v xml:space="preserve">Pleasant TS </v>
      </c>
      <c r="CI30" s="2">
        <f t="shared" si="45"/>
        <v>0</v>
      </c>
      <c r="CJ30" s="1"/>
      <c r="CK30" s="1"/>
      <c r="CL30" s="1"/>
      <c r="CM30" s="1"/>
      <c r="CP30" s="2"/>
      <c r="CQ30" s="2"/>
      <c r="CR30" s="2"/>
      <c r="CS30" s="2">
        <f t="shared" si="49"/>
        <v>0</v>
      </c>
      <c r="CT30" s="29" t="s">
        <v>76</v>
      </c>
      <c r="CU30" s="2"/>
      <c r="CV30" s="2"/>
      <c r="CX30" s="31">
        <f t="shared" si="51"/>
        <v>14</v>
      </c>
      <c r="CY30" s="33" t="str">
        <f t="shared" si="51"/>
        <v xml:space="preserve">Pleasant TS </v>
      </c>
      <c r="CZ30" s="2">
        <f t="shared" si="52"/>
        <v>0</v>
      </c>
      <c r="DA30" s="1">
        <v>1042250.0005</v>
      </c>
      <c r="DB30" s="1"/>
      <c r="DC30" s="1"/>
      <c r="DG30" s="2">
        <f t="shared" si="53"/>
        <v>0</v>
      </c>
      <c r="DH30" s="2">
        <f t="shared" si="75"/>
        <v>0</v>
      </c>
      <c r="DI30" s="2">
        <f t="shared" si="68"/>
        <v>521125.00024999998</v>
      </c>
      <c r="DJ30" s="2">
        <f t="shared" si="55"/>
        <v>521125.00024999998</v>
      </c>
      <c r="DK30" s="29" t="s">
        <v>76</v>
      </c>
      <c r="DL30" s="2">
        <f>'Cl.14 - Forecast'!$L$16</f>
        <v>-10508.16438860274</v>
      </c>
      <c r="DM30" s="2">
        <f t="shared" si="13"/>
        <v>1031741.8361113972</v>
      </c>
      <c r="DO30" s="31">
        <f t="shared" si="57"/>
        <v>14</v>
      </c>
      <c r="DP30" s="33" t="str">
        <f t="shared" si="57"/>
        <v xml:space="preserve">Pleasant TS </v>
      </c>
      <c r="DQ30" s="2">
        <f t="shared" si="14"/>
        <v>1031741.8361113972</v>
      </c>
      <c r="DR30" s="1">
        <v>5000000</v>
      </c>
      <c r="DS30" s="1"/>
      <c r="DT30" s="1"/>
      <c r="DU30" s="1"/>
      <c r="DX30" s="2">
        <f t="shared" si="58"/>
        <v>0</v>
      </c>
      <c r="DY30" s="2">
        <f t="shared" si="76"/>
        <v>0</v>
      </c>
      <c r="DZ30" s="2">
        <f t="shared" si="70"/>
        <v>2500000</v>
      </c>
      <c r="EA30" s="2">
        <f t="shared" si="60"/>
        <v>3531741.8361113975</v>
      </c>
      <c r="EB30" s="29" t="s">
        <v>76</v>
      </c>
      <c r="EC30" s="2">
        <f>'Cl.14 - Forecast'!$P$16</f>
        <v>-241690.00002000001</v>
      </c>
      <c r="ED30" s="2">
        <f t="shared" si="16"/>
        <v>5790051.8360913973</v>
      </c>
    </row>
    <row r="31" spans="2:134" x14ac:dyDescent="0.25">
      <c r="B31" s="7">
        <v>14</v>
      </c>
      <c r="C31" t="s">
        <v>95</v>
      </c>
      <c r="D31" s="2"/>
      <c r="E31" s="1"/>
      <c r="F31" s="1"/>
      <c r="G31" s="1"/>
      <c r="J31" s="2">
        <f t="shared" si="17"/>
        <v>0</v>
      </c>
      <c r="K31" s="2"/>
      <c r="L31" s="2"/>
      <c r="M31" s="2"/>
      <c r="N31" s="29" t="s">
        <v>76</v>
      </c>
      <c r="O31" s="2"/>
      <c r="P31" s="2"/>
      <c r="Q31" s="1"/>
      <c r="R31" s="31">
        <f t="shared" si="20"/>
        <v>14</v>
      </c>
      <c r="S31" s="33" t="str">
        <f t="shared" si="20"/>
        <v xml:space="preserve">Kenilworth </v>
      </c>
      <c r="T31" s="2">
        <f t="shared" si="21"/>
        <v>0</v>
      </c>
      <c r="U31" s="1"/>
      <c r="V31" s="1"/>
      <c r="W31" s="1"/>
      <c r="Z31" s="2"/>
      <c r="AA31" s="2"/>
      <c r="AB31" s="2"/>
      <c r="AC31" s="2"/>
      <c r="AD31" s="29"/>
      <c r="AE31" s="2"/>
      <c r="AF31" s="2"/>
      <c r="AG31" s="1"/>
      <c r="AH31" s="31">
        <f t="shared" si="27"/>
        <v>14</v>
      </c>
      <c r="AI31" s="33" t="str">
        <f t="shared" si="27"/>
        <v xml:space="preserve">Kenilworth </v>
      </c>
      <c r="AJ31" s="2">
        <f t="shared" si="28"/>
        <v>0</v>
      </c>
      <c r="AK31" s="1"/>
      <c r="AL31" s="1"/>
      <c r="AM31" s="1"/>
      <c r="AN31" s="1"/>
      <c r="AQ31" s="2"/>
      <c r="AR31" s="2"/>
      <c r="AS31" s="2"/>
      <c r="AT31" s="2"/>
      <c r="AU31" s="29"/>
      <c r="AV31" s="2"/>
      <c r="AW31" s="2"/>
      <c r="AY31" s="31">
        <f t="shared" si="34"/>
        <v>14</v>
      </c>
      <c r="AZ31" s="33" t="str">
        <f t="shared" si="34"/>
        <v xml:space="preserve">Kenilworth </v>
      </c>
      <c r="BA31" s="2">
        <f t="shared" si="5"/>
        <v>0</v>
      </c>
      <c r="BB31" s="1"/>
      <c r="BC31" s="1"/>
      <c r="BD31" s="1"/>
      <c r="BE31" s="1"/>
      <c r="BH31" s="2"/>
      <c r="BI31" s="2"/>
      <c r="BJ31" s="2"/>
      <c r="BK31" s="2"/>
      <c r="BL31" s="29"/>
      <c r="BM31" s="2"/>
      <c r="BN31" s="2"/>
      <c r="BO31" s="1"/>
      <c r="BP31" s="31">
        <f t="shared" si="39"/>
        <v>14</v>
      </c>
      <c r="BQ31" s="33" t="str">
        <f t="shared" si="39"/>
        <v xml:space="preserve">Kenilworth </v>
      </c>
      <c r="BR31" s="2">
        <f t="shared" si="8"/>
        <v>0</v>
      </c>
      <c r="BS31" s="1"/>
      <c r="BT31" s="1"/>
      <c r="BU31" s="1"/>
      <c r="BV31" s="1"/>
      <c r="BY31" s="2"/>
      <c r="BZ31" s="2">
        <f t="shared" si="74"/>
        <v>0</v>
      </c>
      <c r="CA31" s="2"/>
      <c r="CB31" s="2"/>
      <c r="CC31" s="29"/>
      <c r="CD31" s="2"/>
      <c r="CE31" s="2"/>
      <c r="CG31" s="31">
        <f t="shared" si="44"/>
        <v>14</v>
      </c>
      <c r="CH31" s="33" t="str">
        <f t="shared" si="44"/>
        <v xml:space="preserve">Kenilworth </v>
      </c>
      <c r="CI31" s="2">
        <f t="shared" si="45"/>
        <v>0</v>
      </c>
      <c r="CJ31" s="1"/>
      <c r="CK31" s="1"/>
      <c r="CL31" s="1"/>
      <c r="CM31" s="1"/>
      <c r="CP31" s="2"/>
      <c r="CQ31" s="2"/>
      <c r="CR31" s="2"/>
      <c r="CS31" s="2">
        <f t="shared" si="49"/>
        <v>0</v>
      </c>
      <c r="CT31" s="29" t="s">
        <v>76</v>
      </c>
      <c r="CU31" s="2"/>
      <c r="CV31" s="2"/>
      <c r="CX31" s="31">
        <f t="shared" si="51"/>
        <v>14</v>
      </c>
      <c r="CY31" s="33" t="str">
        <f t="shared" si="51"/>
        <v xml:space="preserve">Kenilworth </v>
      </c>
      <c r="CZ31" s="2">
        <f t="shared" si="52"/>
        <v>0</v>
      </c>
      <c r="DA31" s="1"/>
      <c r="DB31" s="1"/>
      <c r="DC31" s="1"/>
      <c r="DG31" s="2"/>
      <c r="DH31" s="2"/>
      <c r="DI31" s="2"/>
      <c r="DJ31" s="2"/>
      <c r="DK31" s="29"/>
      <c r="DL31" s="2"/>
      <c r="DM31" s="2">
        <f t="shared" si="13"/>
        <v>0</v>
      </c>
      <c r="DO31" s="31">
        <f t="shared" si="57"/>
        <v>14</v>
      </c>
      <c r="DP31" s="33" t="str">
        <f t="shared" si="57"/>
        <v xml:space="preserve">Kenilworth </v>
      </c>
      <c r="DQ31" s="2">
        <f t="shared" si="14"/>
        <v>0</v>
      </c>
      <c r="DR31" s="1">
        <v>2894473.1502</v>
      </c>
      <c r="DS31" s="1"/>
      <c r="DT31" s="1"/>
      <c r="DU31" s="1"/>
      <c r="DX31" s="2">
        <f t="shared" si="58"/>
        <v>0</v>
      </c>
      <c r="DY31" s="2">
        <f t="shared" si="76"/>
        <v>0</v>
      </c>
      <c r="DZ31" s="2">
        <f t="shared" si="70"/>
        <v>1447236.5751</v>
      </c>
      <c r="EA31" s="2">
        <f t="shared" si="60"/>
        <v>1447236.5751</v>
      </c>
      <c r="EB31" s="29" t="s">
        <v>76</v>
      </c>
      <c r="EC31" s="2">
        <f>'Cl.14 - Forecast'!P11</f>
        <v>-5392.4431291397259</v>
      </c>
      <c r="ED31" s="2">
        <f t="shared" si="16"/>
        <v>2889080.7070708601</v>
      </c>
    </row>
    <row r="32" spans="2:134" x14ac:dyDescent="0.25">
      <c r="B32" s="31" t="s">
        <v>90</v>
      </c>
      <c r="C32" s="32" t="s">
        <v>38</v>
      </c>
      <c r="D32" s="2">
        <v>18915009.657410294</v>
      </c>
      <c r="E32" s="1"/>
      <c r="F32" s="1"/>
      <c r="G32" s="1">
        <v>1830326</v>
      </c>
      <c r="J32" s="2">
        <f t="shared" si="17"/>
        <v>0</v>
      </c>
      <c r="K32" s="2">
        <f>+J32*$K$5</f>
        <v>0</v>
      </c>
      <c r="L32" s="2">
        <f t="shared" si="1"/>
        <v>0</v>
      </c>
      <c r="M32" s="2">
        <f t="shared" si="18"/>
        <v>20745335.657410294</v>
      </c>
      <c r="N32" s="29">
        <v>7.0000000000000007E-2</v>
      </c>
      <c r="O32" s="2">
        <f t="shared" si="19"/>
        <v>-1452173</v>
      </c>
      <c r="P32" s="2">
        <f t="shared" si="2"/>
        <v>19293162.657410294</v>
      </c>
      <c r="Q32" s="1"/>
      <c r="R32" s="31" t="str">
        <f t="shared" si="20"/>
        <v>14.1</v>
      </c>
      <c r="S32" s="33" t="str">
        <f t="shared" si="20"/>
        <v>Eligible Capital Property (acq'd pre Jan 1, 2017)</v>
      </c>
      <c r="T32" s="2">
        <f t="shared" si="21"/>
        <v>19293162.657410294</v>
      </c>
      <c r="U32" s="1"/>
      <c r="V32" s="1"/>
      <c r="W32" s="1"/>
      <c r="Z32" s="2">
        <f t="shared" si="22"/>
        <v>0</v>
      </c>
      <c r="AA32" s="2">
        <f t="shared" ref="AA32:AA34" si="79">+Z32*$AA$5</f>
        <v>0</v>
      </c>
      <c r="AB32" s="2">
        <f t="shared" si="24"/>
        <v>0</v>
      </c>
      <c r="AC32" s="2">
        <f t="shared" si="25"/>
        <v>19293162.657410294</v>
      </c>
      <c r="AD32" s="29">
        <v>7.0000000000000007E-2</v>
      </c>
      <c r="AE32" s="2">
        <f t="shared" si="26"/>
        <v>-1350521</v>
      </c>
      <c r="AF32" s="2">
        <f t="shared" si="3"/>
        <v>17942641.657410294</v>
      </c>
      <c r="AG32" s="1"/>
      <c r="AH32" s="31" t="str">
        <f t="shared" si="27"/>
        <v>14.1</v>
      </c>
      <c r="AI32" s="33" t="str">
        <f t="shared" si="27"/>
        <v>Eligible Capital Property (acq'd pre Jan 1, 2017)</v>
      </c>
      <c r="AJ32" s="2">
        <f t="shared" si="28"/>
        <v>17942641.657410294</v>
      </c>
      <c r="AK32" s="1"/>
      <c r="AL32" s="1"/>
      <c r="AM32" s="1"/>
      <c r="AN32" s="1"/>
      <c r="AQ32" s="2">
        <f t="shared" si="29"/>
        <v>0</v>
      </c>
      <c r="AR32" s="2"/>
      <c r="AS32" s="2">
        <f t="shared" si="31"/>
        <v>0</v>
      </c>
      <c r="AT32" s="2">
        <f t="shared" si="32"/>
        <v>17942641.657410294</v>
      </c>
      <c r="AU32" s="29">
        <v>7.0000000000000007E-2</v>
      </c>
      <c r="AV32" s="2">
        <f t="shared" si="33"/>
        <v>-1255985</v>
      </c>
      <c r="AW32" s="2">
        <f t="shared" si="4"/>
        <v>16686656.657410294</v>
      </c>
      <c r="AY32" s="31" t="str">
        <f t="shared" si="34"/>
        <v>14.1</v>
      </c>
      <c r="AZ32" s="33" t="str">
        <f t="shared" si="34"/>
        <v>Eligible Capital Property (acq'd pre Jan 1, 2017)</v>
      </c>
      <c r="BA32" s="2">
        <f t="shared" si="5"/>
        <v>16686656.657410294</v>
      </c>
      <c r="BB32" s="1"/>
      <c r="BC32" s="1"/>
      <c r="BD32" s="1"/>
      <c r="BE32" s="1"/>
      <c r="BH32" s="2">
        <f t="shared" si="35"/>
        <v>0</v>
      </c>
      <c r="BI32" s="2">
        <f>+BH32*$BI$5</f>
        <v>0</v>
      </c>
      <c r="BJ32" s="2">
        <f t="shared" si="62"/>
        <v>0</v>
      </c>
      <c r="BK32" s="2">
        <f t="shared" si="37"/>
        <v>16686656.657410294</v>
      </c>
      <c r="BL32" s="29">
        <v>7.0000000000000007E-2</v>
      </c>
      <c r="BM32" s="2">
        <f t="shared" ref="BM32:BM44" si="80">-ROUND(BK32*BL32*365/365,0)</f>
        <v>-1168066</v>
      </c>
      <c r="BN32" s="2">
        <f t="shared" si="7"/>
        <v>15518590.657410294</v>
      </c>
      <c r="BO32" s="1"/>
      <c r="BP32" s="31" t="str">
        <f t="shared" si="39"/>
        <v>14.1</v>
      </c>
      <c r="BQ32" s="33" t="str">
        <f t="shared" si="39"/>
        <v>Eligible Capital Property (acq'd pre Jan 1, 2017)</v>
      </c>
      <c r="BR32" s="2">
        <f t="shared" si="8"/>
        <v>15518590.657410294</v>
      </c>
      <c r="BS32" s="1"/>
      <c r="BT32" s="1"/>
      <c r="BU32" s="1"/>
      <c r="BV32" s="1"/>
      <c r="BY32" s="2">
        <f t="shared" si="40"/>
        <v>0</v>
      </c>
      <c r="BZ32" s="2">
        <f t="shared" si="74"/>
        <v>0</v>
      </c>
      <c r="CA32" s="2">
        <f t="shared" si="64"/>
        <v>0</v>
      </c>
      <c r="CB32" s="2">
        <f t="shared" si="42"/>
        <v>15518590.657410294</v>
      </c>
      <c r="CC32" s="29">
        <v>7.0000000000000007E-2</v>
      </c>
      <c r="CD32" s="2">
        <f t="shared" ref="CD32:CD44" si="81">-ROUND(CB32*CC32*365/365,0)</f>
        <v>-1086301</v>
      </c>
      <c r="CE32" s="2">
        <f t="shared" si="10"/>
        <v>14432289.657410294</v>
      </c>
      <c r="CG32" s="31" t="str">
        <f t="shared" si="44"/>
        <v>14.1</v>
      </c>
      <c r="CH32" s="33" t="str">
        <f t="shared" si="44"/>
        <v>Eligible Capital Property (acq'd pre Jan 1, 2017)</v>
      </c>
      <c r="CI32" s="2">
        <f t="shared" si="45"/>
        <v>14432289.657410294</v>
      </c>
      <c r="CJ32" s="1"/>
      <c r="CK32" s="1"/>
      <c r="CL32" s="1"/>
      <c r="CM32" s="1"/>
      <c r="CP32" s="2">
        <f t="shared" si="46"/>
        <v>0</v>
      </c>
      <c r="CQ32" s="2">
        <f>+CP32*CQ$5</f>
        <v>0</v>
      </c>
      <c r="CR32" s="2">
        <f t="shared" si="66"/>
        <v>0</v>
      </c>
      <c r="CS32" s="2">
        <f t="shared" si="49"/>
        <v>14432289.657410294</v>
      </c>
      <c r="CT32" s="29">
        <v>7.0000000000000007E-2</v>
      </c>
      <c r="CU32" s="2">
        <f t="shared" ref="CU32:CU44" si="82">-ROUND(CS32*CT32*365/365,0)</f>
        <v>-1010260</v>
      </c>
      <c r="CV32" s="2">
        <f t="shared" si="11"/>
        <v>13422029.657410294</v>
      </c>
      <c r="CX32" s="31" t="str">
        <f t="shared" si="51"/>
        <v>14.1</v>
      </c>
      <c r="CY32" s="33" t="str">
        <f t="shared" si="51"/>
        <v>Eligible Capital Property (acq'd pre Jan 1, 2017)</v>
      </c>
      <c r="CZ32" s="2">
        <f t="shared" si="52"/>
        <v>13422029.657410294</v>
      </c>
      <c r="DA32" s="1"/>
      <c r="DB32" s="1"/>
      <c r="DC32" s="1"/>
      <c r="DD32" s="1"/>
      <c r="DG32" s="2">
        <f t="shared" si="53"/>
        <v>0</v>
      </c>
      <c r="DH32" s="2">
        <f t="shared" si="75"/>
        <v>0</v>
      </c>
      <c r="DI32" s="2">
        <f t="shared" si="68"/>
        <v>0</v>
      </c>
      <c r="DJ32" s="2">
        <f t="shared" si="55"/>
        <v>13422029.657410294</v>
      </c>
      <c r="DK32" s="29">
        <v>7.0000000000000007E-2</v>
      </c>
      <c r="DL32" s="2">
        <f t="shared" ref="DL32:DL44" si="83">-ROUND(DJ32*DK32*365/365,0)</f>
        <v>-939542</v>
      </c>
      <c r="DM32" s="2">
        <f t="shared" si="13"/>
        <v>12482487.657410294</v>
      </c>
      <c r="DO32" s="31" t="str">
        <f t="shared" si="57"/>
        <v>14.1</v>
      </c>
      <c r="DP32" s="33" t="str">
        <f t="shared" si="57"/>
        <v>Eligible Capital Property (acq'd pre Jan 1, 2017)</v>
      </c>
      <c r="DQ32" s="2">
        <f t="shared" si="14"/>
        <v>12482487.657410294</v>
      </c>
      <c r="DR32" s="1"/>
      <c r="DS32" s="1"/>
      <c r="DT32" s="1"/>
      <c r="DU32" s="1"/>
      <c r="DX32" s="2">
        <f t="shared" si="58"/>
        <v>0</v>
      </c>
      <c r="DY32" s="2">
        <f t="shared" si="76"/>
        <v>0</v>
      </c>
      <c r="DZ32" s="2">
        <f t="shared" si="70"/>
        <v>0</v>
      </c>
      <c r="EA32" s="2">
        <f t="shared" si="60"/>
        <v>12482487.657410294</v>
      </c>
      <c r="EB32" s="29">
        <v>7.0000000000000007E-2</v>
      </c>
      <c r="EC32" s="2">
        <f t="shared" ref="EC32:EC44" si="84">-ROUND(EA32*EB32*365/365,0)</f>
        <v>-873774</v>
      </c>
      <c r="ED32" s="2">
        <f t="shared" si="16"/>
        <v>11608713.657410294</v>
      </c>
    </row>
    <row r="33" spans="2:134" x14ac:dyDescent="0.25">
      <c r="B33" s="31" t="s">
        <v>90</v>
      </c>
      <c r="C33" s="32" t="s">
        <v>39</v>
      </c>
      <c r="D33" s="2">
        <v>6529432.0565753421</v>
      </c>
      <c r="E33" s="1"/>
      <c r="F33" s="1"/>
      <c r="G33" s="1">
        <v>77471</v>
      </c>
      <c r="J33" s="2">
        <f t="shared" si="17"/>
        <v>0</v>
      </c>
      <c r="K33" s="2">
        <f>+J33*$K$5</f>
        <v>0</v>
      </c>
      <c r="L33" s="2">
        <f t="shared" si="1"/>
        <v>0</v>
      </c>
      <c r="M33" s="2">
        <f t="shared" si="18"/>
        <v>6606903.0565753421</v>
      </c>
      <c r="N33" s="29">
        <v>0.05</v>
      </c>
      <c r="O33" s="2">
        <f t="shared" si="19"/>
        <v>-330345</v>
      </c>
      <c r="P33" s="2">
        <f t="shared" si="2"/>
        <v>6276558.0565753421</v>
      </c>
      <c r="Q33" s="1"/>
      <c r="R33" s="31" t="str">
        <f t="shared" si="20"/>
        <v>14.1</v>
      </c>
      <c r="S33" s="33" t="str">
        <f t="shared" si="20"/>
        <v>Eligible Capital Property (acq'd post Jan 1, 2017)</v>
      </c>
      <c r="T33" s="2">
        <f t="shared" si="21"/>
        <v>6276558.0565753421</v>
      </c>
      <c r="U33" s="1">
        <v>213898.92</v>
      </c>
      <c r="V33" s="1"/>
      <c r="W33" s="1"/>
      <c r="Z33" s="2">
        <f t="shared" si="22"/>
        <v>0</v>
      </c>
      <c r="AA33" s="2">
        <f t="shared" si="79"/>
        <v>0</v>
      </c>
      <c r="AB33" s="2">
        <f t="shared" si="24"/>
        <v>106949.46</v>
      </c>
      <c r="AC33" s="2">
        <f t="shared" si="25"/>
        <v>6383507.516575342</v>
      </c>
      <c r="AD33" s="29">
        <v>0.05</v>
      </c>
      <c r="AE33" s="2">
        <f t="shared" si="26"/>
        <v>-319175</v>
      </c>
      <c r="AF33" s="2">
        <f t="shared" si="3"/>
        <v>6171281.976575342</v>
      </c>
      <c r="AG33" s="1"/>
      <c r="AH33" s="31" t="str">
        <f t="shared" si="27"/>
        <v>14.1</v>
      </c>
      <c r="AI33" s="33" t="str">
        <f t="shared" si="27"/>
        <v>Eligible Capital Property (acq'd post Jan 1, 2017)</v>
      </c>
      <c r="AJ33" s="2">
        <f t="shared" si="28"/>
        <v>6171281.976575342</v>
      </c>
      <c r="AK33" s="1">
        <v>143119.45000000001</v>
      </c>
      <c r="AL33" s="1"/>
      <c r="AM33" s="1"/>
      <c r="AN33" s="1"/>
      <c r="AQ33" s="2">
        <f t="shared" si="29"/>
        <v>0</v>
      </c>
      <c r="AR33" s="2">
        <f t="shared" ref="AR33:AR45" si="85">+AQ33*$AR$5</f>
        <v>0</v>
      </c>
      <c r="AS33" s="2">
        <f t="shared" si="31"/>
        <v>71559.725000000006</v>
      </c>
      <c r="AT33" s="2">
        <f t="shared" si="32"/>
        <v>6242841.7015753416</v>
      </c>
      <c r="AU33" s="29">
        <v>0.05</v>
      </c>
      <c r="AV33" s="2">
        <f t="shared" si="33"/>
        <v>-312142</v>
      </c>
      <c r="AW33" s="2">
        <f t="shared" si="4"/>
        <v>6002259.4265753422</v>
      </c>
      <c r="AY33" s="31" t="str">
        <f t="shared" si="34"/>
        <v>14.1</v>
      </c>
      <c r="AZ33" s="33" t="str">
        <f t="shared" si="34"/>
        <v>Eligible Capital Property (acq'd post Jan 1, 2017)</v>
      </c>
      <c r="BA33" s="2">
        <f t="shared" si="5"/>
        <v>6002259.4265753422</v>
      </c>
      <c r="BB33" s="1">
        <v>131494.1</v>
      </c>
      <c r="BC33" s="1"/>
      <c r="BD33" s="1"/>
      <c r="BE33" s="1"/>
      <c r="BH33" s="2">
        <f t="shared" si="35"/>
        <v>0</v>
      </c>
      <c r="BI33" s="2">
        <f>+BH33*$BI$5</f>
        <v>0</v>
      </c>
      <c r="BJ33" s="2">
        <f t="shared" si="62"/>
        <v>65747.05</v>
      </c>
      <c r="BK33" s="2">
        <f t="shared" si="37"/>
        <v>6068006.476575342</v>
      </c>
      <c r="BL33" s="29">
        <v>0.05</v>
      </c>
      <c r="BM33" s="2">
        <f t="shared" si="80"/>
        <v>-303400</v>
      </c>
      <c r="BN33" s="2">
        <f t="shared" si="7"/>
        <v>5830353.5265753418</v>
      </c>
      <c r="BO33" s="1"/>
      <c r="BP33" s="31" t="str">
        <f t="shared" si="39"/>
        <v>14.1</v>
      </c>
      <c r="BQ33" s="33" t="str">
        <f t="shared" si="39"/>
        <v>Eligible Capital Property (acq'd post Jan 1, 2017)</v>
      </c>
      <c r="BR33" s="2">
        <f t="shared" si="8"/>
        <v>5830353.5265753418</v>
      </c>
      <c r="BS33" s="1">
        <v>154237</v>
      </c>
      <c r="BT33" s="1"/>
      <c r="BU33" s="1"/>
      <c r="BV33" s="1"/>
      <c r="BY33" s="2">
        <f t="shared" si="40"/>
        <v>0</v>
      </c>
      <c r="BZ33" s="2">
        <f t="shared" si="74"/>
        <v>0</v>
      </c>
      <c r="CA33" s="2">
        <f t="shared" si="64"/>
        <v>77118.5</v>
      </c>
      <c r="CB33" s="2">
        <f t="shared" si="42"/>
        <v>5907472.0265753418</v>
      </c>
      <c r="CC33" s="29">
        <v>0.05</v>
      </c>
      <c r="CD33" s="2">
        <f t="shared" si="81"/>
        <v>-295374</v>
      </c>
      <c r="CE33" s="2">
        <f t="shared" si="10"/>
        <v>5689216.5265753418</v>
      </c>
      <c r="CG33" s="31" t="str">
        <f t="shared" si="44"/>
        <v>14.1</v>
      </c>
      <c r="CH33" s="33" t="str">
        <f t="shared" si="44"/>
        <v>Eligible Capital Property (acq'd post Jan 1, 2017)</v>
      </c>
      <c r="CI33" s="2">
        <f t="shared" si="45"/>
        <v>5689216.5265753418</v>
      </c>
      <c r="CJ33" s="1">
        <v>61092</v>
      </c>
      <c r="CK33" s="1"/>
      <c r="CL33" s="1"/>
      <c r="CM33" s="1"/>
      <c r="CP33" s="2">
        <f t="shared" si="46"/>
        <v>0</v>
      </c>
      <c r="CQ33" s="2">
        <f t="shared" ref="CQ33:CQ44" si="86">+CP33*CQ$5</f>
        <v>0</v>
      </c>
      <c r="CR33" s="2">
        <f t="shared" si="66"/>
        <v>30546</v>
      </c>
      <c r="CS33" s="2">
        <f t="shared" si="49"/>
        <v>5719762.5265753418</v>
      </c>
      <c r="CT33" s="29">
        <v>0.05</v>
      </c>
      <c r="CU33" s="2">
        <f t="shared" si="82"/>
        <v>-285988</v>
      </c>
      <c r="CV33" s="2">
        <f t="shared" si="11"/>
        <v>5464320.5265753418</v>
      </c>
      <c r="CX33" s="31" t="str">
        <f t="shared" si="51"/>
        <v>14.1</v>
      </c>
      <c r="CY33" s="33" t="str">
        <f t="shared" si="51"/>
        <v>Eligible Capital Property (acq'd post Jan 1, 2017)</v>
      </c>
      <c r="CZ33" s="2">
        <f t="shared" si="52"/>
        <v>5464320.5265753418</v>
      </c>
      <c r="DA33" s="1">
        <v>137096.05940000003</v>
      </c>
      <c r="DB33" s="1"/>
      <c r="DC33" s="1"/>
      <c r="DD33" s="1"/>
      <c r="DG33" s="2">
        <f t="shared" si="53"/>
        <v>0</v>
      </c>
      <c r="DH33" s="2">
        <f t="shared" si="75"/>
        <v>0</v>
      </c>
      <c r="DI33" s="2">
        <f t="shared" si="68"/>
        <v>68548.029700000014</v>
      </c>
      <c r="DJ33" s="2">
        <f t="shared" si="55"/>
        <v>5532868.5562753417</v>
      </c>
      <c r="DK33" s="29">
        <v>0.05</v>
      </c>
      <c r="DL33" s="2">
        <f t="shared" si="83"/>
        <v>-276643</v>
      </c>
      <c r="DM33" s="2">
        <f t="shared" si="13"/>
        <v>5324773.5859753415</v>
      </c>
      <c r="DO33" s="31" t="str">
        <f t="shared" si="57"/>
        <v>14.1</v>
      </c>
      <c r="DP33" s="33" t="str">
        <f t="shared" si="57"/>
        <v>Eligible Capital Property (acq'd post Jan 1, 2017)</v>
      </c>
      <c r="DQ33" s="2">
        <f t="shared" si="14"/>
        <v>5324773.5859753415</v>
      </c>
      <c r="DR33" s="1">
        <v>138131.85570000001</v>
      </c>
      <c r="DS33" s="1"/>
      <c r="DT33" s="1"/>
      <c r="DU33" s="1"/>
      <c r="DX33" s="2">
        <f t="shared" si="58"/>
        <v>0</v>
      </c>
      <c r="DY33" s="2">
        <f t="shared" si="76"/>
        <v>0</v>
      </c>
      <c r="DZ33" s="2">
        <f t="shared" si="70"/>
        <v>69065.927850000007</v>
      </c>
      <c r="EA33" s="2">
        <f t="shared" si="60"/>
        <v>5393839.5138253411</v>
      </c>
      <c r="EB33" s="29">
        <v>0.05</v>
      </c>
      <c r="EC33" s="2">
        <f t="shared" si="84"/>
        <v>-269692</v>
      </c>
      <c r="ED33" s="2">
        <f t="shared" si="16"/>
        <v>5193213.4416753417</v>
      </c>
    </row>
    <row r="34" spans="2:134" x14ac:dyDescent="0.25">
      <c r="B34" s="7">
        <v>17</v>
      </c>
      <c r="C34" t="s">
        <v>50</v>
      </c>
      <c r="D34" s="2">
        <v>778311.59860000014</v>
      </c>
      <c r="E34" s="1">
        <v>43928.57</v>
      </c>
      <c r="F34" s="1"/>
      <c r="G34" s="1">
        <v>40725</v>
      </c>
      <c r="J34" s="2">
        <f t="shared" si="17"/>
        <v>0</v>
      </c>
      <c r="K34" s="2">
        <f>+J34*$K$5</f>
        <v>0</v>
      </c>
      <c r="L34" s="2">
        <f t="shared" si="1"/>
        <v>21964.285</v>
      </c>
      <c r="M34" s="2">
        <f t="shared" si="18"/>
        <v>841000.88360000018</v>
      </c>
      <c r="N34" s="29">
        <v>0.08</v>
      </c>
      <c r="O34" s="2">
        <f t="shared" si="19"/>
        <v>-67280</v>
      </c>
      <c r="P34" s="2">
        <f t="shared" si="2"/>
        <v>795685.16860000009</v>
      </c>
      <c r="Q34" s="1"/>
      <c r="R34" s="31">
        <f t="shared" si="20"/>
        <v>17</v>
      </c>
      <c r="S34" s="33" t="str">
        <f t="shared" si="20"/>
        <v>Elec. Generation Equip. (Non-Bldng, acq'd post Feb 27/00); Roads, Lots, Storage</v>
      </c>
      <c r="T34" s="2">
        <f t="shared" si="21"/>
        <v>795685.16860000009</v>
      </c>
      <c r="U34" s="1"/>
      <c r="V34" s="1"/>
      <c r="W34" s="1"/>
      <c r="Z34" s="2">
        <f t="shared" si="22"/>
        <v>0</v>
      </c>
      <c r="AA34" s="2">
        <f t="shared" si="79"/>
        <v>0</v>
      </c>
      <c r="AB34" s="2">
        <f t="shared" si="24"/>
        <v>0</v>
      </c>
      <c r="AC34" s="2">
        <f t="shared" si="25"/>
        <v>795685.16860000009</v>
      </c>
      <c r="AD34" s="29">
        <v>0.08</v>
      </c>
      <c r="AE34" s="2">
        <f t="shared" si="26"/>
        <v>-63655</v>
      </c>
      <c r="AF34" s="2">
        <f t="shared" si="3"/>
        <v>732030.16860000009</v>
      </c>
      <c r="AG34" s="1"/>
      <c r="AH34" s="31">
        <f t="shared" si="27"/>
        <v>17</v>
      </c>
      <c r="AI34" s="33" t="str">
        <f t="shared" si="27"/>
        <v>Elec. Generation Equip. (Non-Bldng, acq'd post Feb 27/00); Roads, Lots, Storage</v>
      </c>
      <c r="AJ34" s="2">
        <f t="shared" si="28"/>
        <v>732030.16860000009</v>
      </c>
      <c r="AK34" s="1"/>
      <c r="AL34" s="1"/>
      <c r="AM34" s="1"/>
      <c r="AN34" s="1"/>
      <c r="AQ34" s="2">
        <f t="shared" si="29"/>
        <v>0</v>
      </c>
      <c r="AR34" s="2">
        <f t="shared" si="85"/>
        <v>0</v>
      </c>
      <c r="AS34" s="2">
        <f t="shared" si="31"/>
        <v>0</v>
      </c>
      <c r="AT34" s="2">
        <f t="shared" si="32"/>
        <v>732030.16860000009</v>
      </c>
      <c r="AU34" s="29">
        <v>0.08</v>
      </c>
      <c r="AV34" s="2">
        <f t="shared" si="33"/>
        <v>-58562</v>
      </c>
      <c r="AW34" s="2">
        <f t="shared" si="4"/>
        <v>673468.16860000009</v>
      </c>
      <c r="AY34" s="31">
        <f t="shared" si="34"/>
        <v>17</v>
      </c>
      <c r="AZ34" s="33" t="str">
        <f t="shared" si="34"/>
        <v>Elec. Generation Equip. (Non-Bldng, acq'd post Feb 27/00); Roads, Lots, Storage</v>
      </c>
      <c r="BA34" s="2">
        <f t="shared" si="5"/>
        <v>673468.16860000009</v>
      </c>
      <c r="BB34" s="1"/>
      <c r="BC34" s="1"/>
      <c r="BD34" s="1"/>
      <c r="BE34" s="1"/>
      <c r="BH34" s="2">
        <f t="shared" si="35"/>
        <v>0</v>
      </c>
      <c r="BI34" s="2">
        <f t="shared" ref="BI34:BI36" si="87">+BH34*$BI$5</f>
        <v>0</v>
      </c>
      <c r="BJ34" s="2">
        <f t="shared" si="62"/>
        <v>0</v>
      </c>
      <c r="BK34" s="2">
        <f t="shared" si="37"/>
        <v>673468.16860000009</v>
      </c>
      <c r="BL34" s="29">
        <v>0.08</v>
      </c>
      <c r="BM34" s="2">
        <f t="shared" si="80"/>
        <v>-53877</v>
      </c>
      <c r="BN34" s="2">
        <f t="shared" si="7"/>
        <v>619591.16860000009</v>
      </c>
      <c r="BO34" s="1"/>
      <c r="BP34" s="31">
        <f t="shared" si="39"/>
        <v>17</v>
      </c>
      <c r="BQ34" s="33" t="str">
        <f t="shared" si="39"/>
        <v>Elec. Generation Equip. (Non-Bldng, acq'd post Feb 27/00); Roads, Lots, Storage</v>
      </c>
      <c r="BR34" s="2">
        <f t="shared" si="8"/>
        <v>619591.16860000009</v>
      </c>
      <c r="BS34" s="1"/>
      <c r="BT34" s="1"/>
      <c r="BU34" s="1"/>
      <c r="BV34" s="1"/>
      <c r="BY34" s="2">
        <f t="shared" si="40"/>
        <v>0</v>
      </c>
      <c r="BZ34" s="2">
        <f t="shared" si="74"/>
        <v>0</v>
      </c>
      <c r="CA34" s="2">
        <f t="shared" si="64"/>
        <v>0</v>
      </c>
      <c r="CB34" s="2">
        <f t="shared" si="42"/>
        <v>619591.16860000009</v>
      </c>
      <c r="CC34" s="29">
        <v>0.08</v>
      </c>
      <c r="CD34" s="2">
        <f t="shared" si="81"/>
        <v>-49567</v>
      </c>
      <c r="CE34" s="2">
        <f t="shared" si="10"/>
        <v>570024.16860000009</v>
      </c>
      <c r="CG34" s="31">
        <f t="shared" si="44"/>
        <v>17</v>
      </c>
      <c r="CH34" s="33" t="str">
        <f t="shared" si="44"/>
        <v>Elec. Generation Equip. (Non-Bldng, acq'd post Feb 27/00); Roads, Lots, Storage</v>
      </c>
      <c r="CI34" s="2">
        <f t="shared" si="45"/>
        <v>570024.16860000009</v>
      </c>
      <c r="CJ34" s="1"/>
      <c r="CK34" s="1"/>
      <c r="CL34" s="1"/>
      <c r="CM34" s="1"/>
      <c r="CP34" s="2">
        <f t="shared" si="46"/>
        <v>0</v>
      </c>
      <c r="CQ34" s="2">
        <f t="shared" si="86"/>
        <v>0</v>
      </c>
      <c r="CR34" s="2">
        <f>((CJ34-CK34)+(CN34-CO34))*0.5+CP34+CQ34</f>
        <v>0</v>
      </c>
      <c r="CS34" s="2">
        <f t="shared" si="49"/>
        <v>570024.16860000009</v>
      </c>
      <c r="CT34" s="29">
        <v>0.08</v>
      </c>
      <c r="CU34" s="2">
        <f t="shared" si="82"/>
        <v>-45602</v>
      </c>
      <c r="CV34" s="2">
        <f t="shared" si="11"/>
        <v>524422.16860000009</v>
      </c>
      <c r="CX34" s="31">
        <f t="shared" si="51"/>
        <v>17</v>
      </c>
      <c r="CY34" s="33" t="str">
        <f t="shared" si="51"/>
        <v>Elec. Generation Equip. (Non-Bldng, acq'd post Feb 27/00); Roads, Lots, Storage</v>
      </c>
      <c r="CZ34" s="2">
        <f t="shared" si="52"/>
        <v>524422.16860000009</v>
      </c>
      <c r="DA34" s="1"/>
      <c r="DB34" s="1"/>
      <c r="DC34" s="1"/>
      <c r="DD34" s="1"/>
      <c r="DG34" s="2">
        <f t="shared" si="53"/>
        <v>0</v>
      </c>
      <c r="DH34" s="2">
        <f t="shared" si="75"/>
        <v>0</v>
      </c>
      <c r="DI34" s="2">
        <f t="shared" si="68"/>
        <v>0</v>
      </c>
      <c r="DJ34" s="2">
        <f t="shared" si="55"/>
        <v>524422.16860000009</v>
      </c>
      <c r="DK34" s="29">
        <v>0.08</v>
      </c>
      <c r="DL34" s="2">
        <f t="shared" si="83"/>
        <v>-41954</v>
      </c>
      <c r="DM34" s="2">
        <f t="shared" si="13"/>
        <v>482468.16860000009</v>
      </c>
      <c r="DO34" s="31">
        <f t="shared" si="57"/>
        <v>17</v>
      </c>
      <c r="DP34" s="33" t="str">
        <f t="shared" si="57"/>
        <v>Elec. Generation Equip. (Non-Bldng, acq'd post Feb 27/00); Roads, Lots, Storage</v>
      </c>
      <c r="DQ34" s="2">
        <f t="shared" si="14"/>
        <v>482468.16860000009</v>
      </c>
      <c r="DR34" s="1"/>
      <c r="DS34" s="1"/>
      <c r="DT34" s="1"/>
      <c r="DU34" s="1"/>
      <c r="DX34" s="2">
        <f t="shared" si="58"/>
        <v>0</v>
      </c>
      <c r="DY34" s="2">
        <f t="shared" si="76"/>
        <v>0</v>
      </c>
      <c r="DZ34" s="2">
        <f t="shared" si="70"/>
        <v>0</v>
      </c>
      <c r="EA34" s="2">
        <f t="shared" si="60"/>
        <v>482468.16860000009</v>
      </c>
      <c r="EB34" s="29">
        <v>0.08</v>
      </c>
      <c r="EC34" s="2">
        <f t="shared" si="84"/>
        <v>-38597</v>
      </c>
      <c r="ED34" s="2">
        <f t="shared" si="16"/>
        <v>443871.16860000009</v>
      </c>
    </row>
    <row r="35" spans="2:134" x14ac:dyDescent="0.25">
      <c r="B35" s="7">
        <v>42</v>
      </c>
      <c r="C35" t="s">
        <v>51</v>
      </c>
      <c r="D35" s="2"/>
      <c r="E35" s="1"/>
      <c r="F35" s="1"/>
      <c r="G35" s="1">
        <v>133</v>
      </c>
      <c r="J35" s="2">
        <f t="shared" si="17"/>
        <v>0</v>
      </c>
      <c r="K35" s="2">
        <f>+J35*$K$5</f>
        <v>0</v>
      </c>
      <c r="L35" s="2">
        <f t="shared" si="1"/>
        <v>0</v>
      </c>
      <c r="M35" s="2">
        <f t="shared" si="18"/>
        <v>133</v>
      </c>
      <c r="N35" s="29">
        <v>0.12</v>
      </c>
      <c r="O35" s="2">
        <f t="shared" si="19"/>
        <v>-16</v>
      </c>
      <c r="P35" s="2">
        <f t="shared" si="2"/>
        <v>117</v>
      </c>
      <c r="Q35" s="1"/>
      <c r="R35" s="31">
        <f t="shared" si="20"/>
        <v>42</v>
      </c>
      <c r="S35" s="33" t="str">
        <f t="shared" si="20"/>
        <v>Fibre Optic Cable</v>
      </c>
      <c r="T35" s="2">
        <f t="shared" si="21"/>
        <v>117</v>
      </c>
      <c r="U35" s="1"/>
      <c r="V35" s="1"/>
      <c r="W35" s="1"/>
      <c r="Z35" s="2"/>
      <c r="AA35" s="2"/>
      <c r="AB35" s="2"/>
      <c r="AC35" s="2">
        <f t="shared" si="25"/>
        <v>117</v>
      </c>
      <c r="AD35" s="29">
        <v>0.12</v>
      </c>
      <c r="AE35" s="2">
        <f t="shared" si="26"/>
        <v>-14</v>
      </c>
      <c r="AF35" s="2">
        <f t="shared" si="3"/>
        <v>103</v>
      </c>
      <c r="AG35" s="1"/>
      <c r="AH35" s="31">
        <f t="shared" si="27"/>
        <v>42</v>
      </c>
      <c r="AI35" s="33" t="str">
        <f t="shared" si="27"/>
        <v>Fibre Optic Cable</v>
      </c>
      <c r="AJ35" s="2">
        <f t="shared" si="28"/>
        <v>103</v>
      </c>
      <c r="AK35" s="1"/>
      <c r="AL35" s="1"/>
      <c r="AM35" s="1"/>
      <c r="AN35" s="1"/>
      <c r="AQ35" s="2">
        <f t="shared" si="29"/>
        <v>0</v>
      </c>
      <c r="AR35" s="2">
        <f t="shared" si="85"/>
        <v>0</v>
      </c>
      <c r="AS35" s="2">
        <f t="shared" si="31"/>
        <v>0</v>
      </c>
      <c r="AT35" s="2">
        <f t="shared" si="32"/>
        <v>103</v>
      </c>
      <c r="AU35" s="29">
        <v>0.12</v>
      </c>
      <c r="AV35" s="2">
        <f t="shared" si="33"/>
        <v>-12</v>
      </c>
      <c r="AW35" s="2">
        <f t="shared" si="4"/>
        <v>91</v>
      </c>
      <c r="AY35" s="31">
        <f t="shared" si="34"/>
        <v>42</v>
      </c>
      <c r="AZ35" s="33" t="str">
        <f t="shared" si="34"/>
        <v>Fibre Optic Cable</v>
      </c>
      <c r="BA35" s="2">
        <f t="shared" si="5"/>
        <v>91</v>
      </c>
      <c r="BB35" s="1"/>
      <c r="BC35" s="1"/>
      <c r="BD35" s="1"/>
      <c r="BE35" s="1"/>
      <c r="BH35" s="2">
        <f t="shared" si="35"/>
        <v>0</v>
      </c>
      <c r="BI35" s="2">
        <f t="shared" si="87"/>
        <v>0</v>
      </c>
      <c r="BJ35" s="2">
        <f t="shared" si="62"/>
        <v>0</v>
      </c>
      <c r="BK35" s="2">
        <f t="shared" si="37"/>
        <v>91</v>
      </c>
      <c r="BL35" s="29">
        <v>0.12</v>
      </c>
      <c r="BM35" s="2">
        <f t="shared" si="80"/>
        <v>-11</v>
      </c>
      <c r="BN35" s="2">
        <f t="shared" si="7"/>
        <v>80</v>
      </c>
      <c r="BO35" s="1"/>
      <c r="BP35" s="31">
        <f t="shared" si="39"/>
        <v>42</v>
      </c>
      <c r="BQ35" s="33" t="str">
        <f t="shared" si="39"/>
        <v>Fibre Optic Cable</v>
      </c>
      <c r="BR35" s="2">
        <f t="shared" si="8"/>
        <v>80</v>
      </c>
      <c r="BS35" s="1"/>
      <c r="BT35" s="1"/>
      <c r="BU35" s="1"/>
      <c r="BV35" s="1"/>
      <c r="BY35" s="2"/>
      <c r="BZ35" s="2">
        <f t="shared" si="74"/>
        <v>0</v>
      </c>
      <c r="CA35" s="2"/>
      <c r="CB35" s="2">
        <f t="shared" si="42"/>
        <v>80</v>
      </c>
      <c r="CC35" s="29">
        <v>0.12</v>
      </c>
      <c r="CD35" s="2">
        <f t="shared" si="81"/>
        <v>-10</v>
      </c>
      <c r="CE35" s="2">
        <f t="shared" si="10"/>
        <v>70</v>
      </c>
      <c r="CG35" s="31">
        <f t="shared" si="44"/>
        <v>42</v>
      </c>
      <c r="CH35" s="33" t="str">
        <f t="shared" si="44"/>
        <v>Fibre Optic Cable</v>
      </c>
      <c r="CI35" s="2">
        <f t="shared" si="45"/>
        <v>70</v>
      </c>
      <c r="CJ35" s="1"/>
      <c r="CK35" s="1"/>
      <c r="CL35" s="1"/>
      <c r="CM35" s="1"/>
      <c r="CP35" s="2"/>
      <c r="CQ35" s="2">
        <f t="shared" si="86"/>
        <v>0</v>
      </c>
      <c r="CR35" s="2"/>
      <c r="CS35" s="2">
        <f t="shared" si="49"/>
        <v>70</v>
      </c>
      <c r="CT35" s="29">
        <v>0.12</v>
      </c>
      <c r="CU35" s="2">
        <f t="shared" si="82"/>
        <v>-8</v>
      </c>
      <c r="CV35" s="2">
        <f t="shared" si="11"/>
        <v>62</v>
      </c>
      <c r="CX35" s="31">
        <f t="shared" si="51"/>
        <v>42</v>
      </c>
      <c r="CY35" s="33" t="str">
        <f t="shared" si="51"/>
        <v>Fibre Optic Cable</v>
      </c>
      <c r="CZ35" s="2">
        <f t="shared" si="52"/>
        <v>62</v>
      </c>
      <c r="DA35" s="1"/>
      <c r="DB35" s="1"/>
      <c r="DC35" s="1"/>
      <c r="DD35" s="1"/>
      <c r="DG35" s="2"/>
      <c r="DH35" s="2"/>
      <c r="DI35" s="2"/>
      <c r="DJ35" s="2">
        <f t="shared" si="55"/>
        <v>62</v>
      </c>
      <c r="DK35" s="29">
        <v>0.12</v>
      </c>
      <c r="DL35" s="2">
        <f t="shared" si="83"/>
        <v>-7</v>
      </c>
      <c r="DM35" s="2">
        <f t="shared" si="13"/>
        <v>55</v>
      </c>
      <c r="DO35" s="31">
        <f t="shared" si="57"/>
        <v>42</v>
      </c>
      <c r="DP35" s="33" t="str">
        <f t="shared" si="57"/>
        <v>Fibre Optic Cable</v>
      </c>
      <c r="DQ35" s="2">
        <f t="shared" si="14"/>
        <v>55</v>
      </c>
      <c r="DR35" s="1"/>
      <c r="DS35" s="1"/>
      <c r="DT35" s="1"/>
      <c r="DU35" s="1"/>
      <c r="DX35" s="2"/>
      <c r="DY35" s="2"/>
      <c r="DZ35" s="2"/>
      <c r="EA35" s="2">
        <f t="shared" si="60"/>
        <v>55</v>
      </c>
      <c r="EB35" s="29">
        <v>0.12</v>
      </c>
      <c r="EC35" s="2">
        <f t="shared" si="84"/>
        <v>-7</v>
      </c>
      <c r="ED35" s="2">
        <f t="shared" si="16"/>
        <v>48</v>
      </c>
    </row>
    <row r="36" spans="2:134" x14ac:dyDescent="0.25">
      <c r="B36" s="7">
        <v>43.1</v>
      </c>
      <c r="C36" t="s">
        <v>52</v>
      </c>
      <c r="D36" s="2">
        <v>27600</v>
      </c>
      <c r="E36" s="1"/>
      <c r="F36" s="1"/>
      <c r="G36" s="1">
        <v>8180</v>
      </c>
      <c r="J36" s="2">
        <f t="shared" si="17"/>
        <v>0</v>
      </c>
      <c r="K36" s="2">
        <f>+J36*$K$5</f>
        <v>0</v>
      </c>
      <c r="L36" s="2">
        <f t="shared" si="1"/>
        <v>0</v>
      </c>
      <c r="M36" s="2">
        <f t="shared" si="18"/>
        <v>35780</v>
      </c>
      <c r="N36" s="29">
        <v>0.3</v>
      </c>
      <c r="O36" s="2">
        <f t="shared" si="19"/>
        <v>-10734</v>
      </c>
      <c r="P36" s="2">
        <f t="shared" si="2"/>
        <v>25046</v>
      </c>
      <c r="Q36" s="1"/>
      <c r="R36" s="31">
        <f t="shared" si="20"/>
        <v>43.1</v>
      </c>
      <c r="S36" s="33" t="str">
        <f t="shared" si="20"/>
        <v>Certain Clean Energy/Energy-Efficient Generation Equipment</v>
      </c>
      <c r="T36" s="2">
        <f t="shared" si="21"/>
        <v>25046</v>
      </c>
      <c r="U36" s="1"/>
      <c r="V36" s="1"/>
      <c r="W36" s="1"/>
      <c r="Z36" s="2">
        <f t="shared" si="22"/>
        <v>0</v>
      </c>
      <c r="AA36" s="2">
        <f t="shared" ref="AA36" si="88">+Z36*$AA$5</f>
        <v>0</v>
      </c>
      <c r="AB36" s="2">
        <f t="shared" si="24"/>
        <v>0</v>
      </c>
      <c r="AC36" s="2">
        <f t="shared" si="25"/>
        <v>25046</v>
      </c>
      <c r="AD36" s="29">
        <v>0.3</v>
      </c>
      <c r="AE36" s="2">
        <f t="shared" si="26"/>
        <v>-7514</v>
      </c>
      <c r="AF36" s="2">
        <f t="shared" si="3"/>
        <v>17532</v>
      </c>
      <c r="AG36" s="1"/>
      <c r="AH36" s="31">
        <f t="shared" si="27"/>
        <v>43.1</v>
      </c>
      <c r="AI36" s="33" t="str">
        <f t="shared" si="27"/>
        <v>Certain Clean Energy/Energy-Efficient Generation Equipment</v>
      </c>
      <c r="AJ36" s="2">
        <f t="shared" si="28"/>
        <v>17532</v>
      </c>
      <c r="AK36" s="1"/>
      <c r="AL36" s="1"/>
      <c r="AM36" s="1"/>
      <c r="AN36" s="1"/>
      <c r="AQ36" s="2">
        <f t="shared" si="29"/>
        <v>0</v>
      </c>
      <c r="AR36" s="2">
        <f t="shared" si="85"/>
        <v>0</v>
      </c>
      <c r="AS36" s="2">
        <f t="shared" si="31"/>
        <v>0</v>
      </c>
      <c r="AT36" s="2">
        <f t="shared" si="32"/>
        <v>17532</v>
      </c>
      <c r="AU36" s="29">
        <v>0.3</v>
      </c>
      <c r="AV36" s="2">
        <f t="shared" si="33"/>
        <v>-5260</v>
      </c>
      <c r="AW36" s="2">
        <f t="shared" si="4"/>
        <v>12272</v>
      </c>
      <c r="AY36" s="31">
        <f t="shared" si="34"/>
        <v>43.1</v>
      </c>
      <c r="AZ36" s="33" t="str">
        <f t="shared" si="34"/>
        <v>Certain Clean Energy/Energy-Efficient Generation Equipment</v>
      </c>
      <c r="BA36" s="2">
        <f t="shared" si="5"/>
        <v>12272</v>
      </c>
      <c r="BB36" s="1"/>
      <c r="BC36" s="1"/>
      <c r="BD36" s="1"/>
      <c r="BE36" s="1"/>
      <c r="BH36" s="2">
        <f t="shared" si="35"/>
        <v>0</v>
      </c>
      <c r="BI36" s="2">
        <f t="shared" si="87"/>
        <v>0</v>
      </c>
      <c r="BJ36" s="2">
        <f t="shared" si="62"/>
        <v>0</v>
      </c>
      <c r="BK36" s="2">
        <f t="shared" si="37"/>
        <v>12272</v>
      </c>
      <c r="BL36" s="29">
        <v>0.3</v>
      </c>
      <c r="BM36" s="2">
        <f t="shared" si="80"/>
        <v>-3682</v>
      </c>
      <c r="BN36" s="2">
        <f t="shared" si="7"/>
        <v>8590</v>
      </c>
      <c r="BO36" s="1"/>
      <c r="BP36" s="31">
        <f t="shared" si="39"/>
        <v>43.1</v>
      </c>
      <c r="BQ36" s="33" t="str">
        <f t="shared" si="39"/>
        <v>Certain Clean Energy/Energy-Efficient Generation Equipment</v>
      </c>
      <c r="BR36" s="2">
        <f t="shared" si="8"/>
        <v>8590</v>
      </c>
      <c r="BS36" s="1"/>
      <c r="BT36" s="1"/>
      <c r="BU36" s="1"/>
      <c r="BV36" s="1"/>
      <c r="BY36" s="2">
        <f t="shared" si="40"/>
        <v>0</v>
      </c>
      <c r="BZ36" s="2">
        <f t="shared" si="74"/>
        <v>0</v>
      </c>
      <c r="CA36" s="2">
        <f t="shared" si="64"/>
        <v>0</v>
      </c>
      <c r="CB36" s="2">
        <f t="shared" si="42"/>
        <v>8590</v>
      </c>
      <c r="CC36" s="29">
        <v>0.3</v>
      </c>
      <c r="CD36" s="2">
        <f t="shared" si="81"/>
        <v>-2577</v>
      </c>
      <c r="CE36" s="2">
        <f t="shared" si="10"/>
        <v>6013</v>
      </c>
      <c r="CG36" s="31">
        <f t="shared" si="44"/>
        <v>43.1</v>
      </c>
      <c r="CH36" s="33" t="str">
        <f t="shared" si="44"/>
        <v>Certain Clean Energy/Energy-Efficient Generation Equipment</v>
      </c>
      <c r="CI36" s="2">
        <f t="shared" si="45"/>
        <v>6013</v>
      </c>
      <c r="CJ36" s="1">
        <v>0</v>
      </c>
      <c r="CK36" s="1"/>
      <c r="CL36" s="1"/>
      <c r="CM36" s="1"/>
      <c r="CP36" s="2">
        <f t="shared" si="46"/>
        <v>0</v>
      </c>
      <c r="CQ36" s="2">
        <f t="shared" si="86"/>
        <v>0</v>
      </c>
      <c r="CR36" s="2">
        <f t="shared" si="66"/>
        <v>0</v>
      </c>
      <c r="CS36" s="2">
        <f t="shared" si="49"/>
        <v>6013</v>
      </c>
      <c r="CT36" s="29">
        <v>0.3</v>
      </c>
      <c r="CU36" s="2">
        <f t="shared" si="82"/>
        <v>-1804</v>
      </c>
      <c r="CV36" s="2">
        <f t="shared" si="11"/>
        <v>4209</v>
      </c>
      <c r="CX36" s="31">
        <f t="shared" si="51"/>
        <v>43.1</v>
      </c>
      <c r="CY36" s="33" t="str">
        <f t="shared" si="51"/>
        <v>Certain Clean Energy/Energy-Efficient Generation Equipment</v>
      </c>
      <c r="CZ36" s="2">
        <f t="shared" si="52"/>
        <v>4209</v>
      </c>
      <c r="DA36" s="1"/>
      <c r="DB36" s="1"/>
      <c r="DC36" s="1"/>
      <c r="DD36" s="1"/>
      <c r="DG36" s="2">
        <f t="shared" si="53"/>
        <v>0</v>
      </c>
      <c r="DH36" s="2">
        <f t="shared" si="75"/>
        <v>0</v>
      </c>
      <c r="DI36" s="2">
        <f t="shared" si="68"/>
        <v>0</v>
      </c>
      <c r="DJ36" s="2">
        <f t="shared" si="55"/>
        <v>4209</v>
      </c>
      <c r="DK36" s="29">
        <v>0.3</v>
      </c>
      <c r="DL36" s="2">
        <f t="shared" si="83"/>
        <v>-1263</v>
      </c>
      <c r="DM36" s="2">
        <f t="shared" si="13"/>
        <v>2946</v>
      </c>
      <c r="DO36" s="31">
        <f t="shared" si="57"/>
        <v>43.1</v>
      </c>
      <c r="DP36" s="33" t="str">
        <f t="shared" si="57"/>
        <v>Certain Clean Energy/Energy-Efficient Generation Equipment</v>
      </c>
      <c r="DQ36" s="2">
        <f t="shared" si="14"/>
        <v>2946</v>
      </c>
      <c r="DR36" s="1"/>
      <c r="DS36" s="1"/>
      <c r="DT36" s="1"/>
      <c r="DU36" s="1"/>
      <c r="DX36" s="2">
        <f t="shared" si="58"/>
        <v>0</v>
      </c>
      <c r="DY36" s="2">
        <f t="shared" si="76"/>
        <v>0</v>
      </c>
      <c r="DZ36" s="2">
        <f t="shared" si="70"/>
        <v>0</v>
      </c>
      <c r="EA36" s="2">
        <f t="shared" si="60"/>
        <v>2946</v>
      </c>
      <c r="EB36" s="29">
        <v>0.3</v>
      </c>
      <c r="EC36" s="2">
        <f t="shared" si="84"/>
        <v>-884</v>
      </c>
      <c r="ED36" s="2">
        <f t="shared" si="16"/>
        <v>2062</v>
      </c>
    </row>
    <row r="37" spans="2:134" x14ac:dyDescent="0.25">
      <c r="B37" s="7">
        <v>43.2</v>
      </c>
      <c r="C37" t="s">
        <v>52</v>
      </c>
      <c r="D37" s="2">
        <v>921094.64999999991</v>
      </c>
      <c r="E37" s="1">
        <v>1210193.1000000001</v>
      </c>
      <c r="F37" s="1"/>
      <c r="G37" s="1">
        <v>3273062</v>
      </c>
      <c r="J37" s="2">
        <f t="shared" si="17"/>
        <v>0</v>
      </c>
      <c r="K37" s="2">
        <f>+J37*1</f>
        <v>0</v>
      </c>
      <c r="L37" s="2">
        <f t="shared" si="1"/>
        <v>605096.55000000005</v>
      </c>
      <c r="M37" s="2">
        <f t="shared" si="18"/>
        <v>4799253.2</v>
      </c>
      <c r="N37" s="29">
        <v>0.5</v>
      </c>
      <c r="O37" s="2">
        <f t="shared" si="19"/>
        <v>-2399627</v>
      </c>
      <c r="P37" s="2">
        <f t="shared" si="2"/>
        <v>3004722.75</v>
      </c>
      <c r="Q37" s="1"/>
      <c r="R37" s="31">
        <f t="shared" si="20"/>
        <v>43.2</v>
      </c>
      <c r="S37" s="33" t="str">
        <f t="shared" si="20"/>
        <v>Certain Clean Energy/Energy-Efficient Generation Equipment</v>
      </c>
      <c r="T37" s="2">
        <f t="shared" si="21"/>
        <v>3004722.75</v>
      </c>
      <c r="U37" s="1">
        <v>32783.700000000004</v>
      </c>
      <c r="V37" s="1"/>
      <c r="W37" s="1"/>
      <c r="Z37" s="2">
        <f t="shared" si="22"/>
        <v>0</v>
      </c>
      <c r="AA37" s="2">
        <f>+Z37*1</f>
        <v>0</v>
      </c>
      <c r="AB37" s="2">
        <f t="shared" si="24"/>
        <v>16391.850000000002</v>
      </c>
      <c r="AC37" s="2">
        <f t="shared" si="25"/>
        <v>3021114.6</v>
      </c>
      <c r="AD37" s="29">
        <v>0.5</v>
      </c>
      <c r="AE37" s="2">
        <f t="shared" si="26"/>
        <v>-1510557</v>
      </c>
      <c r="AF37" s="2">
        <f t="shared" si="3"/>
        <v>1526949.4500000002</v>
      </c>
      <c r="AG37" s="1"/>
      <c r="AH37" s="31">
        <f t="shared" si="27"/>
        <v>43.2</v>
      </c>
      <c r="AI37" s="33" t="str">
        <f t="shared" si="27"/>
        <v>Certain Clean Energy/Energy-Efficient Generation Equipment</v>
      </c>
      <c r="AJ37" s="2">
        <f t="shared" si="28"/>
        <v>1526949.4500000002</v>
      </c>
      <c r="AK37" s="1">
        <v>85557</v>
      </c>
      <c r="AL37" s="1"/>
      <c r="AM37" s="1"/>
      <c r="AN37" s="1"/>
      <c r="AQ37" s="2">
        <f t="shared" si="29"/>
        <v>0</v>
      </c>
      <c r="AR37" s="2">
        <f>+AQ37*$AR$5*2</f>
        <v>0</v>
      </c>
      <c r="AS37" s="2">
        <f t="shared" si="31"/>
        <v>42778.5</v>
      </c>
      <c r="AT37" s="2">
        <f t="shared" si="32"/>
        <v>1569727.9500000002</v>
      </c>
      <c r="AU37" s="29">
        <v>0.5</v>
      </c>
      <c r="AV37" s="2">
        <f t="shared" si="33"/>
        <v>-784864</v>
      </c>
      <c r="AW37" s="2">
        <f t="shared" si="4"/>
        <v>827642.45000000019</v>
      </c>
      <c r="AY37" s="31">
        <f t="shared" si="34"/>
        <v>43.2</v>
      </c>
      <c r="AZ37" s="33" t="str">
        <f t="shared" si="34"/>
        <v>Certain Clean Energy/Energy-Efficient Generation Equipment</v>
      </c>
      <c r="BA37" s="2">
        <f t="shared" si="5"/>
        <v>827642.45000000019</v>
      </c>
      <c r="BB37" s="1"/>
      <c r="BC37" s="1"/>
      <c r="BD37" s="1"/>
      <c r="BE37" s="1"/>
      <c r="BH37" s="2">
        <f t="shared" si="35"/>
        <v>0</v>
      </c>
      <c r="BI37" s="2"/>
      <c r="BJ37" s="2">
        <f t="shared" si="62"/>
        <v>0</v>
      </c>
      <c r="BK37" s="2">
        <f t="shared" si="37"/>
        <v>827642.45000000019</v>
      </c>
      <c r="BL37" s="29">
        <v>0.5</v>
      </c>
      <c r="BM37" s="2">
        <f t="shared" si="80"/>
        <v>-413821</v>
      </c>
      <c r="BN37" s="2">
        <f t="shared" si="7"/>
        <v>413821.45000000019</v>
      </c>
      <c r="BO37" s="1"/>
      <c r="BP37" s="31">
        <f t="shared" si="39"/>
        <v>43.2</v>
      </c>
      <c r="BQ37" s="33" t="str">
        <f t="shared" si="39"/>
        <v>Certain Clean Energy/Energy-Efficient Generation Equipment</v>
      </c>
      <c r="BR37" s="2">
        <f t="shared" si="8"/>
        <v>413821.45000000019</v>
      </c>
      <c r="BS37" s="1">
        <v>683627</v>
      </c>
      <c r="BT37" s="1"/>
      <c r="BU37" s="1"/>
      <c r="BV37" s="1"/>
      <c r="BY37" s="2">
        <f t="shared" si="40"/>
        <v>0</v>
      </c>
      <c r="BZ37" s="2">
        <f>+BY37*$BZ$5*2</f>
        <v>0</v>
      </c>
      <c r="CA37" s="2">
        <f t="shared" si="64"/>
        <v>341813.5</v>
      </c>
      <c r="CB37" s="2">
        <f t="shared" si="42"/>
        <v>755634.95000000019</v>
      </c>
      <c r="CC37" s="29">
        <v>0.5</v>
      </c>
      <c r="CD37" s="2">
        <f t="shared" si="81"/>
        <v>-377817</v>
      </c>
      <c r="CE37" s="2">
        <f t="shared" si="10"/>
        <v>719631.45000000019</v>
      </c>
      <c r="CG37" s="31">
        <f t="shared" si="44"/>
        <v>43.2</v>
      </c>
      <c r="CH37" s="33" t="str">
        <f t="shared" si="44"/>
        <v>Certain Clean Energy/Energy-Efficient Generation Equipment</v>
      </c>
      <c r="CI37" s="2">
        <f t="shared" si="45"/>
        <v>719631.45000000019</v>
      </c>
      <c r="CJ37" s="1"/>
      <c r="CK37" s="1"/>
      <c r="CL37" s="1"/>
      <c r="CM37" s="1"/>
      <c r="CP37" s="2">
        <f t="shared" si="46"/>
        <v>0</v>
      </c>
      <c r="CQ37" s="2"/>
      <c r="CR37" s="2">
        <f>((CJ37-CK37)+(CN37-CO37))*0.5+CP37+CQ37</f>
        <v>0</v>
      </c>
      <c r="CS37" s="2">
        <f>+CI37+CM37+CR37</f>
        <v>719631.45000000019</v>
      </c>
      <c r="CT37" s="29">
        <v>0.5</v>
      </c>
      <c r="CU37" s="2">
        <f t="shared" si="82"/>
        <v>-359816</v>
      </c>
      <c r="CV37" s="2">
        <f t="shared" si="11"/>
        <v>359815.45000000019</v>
      </c>
      <c r="CX37" s="31">
        <f t="shared" si="51"/>
        <v>43.2</v>
      </c>
      <c r="CY37" s="33" t="str">
        <f t="shared" si="51"/>
        <v>Certain Clean Energy/Energy-Efficient Generation Equipment</v>
      </c>
      <c r="CZ37" s="2">
        <f t="shared" si="52"/>
        <v>359815.45000000019</v>
      </c>
      <c r="DA37" s="1"/>
      <c r="DB37" s="1"/>
      <c r="DC37" s="1"/>
      <c r="DD37" s="1"/>
      <c r="DG37" s="2">
        <f t="shared" si="53"/>
        <v>0</v>
      </c>
      <c r="DH37" s="2"/>
      <c r="DI37" s="2">
        <f t="shared" si="68"/>
        <v>0</v>
      </c>
      <c r="DJ37" s="2">
        <f t="shared" si="55"/>
        <v>359815.45000000019</v>
      </c>
      <c r="DK37" s="29">
        <v>0.5</v>
      </c>
      <c r="DL37" s="2">
        <f t="shared" si="83"/>
        <v>-179908</v>
      </c>
      <c r="DM37" s="2">
        <f t="shared" si="13"/>
        <v>179907.45000000019</v>
      </c>
      <c r="DO37" s="31">
        <f t="shared" si="57"/>
        <v>43.2</v>
      </c>
      <c r="DP37" s="33" t="str">
        <f t="shared" si="57"/>
        <v>Certain Clean Energy/Energy-Efficient Generation Equipment</v>
      </c>
      <c r="DQ37" s="2">
        <f t="shared" si="14"/>
        <v>179907.45000000019</v>
      </c>
      <c r="DR37" s="1"/>
      <c r="DS37" s="1"/>
      <c r="DT37" s="1"/>
      <c r="DU37" s="1"/>
      <c r="DX37" s="2">
        <f t="shared" si="58"/>
        <v>0</v>
      </c>
      <c r="DY37" s="2">
        <f>+DX37*1</f>
        <v>0</v>
      </c>
      <c r="DZ37" s="2">
        <f t="shared" si="70"/>
        <v>0</v>
      </c>
      <c r="EA37" s="2">
        <f t="shared" si="60"/>
        <v>179907.45000000019</v>
      </c>
      <c r="EB37" s="29">
        <v>0.5</v>
      </c>
      <c r="EC37" s="2">
        <f t="shared" si="84"/>
        <v>-89954</v>
      </c>
      <c r="ED37" s="2">
        <f t="shared" si="16"/>
        <v>89953.450000000186</v>
      </c>
    </row>
    <row r="38" spans="2:134" x14ac:dyDescent="0.25">
      <c r="B38" s="7">
        <v>45</v>
      </c>
      <c r="C38" t="s">
        <v>53</v>
      </c>
      <c r="D38" s="2">
        <v>8449.366399999999</v>
      </c>
      <c r="E38" s="1"/>
      <c r="F38" s="1"/>
      <c r="G38" s="1">
        <v>169717</v>
      </c>
      <c r="J38" s="2">
        <f t="shared" si="17"/>
        <v>0</v>
      </c>
      <c r="K38" s="2">
        <f t="shared" ref="K38:K45" si="89">+J38*$K$5</f>
        <v>0</v>
      </c>
      <c r="L38" s="2">
        <f t="shared" si="1"/>
        <v>0</v>
      </c>
      <c r="M38" s="2">
        <f t="shared" si="18"/>
        <v>178166.3664</v>
      </c>
      <c r="N38" s="29">
        <v>0.45</v>
      </c>
      <c r="O38" s="2">
        <f t="shared" si="19"/>
        <v>-80175</v>
      </c>
      <c r="P38" s="2">
        <f t="shared" si="2"/>
        <v>97991.366399999999</v>
      </c>
      <c r="Q38" s="1"/>
      <c r="R38" s="31">
        <f t="shared" si="20"/>
        <v>45</v>
      </c>
      <c r="S38" s="33" t="str">
        <f t="shared" si="20"/>
        <v>Computers &amp; System Software (acq'd post Mar 22/04 and pre Mar 19/07)</v>
      </c>
      <c r="T38" s="2">
        <f t="shared" si="21"/>
        <v>97991.366399999999</v>
      </c>
      <c r="U38" s="1"/>
      <c r="V38" s="1"/>
      <c r="W38" s="1"/>
      <c r="Z38" s="2">
        <f t="shared" si="22"/>
        <v>0</v>
      </c>
      <c r="AA38" s="2">
        <f t="shared" ref="AA38:AA45" si="90">+Z38*$AA$5</f>
        <v>0</v>
      </c>
      <c r="AB38" s="2">
        <f t="shared" si="24"/>
        <v>0</v>
      </c>
      <c r="AC38" s="2">
        <f t="shared" si="25"/>
        <v>97991.366399999999</v>
      </c>
      <c r="AD38" s="29">
        <v>0.45</v>
      </c>
      <c r="AE38" s="2">
        <f t="shared" si="26"/>
        <v>-44096</v>
      </c>
      <c r="AF38" s="2">
        <f t="shared" si="3"/>
        <v>53895.366399999999</v>
      </c>
      <c r="AG38" s="1"/>
      <c r="AH38" s="31">
        <f t="shared" si="27"/>
        <v>45</v>
      </c>
      <c r="AI38" s="33" t="str">
        <f t="shared" si="27"/>
        <v>Computers &amp; System Software (acq'd post Mar 22/04 and pre Mar 19/07)</v>
      </c>
      <c r="AJ38" s="2">
        <f t="shared" si="28"/>
        <v>53895.366399999999</v>
      </c>
      <c r="AK38" s="1"/>
      <c r="AL38" s="1"/>
      <c r="AM38" s="1"/>
      <c r="AN38" s="1"/>
      <c r="AQ38" s="2">
        <f t="shared" si="29"/>
        <v>0</v>
      </c>
      <c r="AR38" s="2">
        <f t="shared" si="85"/>
        <v>0</v>
      </c>
      <c r="AS38" s="2">
        <f t="shared" si="31"/>
        <v>0</v>
      </c>
      <c r="AT38" s="2">
        <f t="shared" si="32"/>
        <v>53895.366399999999</v>
      </c>
      <c r="AU38" s="29">
        <v>0.45</v>
      </c>
      <c r="AV38" s="2">
        <f t="shared" si="33"/>
        <v>-24253</v>
      </c>
      <c r="AW38" s="2">
        <f t="shared" si="4"/>
        <v>29642.366399999999</v>
      </c>
      <c r="AY38" s="31">
        <f t="shared" si="34"/>
        <v>45</v>
      </c>
      <c r="AZ38" s="33" t="str">
        <f t="shared" si="34"/>
        <v>Computers &amp; System Software (acq'd post Mar 22/04 and pre Mar 19/07)</v>
      </c>
      <c r="BA38" s="2">
        <f t="shared" si="5"/>
        <v>29642.366399999999</v>
      </c>
      <c r="BB38" s="1"/>
      <c r="BC38" s="1"/>
      <c r="BD38" s="1"/>
      <c r="BE38" s="1"/>
      <c r="BH38" s="2">
        <f t="shared" si="35"/>
        <v>0</v>
      </c>
      <c r="BI38" s="2">
        <f t="shared" ref="BI38:BI45" si="91">+BH38*$BI$5</f>
        <v>0</v>
      </c>
      <c r="BJ38" s="2">
        <f t="shared" si="62"/>
        <v>0</v>
      </c>
      <c r="BK38" s="2">
        <f t="shared" si="37"/>
        <v>29642.366399999999</v>
      </c>
      <c r="BL38" s="29">
        <v>0.45</v>
      </c>
      <c r="BM38" s="2">
        <f t="shared" si="80"/>
        <v>-13339</v>
      </c>
      <c r="BN38" s="2">
        <f t="shared" si="7"/>
        <v>16303.366399999999</v>
      </c>
      <c r="BO38" s="1"/>
      <c r="BP38" s="31">
        <f t="shared" si="39"/>
        <v>45</v>
      </c>
      <c r="BQ38" s="33" t="str">
        <f t="shared" si="39"/>
        <v>Computers &amp; System Software (acq'd post Mar 22/04 and pre Mar 19/07)</v>
      </c>
      <c r="BR38" s="2">
        <f t="shared" si="8"/>
        <v>16303.366399999999</v>
      </c>
      <c r="BS38" s="1"/>
      <c r="BT38" s="1"/>
      <c r="BU38" s="1"/>
      <c r="BV38" s="1"/>
      <c r="BY38" s="2">
        <f t="shared" si="40"/>
        <v>0</v>
      </c>
      <c r="BZ38" s="2">
        <f t="shared" si="74"/>
        <v>0</v>
      </c>
      <c r="CA38" s="2">
        <f t="shared" si="64"/>
        <v>0</v>
      </c>
      <c r="CB38" s="2">
        <f t="shared" si="42"/>
        <v>16303.366399999999</v>
      </c>
      <c r="CC38" s="29">
        <v>0.45</v>
      </c>
      <c r="CD38" s="2">
        <f t="shared" si="81"/>
        <v>-7337</v>
      </c>
      <c r="CE38" s="2">
        <f t="shared" si="10"/>
        <v>8966.366399999999</v>
      </c>
      <c r="CG38" s="31">
        <f t="shared" si="44"/>
        <v>45</v>
      </c>
      <c r="CH38" s="33" t="str">
        <f t="shared" si="44"/>
        <v>Computers &amp; System Software (acq'd post Mar 22/04 and pre Mar 19/07)</v>
      </c>
      <c r="CI38" s="2">
        <f t="shared" si="45"/>
        <v>8966.366399999999</v>
      </c>
      <c r="CJ38" s="1"/>
      <c r="CK38" s="1"/>
      <c r="CL38" s="1"/>
      <c r="CM38" s="1"/>
      <c r="CP38" s="2">
        <f t="shared" si="46"/>
        <v>0</v>
      </c>
      <c r="CQ38" s="2">
        <f t="shared" si="86"/>
        <v>0</v>
      </c>
      <c r="CR38" s="2">
        <f t="shared" si="66"/>
        <v>0</v>
      </c>
      <c r="CS38" s="2">
        <f t="shared" si="49"/>
        <v>8966.366399999999</v>
      </c>
      <c r="CT38" s="29">
        <v>0.45</v>
      </c>
      <c r="CU38" s="2">
        <f t="shared" si="82"/>
        <v>-4035</v>
      </c>
      <c r="CV38" s="2">
        <f t="shared" si="11"/>
        <v>4931.366399999999</v>
      </c>
      <c r="CX38" s="31">
        <f t="shared" si="51"/>
        <v>45</v>
      </c>
      <c r="CY38" s="33" t="str">
        <f t="shared" si="51"/>
        <v>Computers &amp; System Software (acq'd post Mar 22/04 and pre Mar 19/07)</v>
      </c>
      <c r="CZ38" s="2">
        <f t="shared" si="52"/>
        <v>4931.366399999999</v>
      </c>
      <c r="DA38" s="1"/>
      <c r="DB38" s="1"/>
      <c r="DC38" s="1"/>
      <c r="DD38" s="1"/>
      <c r="DG38" s="2">
        <f t="shared" si="53"/>
        <v>0</v>
      </c>
      <c r="DH38" s="2">
        <f t="shared" ref="DH38:DH44" si="92">+DG38*DH$5</f>
        <v>0</v>
      </c>
      <c r="DI38" s="2">
        <f t="shared" si="68"/>
        <v>0</v>
      </c>
      <c r="DJ38" s="2">
        <f t="shared" si="55"/>
        <v>4931.366399999999</v>
      </c>
      <c r="DK38" s="29">
        <v>0.45</v>
      </c>
      <c r="DL38" s="2">
        <f t="shared" si="83"/>
        <v>-2219</v>
      </c>
      <c r="DM38" s="2">
        <f t="shared" si="13"/>
        <v>2712.366399999999</v>
      </c>
      <c r="DO38" s="31">
        <f t="shared" si="57"/>
        <v>45</v>
      </c>
      <c r="DP38" s="33" t="str">
        <f t="shared" si="57"/>
        <v>Computers &amp; System Software (acq'd post Mar 22/04 and pre Mar 19/07)</v>
      </c>
      <c r="DQ38" s="2">
        <f t="shared" si="14"/>
        <v>2712.366399999999</v>
      </c>
      <c r="DR38" s="1"/>
      <c r="DS38" s="1"/>
      <c r="DT38" s="1"/>
      <c r="DU38" s="1"/>
      <c r="DX38" s="2">
        <f t="shared" si="58"/>
        <v>0</v>
      </c>
      <c r="DY38" s="2">
        <f t="shared" ref="DY38:DY44" si="93">+DX38*DY$5</f>
        <v>0</v>
      </c>
      <c r="DZ38" s="2">
        <f t="shared" si="70"/>
        <v>0</v>
      </c>
      <c r="EA38" s="2">
        <f t="shared" si="60"/>
        <v>2712.366399999999</v>
      </c>
      <c r="EB38" s="29">
        <v>0.45</v>
      </c>
      <c r="EC38" s="2">
        <f t="shared" si="84"/>
        <v>-1221</v>
      </c>
      <c r="ED38" s="2">
        <f t="shared" si="16"/>
        <v>1491.366399999999</v>
      </c>
    </row>
    <row r="39" spans="2:134" x14ac:dyDescent="0.25">
      <c r="B39" s="7">
        <v>47</v>
      </c>
      <c r="C39" t="s">
        <v>54</v>
      </c>
      <c r="D39" s="2">
        <v>1313170935.6912947</v>
      </c>
      <c r="E39" s="1">
        <v>275568055.11342984</v>
      </c>
      <c r="F39" s="1"/>
      <c r="G39" s="1">
        <v>69760050</v>
      </c>
      <c r="J39" s="2">
        <f t="shared" si="17"/>
        <v>0</v>
      </c>
      <c r="K39" s="2">
        <f t="shared" si="89"/>
        <v>0</v>
      </c>
      <c r="L39" s="2">
        <f t="shared" si="1"/>
        <v>137784027.55671492</v>
      </c>
      <c r="M39" s="2">
        <f t="shared" si="18"/>
        <v>1520715013.2480097</v>
      </c>
      <c r="N39" s="29">
        <v>0.08</v>
      </c>
      <c r="O39" s="2">
        <f t="shared" si="19"/>
        <v>-121657201</v>
      </c>
      <c r="P39" s="2">
        <f t="shared" si="2"/>
        <v>1536841839.8047245</v>
      </c>
      <c r="Q39" s="1"/>
      <c r="R39" s="31">
        <f t="shared" si="20"/>
        <v>47</v>
      </c>
      <c r="S39" s="33" t="str">
        <f t="shared" si="20"/>
        <v>Distribution System (acq'd post Feb 22/05)</v>
      </c>
      <c r="T39" s="2">
        <f t="shared" si="21"/>
        <v>1536841839.8047245</v>
      </c>
      <c r="U39" s="1">
        <v>189860481.67139265</v>
      </c>
      <c r="V39" s="1"/>
      <c r="W39" s="1"/>
      <c r="Z39" s="2">
        <f t="shared" si="22"/>
        <v>0</v>
      </c>
      <c r="AA39" s="2">
        <f t="shared" si="90"/>
        <v>0</v>
      </c>
      <c r="AB39" s="2">
        <f t="shared" si="24"/>
        <v>94930240.835696325</v>
      </c>
      <c r="AC39" s="2">
        <f t="shared" si="25"/>
        <v>1631772080.6404207</v>
      </c>
      <c r="AD39" s="29">
        <v>0.08</v>
      </c>
      <c r="AE39" s="2">
        <f t="shared" si="26"/>
        <v>-130541766</v>
      </c>
      <c r="AF39" s="2">
        <f t="shared" si="3"/>
        <v>1596160555.4761171</v>
      </c>
      <c r="AG39" s="1"/>
      <c r="AH39" s="31">
        <f t="shared" si="27"/>
        <v>47</v>
      </c>
      <c r="AI39" s="33" t="str">
        <f t="shared" si="27"/>
        <v>Distribution System (acq'd post Feb 22/05)</v>
      </c>
      <c r="AJ39" s="2">
        <f t="shared" si="28"/>
        <v>1596160555.4761171</v>
      </c>
      <c r="AK39" s="1">
        <v>215332992.71194372</v>
      </c>
      <c r="AL39" s="1"/>
      <c r="AM39" s="1"/>
      <c r="AN39" s="1"/>
      <c r="AQ39" s="2">
        <f t="shared" si="29"/>
        <v>0</v>
      </c>
      <c r="AR39" s="2">
        <f t="shared" si="85"/>
        <v>0</v>
      </c>
      <c r="AS39" s="2">
        <f t="shared" si="31"/>
        <v>107666496.35597186</v>
      </c>
      <c r="AT39" s="2">
        <f t="shared" si="32"/>
        <v>1703827051.8320889</v>
      </c>
      <c r="AU39" s="29">
        <v>0.08</v>
      </c>
      <c r="AV39" s="2">
        <f t="shared" si="33"/>
        <v>-136306164</v>
      </c>
      <c r="AW39" s="2">
        <f t="shared" si="4"/>
        <v>1675187384.1880608</v>
      </c>
      <c r="AY39" s="31">
        <f t="shared" si="34"/>
        <v>47</v>
      </c>
      <c r="AZ39" s="33" t="str">
        <f t="shared" si="34"/>
        <v>Distribution System (acq'd post Feb 22/05)</v>
      </c>
      <c r="BA39" s="2">
        <f t="shared" si="5"/>
        <v>1675187384.1880608</v>
      </c>
      <c r="BB39" s="1">
        <v>206129736.86551639</v>
      </c>
      <c r="BC39" s="1"/>
      <c r="BD39" s="1"/>
      <c r="BE39" s="1"/>
      <c r="BF39" s="1"/>
      <c r="BG39" s="1"/>
      <c r="BH39" s="2">
        <f t="shared" si="35"/>
        <v>0</v>
      </c>
      <c r="BI39" s="2">
        <f t="shared" si="91"/>
        <v>0</v>
      </c>
      <c r="BJ39" s="2">
        <f t="shared" si="62"/>
        <v>103064868.4327582</v>
      </c>
      <c r="BK39" s="2">
        <f t="shared" si="37"/>
        <v>1778252252.6208189</v>
      </c>
      <c r="BL39" s="29">
        <v>0.08</v>
      </c>
      <c r="BM39" s="2">
        <f t="shared" si="80"/>
        <v>-142260180</v>
      </c>
      <c r="BN39" s="2">
        <f t="shared" si="7"/>
        <v>1739056941.0535772</v>
      </c>
      <c r="BO39" s="1"/>
      <c r="BP39" s="31">
        <f t="shared" si="39"/>
        <v>47</v>
      </c>
      <c r="BQ39" s="33" t="str">
        <f t="shared" si="39"/>
        <v>Distribution System (acq'd post Feb 22/05)</v>
      </c>
      <c r="BR39" s="2">
        <f t="shared" si="8"/>
        <v>1739056941.0535772</v>
      </c>
      <c r="BS39" s="1">
        <v>271392445</v>
      </c>
      <c r="BT39" s="1"/>
      <c r="BU39" s="1"/>
      <c r="BV39" s="1"/>
      <c r="BW39" s="1"/>
      <c r="BX39" s="1"/>
      <c r="BY39" s="2">
        <f t="shared" si="40"/>
        <v>0</v>
      </c>
      <c r="BZ39" s="2">
        <f t="shared" si="74"/>
        <v>0</v>
      </c>
      <c r="CA39" s="2">
        <f t="shared" si="64"/>
        <v>135696222.5</v>
      </c>
      <c r="CB39" s="2">
        <f t="shared" si="42"/>
        <v>1874753163.5535772</v>
      </c>
      <c r="CC39" s="29">
        <v>0.08</v>
      </c>
      <c r="CD39" s="2">
        <f t="shared" si="81"/>
        <v>-149980253</v>
      </c>
      <c r="CE39" s="2">
        <f t="shared" si="10"/>
        <v>1860469133.0535772</v>
      </c>
      <c r="CG39" s="31">
        <f t="shared" si="44"/>
        <v>47</v>
      </c>
      <c r="CH39" s="33" t="str">
        <f t="shared" si="44"/>
        <v>Distribution System (acq'd post Feb 22/05)</v>
      </c>
      <c r="CI39" s="2">
        <f t="shared" si="45"/>
        <v>1860469133.0535772</v>
      </c>
      <c r="CJ39" s="1">
        <v>299986617</v>
      </c>
      <c r="CK39" s="1"/>
      <c r="CL39" s="1"/>
      <c r="CM39" s="1"/>
      <c r="CN39" s="1">
        <v>-50632.94</v>
      </c>
      <c r="CO39" s="1"/>
      <c r="CP39" s="2">
        <f t="shared" si="46"/>
        <v>0</v>
      </c>
      <c r="CQ39" s="2">
        <f t="shared" si="86"/>
        <v>0</v>
      </c>
      <c r="CR39" s="2">
        <f>((CJ39-CK39)+(CN39-CO39))*0.5+CP39+CQ39</f>
        <v>149967992.03</v>
      </c>
      <c r="CS39" s="2">
        <f t="shared" si="49"/>
        <v>2010437125.0835772</v>
      </c>
      <c r="CT39" s="29">
        <v>0.08</v>
      </c>
      <c r="CU39" s="2">
        <f t="shared" si="82"/>
        <v>-160834970</v>
      </c>
      <c r="CV39" s="2">
        <f t="shared" si="11"/>
        <v>1999570147.1135774</v>
      </c>
      <c r="CX39" s="31">
        <f t="shared" si="51"/>
        <v>47</v>
      </c>
      <c r="CY39" s="33" t="str">
        <f t="shared" si="51"/>
        <v>Distribution System (acq'd post Feb 22/05)</v>
      </c>
      <c r="CZ39" s="2">
        <f t="shared" si="52"/>
        <v>1999570147.1135774</v>
      </c>
      <c r="DA39" s="1">
        <v>302323223.94152331</v>
      </c>
      <c r="DB39" s="1"/>
      <c r="DC39" s="1"/>
      <c r="DD39" s="1"/>
      <c r="DE39" s="1">
        <v>-16877.639999999996</v>
      </c>
      <c r="DF39" s="1"/>
      <c r="DG39" s="2">
        <f t="shared" si="53"/>
        <v>0</v>
      </c>
      <c r="DH39" s="2">
        <f t="shared" si="92"/>
        <v>0</v>
      </c>
      <c r="DI39" s="2">
        <f t="shared" si="68"/>
        <v>151153173.15076166</v>
      </c>
      <c r="DJ39" s="2">
        <f t="shared" si="55"/>
        <v>2150723320.264339</v>
      </c>
      <c r="DK39" s="29">
        <v>0.08</v>
      </c>
      <c r="DL39" s="2">
        <f t="shared" si="83"/>
        <v>-172057866</v>
      </c>
      <c r="DM39" s="2">
        <f t="shared" si="13"/>
        <v>2129818627.4151006</v>
      </c>
      <c r="DO39" s="31">
        <f t="shared" si="57"/>
        <v>47</v>
      </c>
      <c r="DP39" s="33" t="str">
        <f t="shared" si="57"/>
        <v>Distribution System (acq'd post Feb 22/05)</v>
      </c>
      <c r="DQ39" s="2">
        <f t="shared" si="14"/>
        <v>2129818627.4151006</v>
      </c>
      <c r="DR39" s="1">
        <v>267397329.12032604</v>
      </c>
      <c r="DS39" s="1"/>
      <c r="DT39" s="1"/>
      <c r="DU39" s="1"/>
      <c r="DV39" s="1">
        <v>-16877.639999999996</v>
      </c>
      <c r="DW39" s="1"/>
      <c r="DX39" s="2">
        <f t="shared" si="58"/>
        <v>0</v>
      </c>
      <c r="DY39" s="2">
        <f t="shared" si="93"/>
        <v>0</v>
      </c>
      <c r="DZ39" s="2">
        <f t="shared" si="70"/>
        <v>133690225.74016303</v>
      </c>
      <c r="EA39" s="2">
        <f t="shared" si="60"/>
        <v>2263508853.1552634</v>
      </c>
      <c r="EB39" s="29">
        <v>0.08</v>
      </c>
      <c r="EC39" s="2">
        <f t="shared" si="84"/>
        <v>-181080708</v>
      </c>
      <c r="ED39" s="2">
        <f t="shared" si="16"/>
        <v>2216118370.8954268</v>
      </c>
    </row>
    <row r="40" spans="2:134" x14ac:dyDescent="0.25">
      <c r="B40" s="7">
        <v>50</v>
      </c>
      <c r="C40" t="s">
        <v>55</v>
      </c>
      <c r="D40" s="2">
        <v>3414150.9081999995</v>
      </c>
      <c r="E40" s="1">
        <v>6452933.5699999994</v>
      </c>
      <c r="F40" s="1"/>
      <c r="G40" s="1">
        <v>282493</v>
      </c>
      <c r="J40" s="2">
        <f t="shared" si="17"/>
        <v>0</v>
      </c>
      <c r="K40" s="2">
        <f t="shared" si="89"/>
        <v>0</v>
      </c>
      <c r="L40" s="2">
        <f t="shared" si="1"/>
        <v>3226466.7849999997</v>
      </c>
      <c r="M40" s="2">
        <f t="shared" si="18"/>
        <v>6923110.6931999996</v>
      </c>
      <c r="N40" s="29">
        <v>0.55000000000000004</v>
      </c>
      <c r="O40" s="2">
        <f t="shared" si="19"/>
        <v>-3807711</v>
      </c>
      <c r="P40" s="2">
        <f t="shared" si="2"/>
        <v>6341866.4781999998</v>
      </c>
      <c r="Q40" s="1"/>
      <c r="R40" s="31">
        <f t="shared" si="20"/>
        <v>50</v>
      </c>
      <c r="S40" s="33" t="str">
        <f t="shared" si="20"/>
        <v>General Purpose Computer Hardware &amp; Software (acq'd post Mar 18/07)</v>
      </c>
      <c r="T40" s="2">
        <f t="shared" si="21"/>
        <v>6341866.4781999998</v>
      </c>
      <c r="U40" s="1">
        <v>6589685.6499999994</v>
      </c>
      <c r="V40" s="1"/>
      <c r="W40" s="1"/>
      <c r="X40" s="1">
        <v>-29339</v>
      </c>
      <c r="Y40" s="1"/>
      <c r="Z40" s="2">
        <f t="shared" si="22"/>
        <v>0</v>
      </c>
      <c r="AA40" s="2">
        <f t="shared" si="90"/>
        <v>0</v>
      </c>
      <c r="AB40" s="2">
        <f t="shared" si="24"/>
        <v>3280173.3249999997</v>
      </c>
      <c r="AC40" s="2">
        <f t="shared" si="25"/>
        <v>9622039.803199999</v>
      </c>
      <c r="AD40" s="29">
        <v>0.55000000000000004</v>
      </c>
      <c r="AE40" s="2">
        <f t="shared" si="26"/>
        <v>-5292122</v>
      </c>
      <c r="AF40" s="2">
        <f t="shared" si="3"/>
        <v>7610091.1281999983</v>
      </c>
      <c r="AG40" s="1"/>
      <c r="AH40" s="31">
        <f t="shared" si="27"/>
        <v>50</v>
      </c>
      <c r="AI40" s="33" t="str">
        <f t="shared" si="27"/>
        <v>General Purpose Computer Hardware &amp; Software (acq'd post Mar 18/07)</v>
      </c>
      <c r="AJ40" s="2">
        <f t="shared" si="28"/>
        <v>7610091.1281999983</v>
      </c>
      <c r="AK40" s="1">
        <v>7549664.5600000005</v>
      </c>
      <c r="AL40" s="1"/>
      <c r="AM40" s="1"/>
      <c r="AN40" s="1"/>
      <c r="AO40" s="1"/>
      <c r="AP40" s="1"/>
      <c r="AQ40" s="2">
        <f t="shared" si="29"/>
        <v>0</v>
      </c>
      <c r="AR40" s="2">
        <f t="shared" si="85"/>
        <v>0</v>
      </c>
      <c r="AS40" s="2">
        <f t="shared" si="31"/>
        <v>3774832.2800000003</v>
      </c>
      <c r="AT40" s="2">
        <f t="shared" si="32"/>
        <v>11384923.408199999</v>
      </c>
      <c r="AU40" s="29">
        <v>0.55000000000000004</v>
      </c>
      <c r="AV40" s="2">
        <f t="shared" si="33"/>
        <v>-6261708</v>
      </c>
      <c r="AW40" s="2">
        <f t="shared" si="4"/>
        <v>8898047.6881999988</v>
      </c>
      <c r="AY40" s="31">
        <f t="shared" si="34"/>
        <v>50</v>
      </c>
      <c r="AZ40" s="33" t="str">
        <f t="shared" si="34"/>
        <v>General Purpose Computer Hardware &amp; Software (acq'd post Mar 18/07)</v>
      </c>
      <c r="BA40" s="2">
        <f t="shared" si="5"/>
        <v>8898047.6881999988</v>
      </c>
      <c r="BB40" s="1">
        <v>6904425.0599999996</v>
      </c>
      <c r="BC40" s="1"/>
      <c r="BD40" s="1"/>
      <c r="BE40" s="1"/>
      <c r="BF40" s="1"/>
      <c r="BG40" s="1"/>
      <c r="BH40" s="2">
        <f t="shared" si="35"/>
        <v>0</v>
      </c>
      <c r="BI40" s="2">
        <f t="shared" si="91"/>
        <v>0</v>
      </c>
      <c r="BJ40" s="2">
        <f t="shared" si="62"/>
        <v>3452212.53</v>
      </c>
      <c r="BK40" s="2">
        <f t="shared" si="37"/>
        <v>12350260.218199998</v>
      </c>
      <c r="BL40" s="29">
        <v>0.55000000000000004</v>
      </c>
      <c r="BM40" s="2">
        <f t="shared" si="80"/>
        <v>-6792643</v>
      </c>
      <c r="BN40" s="2">
        <f t="shared" si="7"/>
        <v>9009829.7481999993</v>
      </c>
      <c r="BO40" s="1"/>
      <c r="BP40" s="31">
        <f t="shared" si="39"/>
        <v>50</v>
      </c>
      <c r="BQ40" s="33" t="str">
        <f t="shared" si="39"/>
        <v>General Purpose Computer Hardware &amp; Software (acq'd post Mar 18/07)</v>
      </c>
      <c r="BR40" s="2">
        <f t="shared" si="8"/>
        <v>9009829.7481999993</v>
      </c>
      <c r="BS40" s="1">
        <v>4735227</v>
      </c>
      <c r="BT40" s="1"/>
      <c r="BU40" s="1"/>
      <c r="BV40" s="1"/>
      <c r="BW40" s="1"/>
      <c r="BX40" s="1"/>
      <c r="BY40" s="2">
        <f t="shared" si="40"/>
        <v>0</v>
      </c>
      <c r="BZ40" s="2">
        <f t="shared" si="74"/>
        <v>0</v>
      </c>
      <c r="CA40" s="2">
        <f t="shared" si="64"/>
        <v>2367613.5</v>
      </c>
      <c r="CB40" s="2">
        <f t="shared" si="42"/>
        <v>11377443.248199999</v>
      </c>
      <c r="CC40" s="29">
        <v>0.55000000000000004</v>
      </c>
      <c r="CD40" s="2">
        <f t="shared" si="81"/>
        <v>-6257594</v>
      </c>
      <c r="CE40" s="2">
        <f t="shared" si="10"/>
        <v>7487462.7481999993</v>
      </c>
      <c r="CG40" s="31">
        <f t="shared" si="44"/>
        <v>50</v>
      </c>
      <c r="CH40" s="33" t="str">
        <f t="shared" si="44"/>
        <v>General Purpose Computer Hardware &amp; Software (acq'd post Mar 18/07)</v>
      </c>
      <c r="CI40" s="2">
        <f t="shared" si="45"/>
        <v>7487462.7481999993</v>
      </c>
      <c r="CJ40" s="1">
        <v>5806010</v>
      </c>
      <c r="CK40" s="1"/>
      <c r="CL40" s="1"/>
      <c r="CM40" s="1"/>
      <c r="CN40" s="1">
        <v>0</v>
      </c>
      <c r="CO40" s="1"/>
      <c r="CP40" s="2">
        <f t="shared" si="46"/>
        <v>0</v>
      </c>
      <c r="CQ40" s="2">
        <f t="shared" si="86"/>
        <v>0</v>
      </c>
      <c r="CR40" s="2">
        <f t="shared" si="66"/>
        <v>2903005</v>
      </c>
      <c r="CS40" s="2">
        <f t="shared" si="49"/>
        <v>10390467.748199999</v>
      </c>
      <c r="CT40" s="29">
        <v>0.55000000000000004</v>
      </c>
      <c r="CU40" s="2">
        <f t="shared" si="82"/>
        <v>-5714757</v>
      </c>
      <c r="CV40" s="2">
        <f t="shared" si="11"/>
        <v>7578715.7481999993</v>
      </c>
      <c r="CX40" s="31">
        <f t="shared" si="51"/>
        <v>50</v>
      </c>
      <c r="CY40" s="33" t="str">
        <f t="shared" si="51"/>
        <v>General Purpose Computer Hardware &amp; Software (acq'd post Mar 18/07)</v>
      </c>
      <c r="CZ40" s="2">
        <f t="shared" si="52"/>
        <v>7578715.7481999993</v>
      </c>
      <c r="DA40" s="1">
        <v>2582837.4191692621</v>
      </c>
      <c r="DB40" s="1"/>
      <c r="DC40" s="1"/>
      <c r="DD40" s="1"/>
      <c r="DE40" s="1"/>
      <c r="DF40" s="1"/>
      <c r="DG40" s="2">
        <f t="shared" si="53"/>
        <v>0</v>
      </c>
      <c r="DH40" s="2">
        <f t="shared" si="92"/>
        <v>0</v>
      </c>
      <c r="DI40" s="2">
        <f t="shared" si="68"/>
        <v>1291418.709584631</v>
      </c>
      <c r="DJ40" s="2">
        <f t="shared" si="55"/>
        <v>8870134.4577846304</v>
      </c>
      <c r="DK40" s="29">
        <v>0.55000000000000004</v>
      </c>
      <c r="DL40" s="2">
        <f t="shared" si="83"/>
        <v>-4878574</v>
      </c>
      <c r="DM40" s="2">
        <f t="shared" si="13"/>
        <v>5282979.1673692614</v>
      </c>
      <c r="DO40" s="31">
        <f t="shared" si="57"/>
        <v>50</v>
      </c>
      <c r="DP40" s="33" t="str">
        <f t="shared" si="57"/>
        <v>General Purpose Computer Hardware &amp; Software (acq'd post Mar 18/07)</v>
      </c>
      <c r="DQ40" s="2">
        <f t="shared" si="14"/>
        <v>5282979.1673692614</v>
      </c>
      <c r="DR40" s="1">
        <v>3801635.4004000002</v>
      </c>
      <c r="DS40" s="1"/>
      <c r="DT40" s="1"/>
      <c r="DU40" s="1"/>
      <c r="DV40" s="1"/>
      <c r="DW40" s="1"/>
      <c r="DX40" s="2">
        <f t="shared" si="58"/>
        <v>0</v>
      </c>
      <c r="DY40" s="2">
        <f t="shared" si="93"/>
        <v>0</v>
      </c>
      <c r="DZ40" s="2">
        <f t="shared" si="70"/>
        <v>1900817.7002000001</v>
      </c>
      <c r="EA40" s="2">
        <f t="shared" si="60"/>
        <v>7183796.8675692612</v>
      </c>
      <c r="EB40" s="29">
        <v>0.55000000000000004</v>
      </c>
      <c r="EC40" s="2">
        <f t="shared" si="84"/>
        <v>-3951088</v>
      </c>
      <c r="ED40" s="2">
        <f t="shared" si="16"/>
        <v>5133526.5677692611</v>
      </c>
    </row>
    <row r="41" spans="2:134" x14ac:dyDescent="0.25">
      <c r="B41" s="7">
        <v>95</v>
      </c>
      <c r="C41" t="s">
        <v>56</v>
      </c>
      <c r="D41" s="2">
        <v>127081624.21000002</v>
      </c>
      <c r="E41" s="1"/>
      <c r="F41" s="1"/>
      <c r="G41" s="1">
        <v>-54730953.649999991</v>
      </c>
      <c r="J41" s="2">
        <f t="shared" si="17"/>
        <v>0</v>
      </c>
      <c r="K41" s="2">
        <f t="shared" si="89"/>
        <v>0</v>
      </c>
      <c r="L41" s="2">
        <f t="shared" si="1"/>
        <v>0</v>
      </c>
      <c r="M41" s="2">
        <f t="shared" si="18"/>
        <v>72350670.560000032</v>
      </c>
      <c r="N41" s="29">
        <v>0</v>
      </c>
      <c r="O41" s="2">
        <f t="shared" si="19"/>
        <v>0</v>
      </c>
      <c r="P41" s="2">
        <f t="shared" si="2"/>
        <v>72350670.560000032</v>
      </c>
      <c r="Q41" s="1"/>
      <c r="R41" s="31">
        <f t="shared" si="20"/>
        <v>95</v>
      </c>
      <c r="S41" s="33" t="str">
        <f t="shared" si="20"/>
        <v>CWIP</v>
      </c>
      <c r="T41" s="2">
        <f t="shared" si="21"/>
        <v>72350670.560000032</v>
      </c>
      <c r="U41" s="1"/>
      <c r="V41" s="1"/>
      <c r="W41" s="1">
        <f>7441601+433233</f>
        <v>7874834</v>
      </c>
      <c r="X41" s="1"/>
      <c r="Z41" s="2">
        <f t="shared" si="22"/>
        <v>0</v>
      </c>
      <c r="AA41" s="2">
        <f t="shared" si="90"/>
        <v>0</v>
      </c>
      <c r="AB41" s="2">
        <f t="shared" si="24"/>
        <v>0</v>
      </c>
      <c r="AC41" s="2">
        <f t="shared" si="25"/>
        <v>80225504.560000032</v>
      </c>
      <c r="AD41" s="29">
        <v>0</v>
      </c>
      <c r="AE41" s="2">
        <f t="shared" si="26"/>
        <v>0</v>
      </c>
      <c r="AF41" s="2">
        <f t="shared" si="3"/>
        <v>80225504.560000032</v>
      </c>
      <c r="AG41" s="1"/>
      <c r="AH41" s="31">
        <f t="shared" si="27"/>
        <v>95</v>
      </c>
      <c r="AI41" s="33" t="str">
        <f t="shared" si="27"/>
        <v>CWIP</v>
      </c>
      <c r="AJ41" s="2">
        <f t="shared" si="28"/>
        <v>80225504.560000032</v>
      </c>
      <c r="AK41" s="1"/>
      <c r="AL41" s="1"/>
      <c r="AM41" s="1"/>
      <c r="AN41" s="1">
        <f>12148045+90541</f>
        <v>12238586</v>
      </c>
      <c r="AO41" s="1"/>
      <c r="AQ41" s="2">
        <f t="shared" si="29"/>
        <v>0</v>
      </c>
      <c r="AR41" s="2">
        <f t="shared" si="85"/>
        <v>0</v>
      </c>
      <c r="AS41" s="2">
        <f t="shared" si="31"/>
        <v>0</v>
      </c>
      <c r="AT41" s="2">
        <f t="shared" si="32"/>
        <v>92464090.560000032</v>
      </c>
      <c r="AU41" s="29">
        <v>0</v>
      </c>
      <c r="AV41" s="2">
        <f t="shared" si="33"/>
        <v>0</v>
      </c>
      <c r="AW41" s="2">
        <f t="shared" si="4"/>
        <v>92464090.560000032</v>
      </c>
      <c r="AY41" s="31">
        <f t="shared" si="34"/>
        <v>95</v>
      </c>
      <c r="AZ41" s="33" t="str">
        <f t="shared" si="34"/>
        <v>CWIP</v>
      </c>
      <c r="BA41" s="2">
        <f t="shared" si="5"/>
        <v>92464090.560000032</v>
      </c>
      <c r="BB41" s="1"/>
      <c r="BC41" s="1"/>
      <c r="BD41" s="1"/>
      <c r="BE41" s="1">
        <v>80153983.979999989</v>
      </c>
      <c r="BF41" s="1"/>
      <c r="BH41" s="2">
        <f t="shared" si="35"/>
        <v>0</v>
      </c>
      <c r="BI41" s="2">
        <f t="shared" si="91"/>
        <v>0</v>
      </c>
      <c r="BJ41" s="2">
        <f t="shared" si="62"/>
        <v>0</v>
      </c>
      <c r="BK41" s="2">
        <f t="shared" si="37"/>
        <v>172618074.54000002</v>
      </c>
      <c r="BL41" s="29">
        <v>0</v>
      </c>
      <c r="BM41" s="2">
        <f t="shared" si="80"/>
        <v>0</v>
      </c>
      <c r="BN41" s="2">
        <f t="shared" si="7"/>
        <v>172618074.54000002</v>
      </c>
      <c r="BO41" s="1"/>
      <c r="BP41" s="31">
        <f t="shared" si="39"/>
        <v>95</v>
      </c>
      <c r="BQ41" s="33" t="str">
        <f t="shared" si="39"/>
        <v>CWIP</v>
      </c>
      <c r="BR41" s="2">
        <f t="shared" si="8"/>
        <v>172618074.54000002</v>
      </c>
      <c r="BS41" s="1"/>
      <c r="BT41" s="1"/>
      <c r="BU41" s="1"/>
      <c r="BV41" s="1">
        <v>-80060642</v>
      </c>
      <c r="BW41" s="1"/>
      <c r="BY41" s="2">
        <f t="shared" si="40"/>
        <v>0</v>
      </c>
      <c r="BZ41" s="2">
        <f t="shared" si="74"/>
        <v>0</v>
      </c>
      <c r="CA41" s="2">
        <f t="shared" si="64"/>
        <v>0</v>
      </c>
      <c r="CB41" s="2">
        <f t="shared" si="42"/>
        <v>92557432.540000021</v>
      </c>
      <c r="CC41" s="29">
        <v>0</v>
      </c>
      <c r="CD41" s="2">
        <f t="shared" si="81"/>
        <v>0</v>
      </c>
      <c r="CE41" s="2">
        <f t="shared" si="10"/>
        <v>92557432.540000021</v>
      </c>
      <c r="CF41" s="1"/>
      <c r="CG41" s="31">
        <f t="shared" si="44"/>
        <v>95</v>
      </c>
      <c r="CH41" s="33" t="str">
        <f t="shared" si="44"/>
        <v>CWIP</v>
      </c>
      <c r="CI41" s="2">
        <f t="shared" si="45"/>
        <v>92557432.540000021</v>
      </c>
      <c r="CJ41" s="1"/>
      <c r="CK41" s="1"/>
      <c r="CL41" s="1"/>
      <c r="CM41" s="1">
        <v>-1608213</v>
      </c>
      <c r="CN41" s="1"/>
      <c r="CP41" s="2">
        <f t="shared" si="46"/>
        <v>0</v>
      </c>
      <c r="CQ41" s="2">
        <f t="shared" si="86"/>
        <v>0</v>
      </c>
      <c r="CR41" s="2">
        <f t="shared" si="66"/>
        <v>0</v>
      </c>
      <c r="CS41" s="2">
        <f t="shared" si="49"/>
        <v>90949219.540000021</v>
      </c>
      <c r="CT41" s="29">
        <v>0</v>
      </c>
      <c r="CU41" s="2">
        <f t="shared" si="82"/>
        <v>0</v>
      </c>
      <c r="CV41" s="2">
        <f t="shared" si="11"/>
        <v>90949219.540000021</v>
      </c>
      <c r="CX41" s="31">
        <f t="shared" si="51"/>
        <v>95</v>
      </c>
      <c r="CY41" s="33" t="str">
        <f t="shared" si="51"/>
        <v>CWIP</v>
      </c>
      <c r="CZ41" s="2">
        <f t="shared" si="52"/>
        <v>90949219.540000021</v>
      </c>
      <c r="DA41" s="1">
        <v>0</v>
      </c>
      <c r="DB41" s="1"/>
      <c r="DC41" s="1"/>
      <c r="DD41" s="1">
        <v>-20154878.903983004</v>
      </c>
      <c r="DE41" s="1"/>
      <c r="DG41" s="2">
        <f t="shared" si="53"/>
        <v>0</v>
      </c>
      <c r="DH41" s="2">
        <f t="shared" si="92"/>
        <v>0</v>
      </c>
      <c r="DI41" s="2">
        <f t="shared" si="68"/>
        <v>0</v>
      </c>
      <c r="DJ41" s="2">
        <f t="shared" si="55"/>
        <v>70794340.636017025</v>
      </c>
      <c r="DK41" s="29">
        <v>0</v>
      </c>
      <c r="DL41" s="2">
        <f t="shared" si="83"/>
        <v>0</v>
      </c>
      <c r="DM41" s="2">
        <f t="shared" si="13"/>
        <v>70794340.636017025</v>
      </c>
      <c r="DN41" s="1"/>
      <c r="DO41" s="31">
        <f t="shared" si="57"/>
        <v>95</v>
      </c>
      <c r="DP41" s="33" t="str">
        <f t="shared" si="57"/>
        <v>CWIP</v>
      </c>
      <c r="DQ41" s="2">
        <f t="shared" si="14"/>
        <v>70794340.636017025</v>
      </c>
      <c r="DR41" s="1"/>
      <c r="DS41" s="1"/>
      <c r="DT41" s="1"/>
      <c r="DU41" s="1">
        <v>22111356.848183993</v>
      </c>
      <c r="DV41" s="1"/>
      <c r="DX41" s="2">
        <f t="shared" si="58"/>
        <v>0</v>
      </c>
      <c r="DY41" s="2">
        <f t="shared" si="93"/>
        <v>0</v>
      </c>
      <c r="DZ41" s="2">
        <f t="shared" si="70"/>
        <v>0</v>
      </c>
      <c r="EA41" s="2">
        <f t="shared" si="60"/>
        <v>92905697.484201014</v>
      </c>
      <c r="EB41" s="29">
        <v>0</v>
      </c>
      <c r="EC41" s="2">
        <f t="shared" si="84"/>
        <v>0</v>
      </c>
      <c r="ED41" s="2">
        <f t="shared" si="16"/>
        <v>92905697.484201014</v>
      </c>
    </row>
    <row r="42" spans="2:134" x14ac:dyDescent="0.25">
      <c r="B42" s="7">
        <v>54</v>
      </c>
      <c r="C42" t="s">
        <v>57</v>
      </c>
      <c r="D42" s="2"/>
      <c r="E42" s="1"/>
      <c r="F42" s="1"/>
      <c r="G42" s="1"/>
      <c r="J42" s="2">
        <f t="shared" si="17"/>
        <v>0</v>
      </c>
      <c r="K42" s="2">
        <f t="shared" si="89"/>
        <v>0</v>
      </c>
      <c r="L42" s="2">
        <f t="shared" si="1"/>
        <v>0</v>
      </c>
      <c r="M42" s="2">
        <f t="shared" si="18"/>
        <v>0</v>
      </c>
      <c r="N42" s="29">
        <v>0.3</v>
      </c>
      <c r="O42" s="2">
        <f t="shared" si="19"/>
        <v>0</v>
      </c>
      <c r="P42" s="2">
        <f t="shared" si="2"/>
        <v>0</v>
      </c>
      <c r="Q42" s="1"/>
      <c r="R42" s="31">
        <f t="shared" si="20"/>
        <v>54</v>
      </c>
      <c r="S42" s="33" t="str">
        <f t="shared" si="20"/>
        <v>Zero-emission vehicles</v>
      </c>
      <c r="T42" s="2">
        <f t="shared" si="21"/>
        <v>0</v>
      </c>
      <c r="U42" s="1"/>
      <c r="V42" s="1"/>
      <c r="W42" s="1"/>
      <c r="Z42" s="2">
        <f t="shared" si="22"/>
        <v>0</v>
      </c>
      <c r="AA42" s="2">
        <f t="shared" si="90"/>
        <v>0</v>
      </c>
      <c r="AB42" s="2">
        <f t="shared" si="24"/>
        <v>0</v>
      </c>
      <c r="AC42" s="2">
        <f t="shared" si="25"/>
        <v>0</v>
      </c>
      <c r="AD42" s="29">
        <v>0.3</v>
      </c>
      <c r="AE42" s="2">
        <f t="shared" si="26"/>
        <v>0</v>
      </c>
      <c r="AF42" s="2">
        <f t="shared" si="3"/>
        <v>0</v>
      </c>
      <c r="AG42" s="1"/>
      <c r="AH42" s="31">
        <f t="shared" si="27"/>
        <v>54</v>
      </c>
      <c r="AI42" s="33" t="str">
        <f t="shared" si="27"/>
        <v>Zero-emission vehicles</v>
      </c>
      <c r="AJ42" s="2">
        <f t="shared" si="28"/>
        <v>0</v>
      </c>
      <c r="AK42" s="1"/>
      <c r="AL42" s="1"/>
      <c r="AM42" s="1"/>
      <c r="AN42" s="1"/>
      <c r="AQ42" s="2">
        <f t="shared" si="29"/>
        <v>0</v>
      </c>
      <c r="AR42" s="2">
        <f t="shared" si="85"/>
        <v>0</v>
      </c>
      <c r="AS42" s="2">
        <f t="shared" si="31"/>
        <v>0</v>
      </c>
      <c r="AT42" s="2">
        <f t="shared" si="32"/>
        <v>0</v>
      </c>
      <c r="AU42" s="29">
        <v>0.3</v>
      </c>
      <c r="AV42" s="2">
        <f t="shared" si="33"/>
        <v>0</v>
      </c>
      <c r="AW42" s="2">
        <f t="shared" si="4"/>
        <v>0</v>
      </c>
      <c r="AY42" s="31">
        <f t="shared" si="34"/>
        <v>54</v>
      </c>
      <c r="AZ42" s="33" t="str">
        <f t="shared" si="34"/>
        <v>Zero-emission vehicles</v>
      </c>
      <c r="BA42" s="2">
        <f t="shared" si="5"/>
        <v>0</v>
      </c>
      <c r="BB42" s="1"/>
      <c r="BC42" s="1"/>
      <c r="BD42" s="1"/>
      <c r="BE42" s="1"/>
      <c r="BH42" s="2">
        <f t="shared" si="35"/>
        <v>0</v>
      </c>
      <c r="BI42" s="2">
        <f t="shared" si="91"/>
        <v>0</v>
      </c>
      <c r="BJ42" s="2">
        <f t="shared" si="62"/>
        <v>0</v>
      </c>
      <c r="BK42" s="2">
        <f t="shared" si="37"/>
        <v>0</v>
      </c>
      <c r="BL42" s="29">
        <v>0.3</v>
      </c>
      <c r="BM42" s="2">
        <f t="shared" si="80"/>
        <v>0</v>
      </c>
      <c r="BN42" s="2">
        <f t="shared" si="7"/>
        <v>0</v>
      </c>
      <c r="BO42" s="1"/>
      <c r="BP42" s="31">
        <f t="shared" si="39"/>
        <v>54</v>
      </c>
      <c r="BQ42" s="33" t="str">
        <f t="shared" si="39"/>
        <v>Zero-emission vehicles</v>
      </c>
      <c r="BR42" s="2">
        <f t="shared" si="8"/>
        <v>0</v>
      </c>
      <c r="BS42" s="1">
        <v>1120381</v>
      </c>
      <c r="BT42" s="1"/>
      <c r="BU42" s="1"/>
      <c r="BV42" s="1"/>
      <c r="BY42" s="2">
        <f t="shared" si="40"/>
        <v>0</v>
      </c>
      <c r="BZ42" s="2">
        <f>+BY42*$BZ$5*4.6666666</f>
        <v>0</v>
      </c>
      <c r="CA42" s="2">
        <f t="shared" si="64"/>
        <v>560190.5</v>
      </c>
      <c r="CB42" s="2">
        <f t="shared" si="42"/>
        <v>560190.5</v>
      </c>
      <c r="CC42" s="29">
        <v>0.3</v>
      </c>
      <c r="CD42" s="2">
        <f t="shared" si="81"/>
        <v>-168057</v>
      </c>
      <c r="CE42" s="2">
        <f t="shared" si="10"/>
        <v>952324</v>
      </c>
      <c r="CG42" s="31">
        <f t="shared" si="44"/>
        <v>54</v>
      </c>
      <c r="CH42" s="33" t="str">
        <f t="shared" si="44"/>
        <v>Zero-emission vehicles</v>
      </c>
      <c r="CI42" s="2">
        <f t="shared" si="45"/>
        <v>952324</v>
      </c>
      <c r="CJ42" s="1">
        <v>1725735</v>
      </c>
      <c r="CK42" s="1"/>
      <c r="CL42" s="1"/>
      <c r="CM42" s="1"/>
      <c r="CP42" s="2">
        <f t="shared" si="46"/>
        <v>0</v>
      </c>
      <c r="CQ42" s="2">
        <f>CP42*1.5</f>
        <v>0</v>
      </c>
      <c r="CR42" s="2">
        <f t="shared" si="66"/>
        <v>862867.5</v>
      </c>
      <c r="CS42" s="2">
        <f t="shared" si="49"/>
        <v>1815191.5</v>
      </c>
      <c r="CT42" s="29">
        <v>0.3</v>
      </c>
      <c r="CU42" s="2">
        <f t="shared" si="82"/>
        <v>-544557</v>
      </c>
      <c r="CV42" s="2">
        <f t="shared" si="11"/>
        <v>2133502</v>
      </c>
      <c r="CX42" s="31">
        <f t="shared" si="51"/>
        <v>54</v>
      </c>
      <c r="CY42" s="33" t="str">
        <f t="shared" si="51"/>
        <v>Zero-emission vehicles</v>
      </c>
      <c r="CZ42" s="2">
        <f t="shared" si="52"/>
        <v>2133502</v>
      </c>
      <c r="DA42" s="1"/>
      <c r="DB42" s="1"/>
      <c r="DC42" s="1"/>
      <c r="DD42" s="1"/>
      <c r="DG42" s="2">
        <f t="shared" si="53"/>
        <v>0</v>
      </c>
      <c r="DH42" s="2">
        <f t="shared" si="92"/>
        <v>0</v>
      </c>
      <c r="DI42" s="2">
        <f t="shared" si="68"/>
        <v>0</v>
      </c>
      <c r="DJ42" s="2">
        <f t="shared" si="55"/>
        <v>2133502</v>
      </c>
      <c r="DK42" s="29">
        <v>0.3</v>
      </c>
      <c r="DL42" s="2">
        <f t="shared" si="83"/>
        <v>-640051</v>
      </c>
      <c r="DM42" s="2">
        <f t="shared" si="13"/>
        <v>1493451</v>
      </c>
      <c r="DO42" s="31">
        <f t="shared" si="57"/>
        <v>54</v>
      </c>
      <c r="DP42" s="33" t="str">
        <f t="shared" si="57"/>
        <v>Zero-emission vehicles</v>
      </c>
      <c r="DQ42" s="2">
        <f t="shared" si="14"/>
        <v>1493451</v>
      </c>
      <c r="DR42" s="1"/>
      <c r="DS42" s="1"/>
      <c r="DT42" s="1"/>
      <c r="DU42" s="1"/>
      <c r="DX42" s="2">
        <f t="shared" si="58"/>
        <v>0</v>
      </c>
      <c r="DY42" s="2">
        <f t="shared" si="93"/>
        <v>0</v>
      </c>
      <c r="DZ42" s="2">
        <f t="shared" si="70"/>
        <v>0</v>
      </c>
      <c r="EA42" s="2">
        <f t="shared" si="60"/>
        <v>1493451</v>
      </c>
      <c r="EB42" s="29">
        <v>0.3</v>
      </c>
      <c r="EC42" s="2">
        <f t="shared" si="84"/>
        <v>-448035</v>
      </c>
      <c r="ED42" s="2">
        <f t="shared" si="16"/>
        <v>1045416</v>
      </c>
    </row>
    <row r="43" spans="2:134" x14ac:dyDescent="0.25">
      <c r="B43" s="7"/>
      <c r="D43" s="2"/>
      <c r="E43" s="1"/>
      <c r="F43" s="1"/>
      <c r="G43" s="1"/>
      <c r="J43" s="2">
        <f t="shared" si="17"/>
        <v>0</v>
      </c>
      <c r="K43" s="2">
        <f t="shared" si="89"/>
        <v>0</v>
      </c>
      <c r="L43" s="2">
        <f t="shared" si="1"/>
        <v>0</v>
      </c>
      <c r="M43" s="2">
        <f t="shared" si="18"/>
        <v>0</v>
      </c>
      <c r="N43" s="29"/>
      <c r="O43" s="2">
        <f t="shared" si="19"/>
        <v>0</v>
      </c>
      <c r="P43" s="2">
        <f t="shared" si="2"/>
        <v>0</v>
      </c>
      <c r="Q43" s="1"/>
      <c r="R43" s="7"/>
      <c r="T43" s="2">
        <f t="shared" si="21"/>
        <v>0</v>
      </c>
      <c r="U43" s="1"/>
      <c r="V43" s="1"/>
      <c r="W43" s="1"/>
      <c r="Z43" s="2"/>
      <c r="AA43" s="2">
        <f t="shared" si="90"/>
        <v>0</v>
      </c>
      <c r="AB43" s="2"/>
      <c r="AC43" s="2"/>
      <c r="AD43" s="29"/>
      <c r="AE43" s="2"/>
      <c r="AF43" s="2"/>
      <c r="AG43" s="1"/>
      <c r="AH43" s="7"/>
      <c r="AJ43" s="2">
        <f t="shared" si="28"/>
        <v>0</v>
      </c>
      <c r="AK43" s="1"/>
      <c r="AL43" s="1"/>
      <c r="AM43" s="1"/>
      <c r="AN43" s="1"/>
      <c r="AQ43" s="2">
        <f t="shared" si="29"/>
        <v>0</v>
      </c>
      <c r="AR43" s="2">
        <f t="shared" si="85"/>
        <v>0</v>
      </c>
      <c r="AS43" s="2">
        <f t="shared" si="31"/>
        <v>0</v>
      </c>
      <c r="AT43" s="2">
        <f t="shared" si="32"/>
        <v>0</v>
      </c>
      <c r="AU43" s="29"/>
      <c r="AV43" s="2">
        <f t="shared" si="33"/>
        <v>0</v>
      </c>
      <c r="AW43" s="2">
        <f t="shared" si="4"/>
        <v>0</v>
      </c>
      <c r="AY43" s="7"/>
      <c r="AZ43" s="34"/>
      <c r="BA43" s="2">
        <f t="shared" si="5"/>
        <v>0</v>
      </c>
      <c r="BB43" s="1"/>
      <c r="BC43" s="1"/>
      <c r="BD43" s="1"/>
      <c r="BE43" s="1"/>
      <c r="BH43" s="2"/>
      <c r="BI43" s="2">
        <f t="shared" si="91"/>
        <v>0</v>
      </c>
      <c r="BJ43" s="2"/>
      <c r="BK43" s="2"/>
      <c r="BL43" s="29"/>
      <c r="BM43" s="2">
        <f t="shared" si="80"/>
        <v>0</v>
      </c>
      <c r="BN43" s="2">
        <f t="shared" si="7"/>
        <v>0</v>
      </c>
      <c r="BO43" s="1"/>
      <c r="BP43" s="7"/>
      <c r="BQ43" s="34"/>
      <c r="BR43" s="2">
        <f t="shared" si="8"/>
        <v>0</v>
      </c>
      <c r="BS43" s="1"/>
      <c r="BT43" s="1"/>
      <c r="BU43" s="1"/>
      <c r="BV43" s="1"/>
      <c r="BY43" s="2">
        <f t="shared" si="40"/>
        <v>0</v>
      </c>
      <c r="BZ43" s="2">
        <f t="shared" si="74"/>
        <v>0</v>
      </c>
      <c r="CA43" s="2">
        <f t="shared" si="64"/>
        <v>0</v>
      </c>
      <c r="CB43" s="2">
        <f t="shared" si="42"/>
        <v>0</v>
      </c>
      <c r="CC43" s="29"/>
      <c r="CD43" s="2">
        <f t="shared" si="81"/>
        <v>0</v>
      </c>
      <c r="CE43" s="2">
        <f t="shared" si="10"/>
        <v>0</v>
      </c>
      <c r="CG43" s="7"/>
      <c r="CH43" s="34"/>
      <c r="CI43" s="2">
        <f t="shared" si="45"/>
        <v>0</v>
      </c>
      <c r="CJ43" s="1"/>
      <c r="CK43" s="1"/>
      <c r="CL43" s="1"/>
      <c r="CM43" s="1"/>
      <c r="CP43" s="2"/>
      <c r="CQ43" s="2">
        <f t="shared" si="86"/>
        <v>0</v>
      </c>
      <c r="CR43" s="2"/>
      <c r="CS43" s="2"/>
      <c r="CT43" s="29"/>
      <c r="CU43" s="2"/>
      <c r="CV43" s="2"/>
      <c r="CX43" s="7"/>
      <c r="CY43" s="34"/>
      <c r="CZ43" s="2">
        <f t="shared" si="52"/>
        <v>0</v>
      </c>
      <c r="DA43" s="1"/>
      <c r="DB43" s="1"/>
      <c r="DC43" s="1"/>
      <c r="DD43" s="1"/>
      <c r="DG43" s="2"/>
      <c r="DH43" s="2"/>
      <c r="DI43" s="2"/>
      <c r="DJ43" s="2"/>
      <c r="DK43" s="29"/>
      <c r="DL43" s="2"/>
      <c r="DM43" s="2"/>
      <c r="DQ43" s="2"/>
      <c r="DR43" s="1"/>
      <c r="DS43" s="1"/>
      <c r="DT43" s="1"/>
      <c r="DU43" s="1"/>
      <c r="DX43" s="2"/>
      <c r="DY43" s="2"/>
      <c r="DZ43" s="2"/>
      <c r="EA43" s="2"/>
      <c r="EB43" s="29"/>
      <c r="EC43" s="2"/>
      <c r="ED43" s="2"/>
    </row>
    <row r="44" spans="2:134" x14ac:dyDescent="0.25">
      <c r="B44" s="7"/>
      <c r="D44" s="2"/>
      <c r="E44" s="1"/>
      <c r="F44" s="1"/>
      <c r="G44" s="1"/>
      <c r="J44" s="2">
        <f t="shared" si="17"/>
        <v>0</v>
      </c>
      <c r="K44" s="2">
        <f t="shared" si="89"/>
        <v>0</v>
      </c>
      <c r="L44" s="2">
        <f t="shared" si="1"/>
        <v>0</v>
      </c>
      <c r="M44" s="2">
        <f t="shared" si="18"/>
        <v>0</v>
      </c>
      <c r="N44" s="29"/>
      <c r="O44" s="2">
        <f t="shared" si="19"/>
        <v>0</v>
      </c>
      <c r="P44" s="2">
        <f t="shared" si="2"/>
        <v>0</v>
      </c>
      <c r="Q44" s="1"/>
      <c r="R44" s="7"/>
      <c r="T44" s="2">
        <f t="shared" si="21"/>
        <v>0</v>
      </c>
      <c r="U44" s="1"/>
      <c r="V44" s="1"/>
      <c r="W44" s="1"/>
      <c r="Z44" s="2">
        <f t="shared" si="22"/>
        <v>0</v>
      </c>
      <c r="AA44" s="2">
        <f t="shared" si="90"/>
        <v>0</v>
      </c>
      <c r="AB44" s="2">
        <f t="shared" si="24"/>
        <v>0</v>
      </c>
      <c r="AC44" s="2">
        <f t="shared" si="25"/>
        <v>0</v>
      </c>
      <c r="AE44" s="2">
        <f t="shared" si="26"/>
        <v>0</v>
      </c>
      <c r="AF44" s="2">
        <f t="shared" si="3"/>
        <v>0</v>
      </c>
      <c r="AG44" s="1"/>
      <c r="AH44" s="7"/>
      <c r="AJ44" s="2">
        <f t="shared" si="28"/>
        <v>0</v>
      </c>
      <c r="AK44" s="1"/>
      <c r="AL44" s="1"/>
      <c r="AM44" s="1"/>
      <c r="AN44" s="1"/>
      <c r="AQ44" s="2">
        <f t="shared" si="29"/>
        <v>0</v>
      </c>
      <c r="AR44" s="2">
        <f t="shared" si="85"/>
        <v>0</v>
      </c>
      <c r="AS44" s="2">
        <f t="shared" si="31"/>
        <v>0</v>
      </c>
      <c r="AT44" s="2">
        <f t="shared" si="32"/>
        <v>0</v>
      </c>
      <c r="AV44" s="2">
        <f t="shared" si="33"/>
        <v>0</v>
      </c>
      <c r="AW44" s="2">
        <f t="shared" si="4"/>
        <v>0</v>
      </c>
      <c r="AY44" s="7"/>
      <c r="BA44" s="2">
        <f t="shared" si="5"/>
        <v>0</v>
      </c>
      <c r="BB44" s="1"/>
      <c r="BC44" s="1"/>
      <c r="BD44" s="1"/>
      <c r="BE44" s="1"/>
      <c r="BH44" s="2">
        <f t="shared" si="35"/>
        <v>0</v>
      </c>
      <c r="BI44" s="2">
        <f t="shared" si="91"/>
        <v>0</v>
      </c>
      <c r="BJ44" s="2">
        <f t="shared" si="62"/>
        <v>0</v>
      </c>
      <c r="BK44" s="2">
        <f t="shared" si="37"/>
        <v>0</v>
      </c>
      <c r="BM44" s="2">
        <f t="shared" si="80"/>
        <v>0</v>
      </c>
      <c r="BN44" s="2">
        <f t="shared" si="7"/>
        <v>0</v>
      </c>
      <c r="BO44" s="1"/>
      <c r="BP44" s="7"/>
      <c r="BR44" s="2">
        <f t="shared" si="8"/>
        <v>0</v>
      </c>
      <c r="BS44" s="1"/>
      <c r="BT44" s="1"/>
      <c r="BU44" s="1"/>
      <c r="BV44" s="1"/>
      <c r="BY44" s="2">
        <f t="shared" si="40"/>
        <v>0</v>
      </c>
      <c r="BZ44" s="2">
        <f t="shared" si="74"/>
        <v>0</v>
      </c>
      <c r="CA44" s="2">
        <f t="shared" si="64"/>
        <v>0</v>
      </c>
      <c r="CB44" s="2">
        <f t="shared" si="42"/>
        <v>0</v>
      </c>
      <c r="CD44" s="2">
        <f t="shared" si="81"/>
        <v>0</v>
      </c>
      <c r="CE44" s="2">
        <f t="shared" si="10"/>
        <v>0</v>
      </c>
      <c r="CG44" s="7"/>
      <c r="CI44" s="2">
        <f t="shared" si="45"/>
        <v>0</v>
      </c>
      <c r="CJ44" s="1"/>
      <c r="CK44" s="1"/>
      <c r="CL44" s="1"/>
      <c r="CM44" s="1"/>
      <c r="CP44" s="2">
        <f t="shared" si="46"/>
        <v>0</v>
      </c>
      <c r="CQ44" s="2">
        <f t="shared" si="86"/>
        <v>0</v>
      </c>
      <c r="CR44" s="2">
        <f t="shared" si="66"/>
        <v>0</v>
      </c>
      <c r="CS44" s="2">
        <f t="shared" si="49"/>
        <v>0</v>
      </c>
      <c r="CU44" s="2">
        <f t="shared" si="82"/>
        <v>0</v>
      </c>
      <c r="CV44" s="2">
        <f t="shared" si="11"/>
        <v>0</v>
      </c>
      <c r="CX44" s="7"/>
      <c r="CZ44" s="2">
        <f t="shared" si="52"/>
        <v>0</v>
      </c>
      <c r="DA44" s="1"/>
      <c r="DB44" s="1"/>
      <c r="DC44" s="1"/>
      <c r="DD44" s="1"/>
      <c r="DG44" s="2">
        <f t="shared" si="53"/>
        <v>0</v>
      </c>
      <c r="DH44" s="2">
        <f t="shared" si="92"/>
        <v>0</v>
      </c>
      <c r="DI44" s="2">
        <f t="shared" si="68"/>
        <v>0</v>
      </c>
      <c r="DJ44" s="2">
        <f t="shared" si="55"/>
        <v>0</v>
      </c>
      <c r="DL44" s="2">
        <f t="shared" si="83"/>
        <v>0</v>
      </c>
      <c r="DM44" s="2">
        <f t="shared" si="13"/>
        <v>0</v>
      </c>
      <c r="DQ44" s="2">
        <f t="shared" si="14"/>
        <v>0</v>
      </c>
      <c r="DR44" s="1"/>
      <c r="DS44" s="1"/>
      <c r="DT44" s="1"/>
      <c r="DU44" s="1"/>
      <c r="DX44" s="2">
        <f t="shared" si="58"/>
        <v>0</v>
      </c>
      <c r="DY44" s="2">
        <f t="shared" si="93"/>
        <v>0</v>
      </c>
      <c r="DZ44" s="2">
        <f t="shared" si="70"/>
        <v>0</v>
      </c>
      <c r="EA44" s="2">
        <f t="shared" si="60"/>
        <v>0</v>
      </c>
      <c r="EC44" s="2">
        <f t="shared" si="84"/>
        <v>0</v>
      </c>
      <c r="ED44" s="2">
        <f t="shared" si="16"/>
        <v>0</v>
      </c>
    </row>
    <row r="45" spans="2:134" x14ac:dyDescent="0.25">
      <c r="B45" s="7"/>
      <c r="D45" s="2"/>
      <c r="E45" s="1"/>
      <c r="F45" s="1"/>
      <c r="G45" s="1"/>
      <c r="J45" s="2">
        <f t="shared" si="17"/>
        <v>0</v>
      </c>
      <c r="K45" s="2">
        <f t="shared" si="89"/>
        <v>0</v>
      </c>
      <c r="L45" s="2">
        <f t="shared" si="1"/>
        <v>0</v>
      </c>
      <c r="M45" s="2">
        <f t="shared" si="18"/>
        <v>0</v>
      </c>
      <c r="N45" s="29"/>
      <c r="O45" s="2">
        <f t="shared" si="19"/>
        <v>0</v>
      </c>
      <c r="P45" s="2">
        <f t="shared" si="2"/>
        <v>0</v>
      </c>
      <c r="Q45" s="1"/>
      <c r="R45" s="7"/>
      <c r="T45" s="2">
        <f t="shared" si="21"/>
        <v>0</v>
      </c>
      <c r="U45" s="1"/>
      <c r="V45" s="1"/>
      <c r="W45" s="1"/>
      <c r="AA45" s="2">
        <f t="shared" si="90"/>
        <v>0</v>
      </c>
      <c r="AC45" s="2">
        <f t="shared" si="25"/>
        <v>0</v>
      </c>
      <c r="AF45" s="2">
        <f t="shared" si="3"/>
        <v>0</v>
      </c>
      <c r="AG45" s="1"/>
      <c r="AH45" s="7"/>
      <c r="AJ45" s="2">
        <f t="shared" si="28"/>
        <v>0</v>
      </c>
      <c r="AK45" s="1"/>
      <c r="AL45" s="1"/>
      <c r="AM45" s="1"/>
      <c r="AN45" s="1"/>
      <c r="AQ45" s="2">
        <f t="shared" si="29"/>
        <v>0</v>
      </c>
      <c r="AR45" s="2">
        <f t="shared" si="85"/>
        <v>0</v>
      </c>
      <c r="AS45" s="2">
        <f t="shared" si="31"/>
        <v>0</v>
      </c>
      <c r="AT45" s="2">
        <f t="shared" si="32"/>
        <v>0</v>
      </c>
      <c r="AV45" s="2">
        <f t="shared" si="33"/>
        <v>0</v>
      </c>
      <c r="AW45" s="2">
        <f t="shared" si="4"/>
        <v>0</v>
      </c>
      <c r="AY45" s="7"/>
      <c r="BA45" s="2">
        <f t="shared" si="5"/>
        <v>0</v>
      </c>
      <c r="BB45" s="1"/>
      <c r="BC45" s="1"/>
      <c r="BD45" s="1"/>
      <c r="BE45" s="1"/>
      <c r="BI45" s="2">
        <f t="shared" si="91"/>
        <v>0</v>
      </c>
      <c r="BK45" s="2">
        <f t="shared" si="37"/>
        <v>0</v>
      </c>
      <c r="BN45" s="2">
        <f t="shared" si="7"/>
        <v>0</v>
      </c>
      <c r="BP45" s="7"/>
      <c r="BR45" s="2">
        <f t="shared" si="8"/>
        <v>0</v>
      </c>
      <c r="BS45" s="1"/>
      <c r="BT45" s="1"/>
      <c r="BU45" s="1"/>
      <c r="BV45" s="1"/>
      <c r="BY45" s="2">
        <f t="shared" si="40"/>
        <v>0</v>
      </c>
      <c r="BZ45" s="2">
        <f t="shared" si="74"/>
        <v>0</v>
      </c>
      <c r="CB45" s="2">
        <f t="shared" si="42"/>
        <v>0</v>
      </c>
      <c r="CE45" s="2">
        <f t="shared" si="10"/>
        <v>0</v>
      </c>
      <c r="CG45" s="7"/>
      <c r="CI45" s="2">
        <f t="shared" si="45"/>
        <v>0</v>
      </c>
      <c r="CJ45" s="1"/>
      <c r="CK45" s="1"/>
      <c r="CL45" s="1"/>
      <c r="CM45" s="1">
        <v>0</v>
      </c>
      <c r="CS45" s="2">
        <f t="shared" si="49"/>
        <v>0</v>
      </c>
      <c r="CV45" s="2">
        <f t="shared" si="11"/>
        <v>0</v>
      </c>
      <c r="CX45" s="7"/>
      <c r="CZ45" s="2">
        <f t="shared" si="52"/>
        <v>0</v>
      </c>
      <c r="DA45" s="1"/>
      <c r="DB45" s="1"/>
      <c r="DC45" s="1"/>
      <c r="DD45" s="1"/>
      <c r="DJ45" s="2">
        <f t="shared" si="55"/>
        <v>0</v>
      </c>
      <c r="DM45" s="2">
        <f t="shared" si="13"/>
        <v>0</v>
      </c>
      <c r="DQ45" s="2">
        <f t="shared" si="14"/>
        <v>0</v>
      </c>
      <c r="DR45" s="1"/>
      <c r="DS45" s="1"/>
      <c r="DT45" s="1"/>
      <c r="DU45" s="1"/>
      <c r="EA45" s="2">
        <f t="shared" si="60"/>
        <v>0</v>
      </c>
      <c r="ED45" s="2">
        <f t="shared" si="16"/>
        <v>0</v>
      </c>
    </row>
    <row r="46" spans="2:134" ht="15.75" thickBot="1" x14ac:dyDescent="0.3">
      <c r="B46" s="7"/>
      <c r="D46" s="8">
        <f t="shared" ref="D46:M46" si="94">SUM(D6:D45)</f>
        <v>2510302490.7560592</v>
      </c>
      <c r="E46" s="8">
        <f t="shared" si="94"/>
        <v>337626663.04641962</v>
      </c>
      <c r="F46" s="8">
        <f t="shared" si="94"/>
        <v>0</v>
      </c>
      <c r="G46" s="8">
        <f t="shared" si="94"/>
        <v>74968477.350000009</v>
      </c>
      <c r="H46" s="8">
        <f t="shared" si="94"/>
        <v>-3479683</v>
      </c>
      <c r="I46" s="8">
        <f t="shared" si="94"/>
        <v>0</v>
      </c>
      <c r="J46" s="8">
        <f t="shared" si="94"/>
        <v>0</v>
      </c>
      <c r="K46" s="26">
        <f t="shared" si="94"/>
        <v>0</v>
      </c>
      <c r="L46" s="26">
        <f t="shared" si="94"/>
        <v>167073490.02320981</v>
      </c>
      <c r="M46" s="26">
        <f t="shared" si="94"/>
        <v>2752344458.1292696</v>
      </c>
      <c r="O46" s="26">
        <f>SUM(O6:O45)</f>
        <v>-222321539.51237708</v>
      </c>
      <c r="P46" s="26">
        <f>SUM(P6:P45)</f>
        <v>2697096408.6401019</v>
      </c>
      <c r="Q46" s="1"/>
      <c r="R46" s="7"/>
      <c r="T46" s="8">
        <f t="shared" ref="T46:AC46" si="95">SUM(T6:T45)</f>
        <v>2697096408.6401019</v>
      </c>
      <c r="U46" s="8">
        <f t="shared" si="95"/>
        <v>244952971.65962473</v>
      </c>
      <c r="V46" s="8">
        <f t="shared" si="95"/>
        <v>0</v>
      </c>
      <c r="W46" s="8">
        <f t="shared" si="95"/>
        <v>7874834</v>
      </c>
      <c r="X46" s="8">
        <f t="shared" si="95"/>
        <v>-20876414</v>
      </c>
      <c r="Y46" s="8">
        <f t="shared" si="95"/>
        <v>0</v>
      </c>
      <c r="Z46" s="8">
        <f t="shared" si="95"/>
        <v>0</v>
      </c>
      <c r="AA46" s="8">
        <f t="shared" si="95"/>
        <v>0</v>
      </c>
      <c r="AB46" s="8">
        <f t="shared" si="95"/>
        <v>105733752.31981237</v>
      </c>
      <c r="AC46" s="8">
        <f t="shared" si="95"/>
        <v>2810704994.9599142</v>
      </c>
      <c r="AE46" s="8">
        <f>SUM(AE6:AE45)</f>
        <v>-224913784.80649474</v>
      </c>
      <c r="AF46" s="8">
        <f>SUM(AF6:AF45)</f>
        <v>2704134015.4932323</v>
      </c>
      <c r="AH46" s="7"/>
      <c r="AJ46" s="8">
        <f t="shared" ref="AJ46:AT46" si="96">SUM(AJ6:AJ45)</f>
        <v>2704134015.4932323</v>
      </c>
      <c r="AK46" s="8">
        <f t="shared" si="96"/>
        <v>251490859.84194371</v>
      </c>
      <c r="AL46" s="8">
        <f t="shared" si="96"/>
        <v>0</v>
      </c>
      <c r="AM46" s="8">
        <f t="shared" si="96"/>
        <v>0</v>
      </c>
      <c r="AN46" s="8">
        <f t="shared" si="96"/>
        <v>12238586</v>
      </c>
      <c r="AO46" s="8">
        <f t="shared" si="96"/>
        <v>-15274432.1</v>
      </c>
      <c r="AP46" s="8">
        <f t="shared" si="96"/>
        <v>0</v>
      </c>
      <c r="AQ46" s="8">
        <f t="shared" si="96"/>
        <v>0</v>
      </c>
      <c r="AR46" s="8">
        <f t="shared" si="96"/>
        <v>0</v>
      </c>
      <c r="AS46" s="8">
        <f t="shared" si="96"/>
        <v>113194435.93097186</v>
      </c>
      <c r="AT46" s="8">
        <f t="shared" si="96"/>
        <v>2829567037.4242039</v>
      </c>
      <c r="AV46" s="8">
        <f>SUM(AV6:AV45)</f>
        <v>-214715118.25102681</v>
      </c>
      <c r="AW46" s="8">
        <f>SUM(AW6:AW45)</f>
        <v>2737873910.984149</v>
      </c>
      <c r="AY46" s="7"/>
      <c r="BA46" s="8">
        <f t="shared" ref="BA46:BK46" si="97">SUM(BA6:BA45)</f>
        <v>2737873910.984149</v>
      </c>
      <c r="BB46" s="8">
        <f t="shared" si="97"/>
        <v>241880594.48255712</v>
      </c>
      <c r="BC46" s="8">
        <f t="shared" si="97"/>
        <v>0</v>
      </c>
      <c r="BD46" s="8">
        <f t="shared" si="97"/>
        <v>0</v>
      </c>
      <c r="BE46" s="8">
        <f t="shared" si="97"/>
        <v>78279783.979999989</v>
      </c>
      <c r="BF46" s="8">
        <f t="shared" si="97"/>
        <v>-386677.35000000027</v>
      </c>
      <c r="BG46" s="8">
        <f t="shared" si="97"/>
        <v>0</v>
      </c>
      <c r="BH46" s="8">
        <f t="shared" si="97"/>
        <v>0</v>
      </c>
      <c r="BI46" s="8">
        <f t="shared" si="97"/>
        <v>0</v>
      </c>
      <c r="BJ46" s="8">
        <f t="shared" si="97"/>
        <v>120746958.56627856</v>
      </c>
      <c r="BK46" s="8">
        <f t="shared" si="97"/>
        <v>2936900653.5304275</v>
      </c>
      <c r="BM46" s="8">
        <f>SUM(BM6:BM45)</f>
        <v>-212183785.81469512</v>
      </c>
      <c r="BN46" s="8">
        <f>SUM(BN6:BN45)</f>
        <v>2845463826.282011</v>
      </c>
      <c r="BR46" s="8">
        <f t="shared" ref="BR46:CB46" si="98">SUM(BR6:BR45)</f>
        <v>2845463826.282011</v>
      </c>
      <c r="BS46" s="8">
        <f t="shared" si="98"/>
        <v>374717316</v>
      </c>
      <c r="BT46" s="8">
        <f t="shared" si="98"/>
        <v>0</v>
      </c>
      <c r="BU46" s="8">
        <f t="shared" si="98"/>
        <v>0</v>
      </c>
      <c r="BV46" s="8">
        <f t="shared" si="98"/>
        <v>-80060642</v>
      </c>
      <c r="BW46" s="8">
        <f t="shared" si="98"/>
        <v>-1167776.1400000001</v>
      </c>
      <c r="BX46" s="8">
        <f t="shared" si="98"/>
        <v>0</v>
      </c>
      <c r="BY46" s="8">
        <f t="shared" si="98"/>
        <v>0</v>
      </c>
      <c r="BZ46" s="8">
        <f t="shared" si="98"/>
        <v>0</v>
      </c>
      <c r="CA46" s="8">
        <f t="shared" si="98"/>
        <v>186774769.93000001</v>
      </c>
      <c r="CB46" s="8">
        <f t="shared" si="98"/>
        <v>2952177954.2120109</v>
      </c>
      <c r="CD46" s="8">
        <f>SUM(CD6:CD45)</f>
        <v>-225836532.81469512</v>
      </c>
      <c r="CE46" s="8">
        <f>SUM(CE6:CE45)</f>
        <v>2913116191.3273158</v>
      </c>
      <c r="CI46" s="8">
        <f t="shared" ref="CI46:CS46" si="99">SUM(CI6:CI45)</f>
        <v>2913116191.3273158</v>
      </c>
      <c r="CJ46" s="27">
        <f t="shared" si="99"/>
        <v>350557595</v>
      </c>
      <c r="CK46" s="27">
        <f t="shared" si="99"/>
        <v>0</v>
      </c>
      <c r="CL46" s="27">
        <f t="shared" si="99"/>
        <v>0</v>
      </c>
      <c r="CM46" s="27">
        <f t="shared" si="99"/>
        <v>-1608213</v>
      </c>
      <c r="CN46" s="27">
        <f t="shared" si="99"/>
        <v>-1041815.56</v>
      </c>
      <c r="CO46" s="27">
        <f t="shared" si="99"/>
        <v>0</v>
      </c>
      <c r="CP46" s="27">
        <f t="shared" si="99"/>
        <v>0</v>
      </c>
      <c r="CQ46" s="27">
        <f t="shared" si="99"/>
        <v>0</v>
      </c>
      <c r="CR46" s="27">
        <f t="shared" si="99"/>
        <v>174757889.72</v>
      </c>
      <c r="CS46" s="27">
        <f t="shared" si="99"/>
        <v>3086265868.0473156</v>
      </c>
      <c r="CU46" s="8">
        <f>SUM(CU6:CU45)</f>
        <v>-244651776.81469512</v>
      </c>
      <c r="CV46" s="8">
        <f>SUM(CV6:CV45)</f>
        <v>3016371980.952621</v>
      </c>
      <c r="CZ46" s="8">
        <f t="shared" ref="CZ46:DJ46" si="100">SUM(CZ6:CZ45)</f>
        <v>3016371980.952621</v>
      </c>
      <c r="DA46" s="8">
        <f t="shared" si="100"/>
        <v>336974337.1794343</v>
      </c>
      <c r="DB46" s="8">
        <f t="shared" si="100"/>
        <v>0</v>
      </c>
      <c r="DC46" s="8">
        <f t="shared" si="100"/>
        <v>0</v>
      </c>
      <c r="DD46" s="8">
        <f t="shared" si="100"/>
        <v>-20154878.903983004</v>
      </c>
      <c r="DE46" s="8">
        <f t="shared" si="100"/>
        <v>-693667.32</v>
      </c>
      <c r="DF46" s="8">
        <f t="shared" si="100"/>
        <v>0</v>
      </c>
      <c r="DG46" s="8">
        <f t="shared" si="100"/>
        <v>0</v>
      </c>
      <c r="DH46" s="8">
        <f t="shared" si="100"/>
        <v>0</v>
      </c>
      <c r="DI46" s="8">
        <f t="shared" si="100"/>
        <v>169052545.20952475</v>
      </c>
      <c r="DJ46" s="8">
        <f t="shared" si="100"/>
        <v>3165269647.2581625</v>
      </c>
      <c r="DL46" s="8">
        <f>SUM(DL6:DL45)</f>
        <v>-251464126.03704867</v>
      </c>
      <c r="DM46" s="8">
        <f>SUM(DM6:DM45)</f>
        <v>3081033645.8710237</v>
      </c>
      <c r="DQ46" s="8">
        <f t="shared" ref="DQ46:EA46" si="101">SUM(DQ6:DQ45)</f>
        <v>3081033645.8710237</v>
      </c>
      <c r="DR46" s="8">
        <f t="shared" si="101"/>
        <v>325506632.60235673</v>
      </c>
      <c r="DS46" s="8">
        <f t="shared" si="101"/>
        <v>0</v>
      </c>
      <c r="DT46" s="8">
        <f t="shared" si="101"/>
        <v>0</v>
      </c>
      <c r="DU46" s="8">
        <f t="shared" si="101"/>
        <v>22111356.848183993</v>
      </c>
      <c r="DV46" s="8">
        <f t="shared" si="101"/>
        <v>-693667.32</v>
      </c>
      <c r="DW46" s="8">
        <f t="shared" si="101"/>
        <v>0</v>
      </c>
      <c r="DX46" s="8">
        <f t="shared" si="101"/>
        <v>0</v>
      </c>
      <c r="DY46" s="8">
        <f t="shared" si="101"/>
        <v>0</v>
      </c>
      <c r="DZ46" s="8">
        <f t="shared" si="101"/>
        <v>162406482.6411784</v>
      </c>
      <c r="EA46" s="8">
        <f t="shared" si="101"/>
        <v>3265551485.3603859</v>
      </c>
      <c r="EC46" s="8">
        <f>SUM(EC6:EC45)</f>
        <v>-260296080.33616096</v>
      </c>
      <c r="ED46" s="8">
        <f>SUM(ED6:ED45)</f>
        <v>3167661887.6654034</v>
      </c>
    </row>
    <row r="47" spans="2:134" ht="15.75" thickTop="1" x14ac:dyDescent="0.25"/>
    <row r="48" spans="2:134" x14ac:dyDescent="0.2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Q48" s="1"/>
      <c r="DR48" s="1"/>
      <c r="DS48" s="1"/>
      <c r="DT48" s="1"/>
      <c r="DU48" s="1"/>
      <c r="DV48" s="1"/>
      <c r="DW48" s="1"/>
      <c r="DX48" s="1"/>
      <c r="DY48" s="1"/>
      <c r="DZ48" s="1"/>
      <c r="EA48" s="1"/>
      <c r="EB48" s="1"/>
      <c r="EC48" s="1"/>
      <c r="ED48" s="1"/>
    </row>
    <row r="52" spans="92:92" x14ac:dyDescent="0.25">
      <c r="CN52" s="1"/>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1C4C8-2B72-432E-8428-0180E0CB9772}">
  <dimension ref="A1:ED48"/>
  <sheetViews>
    <sheetView zoomScaleNormal="100" workbookViewId="0">
      <pane xSplit="3" ySplit="5" topLeftCell="D6" activePane="bottomRight" state="frozenSplit"/>
      <selection activeCell="EG35" sqref="EG35"/>
      <selection pane="topRight" activeCell="EG35" sqref="EG35"/>
      <selection pane="bottomLeft" activeCell="EG35" sqref="EG35"/>
      <selection pane="bottomRight" activeCell="C1" sqref="C1"/>
    </sheetView>
  </sheetViews>
  <sheetFormatPr defaultColWidth="9" defaultRowHeight="15" x14ac:dyDescent="0.25"/>
  <cols>
    <col min="2" max="2" width="5.140625" bestFit="1" customWidth="1"/>
    <col min="3" max="3" width="66.7109375" bestFit="1" customWidth="1"/>
    <col min="4" max="4" width="13.5703125" bestFit="1" customWidth="1"/>
    <col min="5" max="6" width="12" bestFit="1" customWidth="1"/>
    <col min="7" max="7" width="11.5703125" bestFit="1" customWidth="1"/>
    <col min="8" max="9" width="10.5703125" bestFit="1" customWidth="1"/>
    <col min="10" max="10" width="12" bestFit="1" customWidth="1"/>
    <col min="11" max="11" width="12.28515625" customWidth="1"/>
    <col min="12" max="12" width="12" bestFit="1" customWidth="1"/>
    <col min="13" max="13" width="13.5703125" customWidth="1"/>
    <col min="14" max="14" width="8" bestFit="1" customWidth="1"/>
    <col min="15" max="15" width="12.5703125" bestFit="1" customWidth="1"/>
    <col min="16" max="16" width="13.5703125" bestFit="1" customWidth="1"/>
    <col min="18" max="18" width="5.140625" bestFit="1" customWidth="1"/>
    <col min="19" max="19" width="39.7109375" bestFit="1" customWidth="1"/>
    <col min="20" max="20" width="13.5703125" bestFit="1" customWidth="1"/>
    <col min="21" max="22" width="12" bestFit="1" customWidth="1"/>
    <col min="23" max="23" width="12.28515625" customWidth="1"/>
    <col min="24" max="24" width="11.5703125" bestFit="1" customWidth="1"/>
    <col min="25" max="25" width="10.5703125" bestFit="1" customWidth="1"/>
    <col min="26" max="28" width="12" bestFit="1" customWidth="1"/>
    <col min="29" max="29" width="13.5703125" bestFit="1" customWidth="1"/>
    <col min="30" max="30" width="8" bestFit="1" customWidth="1"/>
    <col min="31" max="31" width="12.5703125" bestFit="1" customWidth="1"/>
    <col min="32" max="32" width="13.5703125" bestFit="1" customWidth="1"/>
    <col min="34" max="34" width="5.140625" bestFit="1" customWidth="1"/>
    <col min="35" max="35" width="35.85546875" customWidth="1"/>
    <col min="36" max="36" width="13.5703125" bestFit="1" customWidth="1"/>
    <col min="37" max="38" width="12" bestFit="1" customWidth="1"/>
    <col min="39" max="39" width="10" bestFit="1" customWidth="1"/>
    <col min="40" max="40" width="11" bestFit="1" customWidth="1"/>
    <col min="41" max="41" width="11.5703125" bestFit="1" customWidth="1"/>
    <col min="42" max="42" width="10.5703125" bestFit="1" customWidth="1"/>
    <col min="43" max="45" width="12" bestFit="1" customWidth="1"/>
    <col min="46" max="46" width="13.5703125" bestFit="1" customWidth="1"/>
    <col min="47" max="47" width="8" bestFit="1" customWidth="1"/>
    <col min="48" max="48" width="12.5703125" bestFit="1" customWidth="1"/>
    <col min="49" max="49" width="13.5703125" bestFit="1" customWidth="1"/>
    <col min="51" max="51" width="5.140625" bestFit="1" customWidth="1"/>
    <col min="52" max="52" width="41.7109375" customWidth="1"/>
    <col min="53" max="53" width="13.5703125" bestFit="1" customWidth="1"/>
    <col min="54" max="55" width="12" bestFit="1" customWidth="1"/>
    <col min="56" max="56" width="10" bestFit="1" customWidth="1"/>
    <col min="57" max="57" width="12.140625" customWidth="1"/>
    <col min="58" max="59" width="9.140625" bestFit="1" customWidth="1"/>
    <col min="60" max="60" width="12" bestFit="1" customWidth="1"/>
    <col min="61" max="61" width="12.85546875" customWidth="1"/>
    <col min="62" max="62" width="12" bestFit="1" customWidth="1"/>
    <col min="63" max="63" width="13.5703125" bestFit="1" customWidth="1"/>
    <col min="64" max="64" width="8" bestFit="1" customWidth="1"/>
    <col min="65" max="65" width="12.5703125" bestFit="1" customWidth="1"/>
    <col min="66" max="66" width="13.5703125" bestFit="1" customWidth="1"/>
    <col min="69" max="69" width="33.140625" customWidth="1"/>
    <col min="70" max="70" width="13.5703125" bestFit="1" customWidth="1"/>
    <col min="71" max="72" width="12" bestFit="1" customWidth="1"/>
    <col min="73" max="73" width="10" bestFit="1" customWidth="1"/>
    <col min="74" max="74" width="11.5703125" bestFit="1" customWidth="1"/>
    <col min="75" max="76" width="10.5703125" bestFit="1" customWidth="1"/>
    <col min="77" max="79" width="12" bestFit="1" customWidth="1"/>
    <col min="80" max="80" width="13.5703125" bestFit="1" customWidth="1"/>
    <col min="81" max="81" width="8" bestFit="1" customWidth="1"/>
    <col min="82" max="82" width="12.5703125" bestFit="1" customWidth="1"/>
    <col min="83" max="83" width="13.5703125" bestFit="1" customWidth="1"/>
    <col min="84" max="84" width="7.7109375" bestFit="1" customWidth="1"/>
    <col min="85" max="85" width="7.7109375" customWidth="1"/>
    <col min="86" max="86" width="52.42578125" customWidth="1"/>
    <col min="87" max="87" width="13.5703125" bestFit="1" customWidth="1"/>
    <col min="88" max="89" width="12" bestFit="1" customWidth="1"/>
    <col min="90" max="90" width="9.85546875" customWidth="1"/>
    <col min="91" max="93" width="10.5703125" bestFit="1" customWidth="1"/>
    <col min="94" max="94" width="12" bestFit="1" customWidth="1"/>
    <col min="95" max="95" width="11.5703125" customWidth="1"/>
    <col min="96" max="96" width="12" bestFit="1" customWidth="1"/>
    <col min="97" max="97" width="13.5703125" bestFit="1" customWidth="1"/>
    <col min="98" max="98" width="8" bestFit="1" customWidth="1"/>
    <col min="99" max="99" width="12.5703125" bestFit="1" customWidth="1"/>
    <col min="100" max="100" width="13.5703125" bestFit="1" customWidth="1"/>
    <col min="101" max="101" width="7.7109375" bestFit="1" customWidth="1"/>
    <col min="102" max="102" width="7.7109375" customWidth="1"/>
    <col min="103" max="103" width="43.42578125" customWidth="1"/>
    <col min="104" max="104" width="13.5703125" bestFit="1" customWidth="1"/>
    <col min="105" max="105" width="13.5703125" customWidth="1"/>
    <col min="106" max="106" width="12.7109375" customWidth="1"/>
    <col min="107" max="107" width="8.42578125" bestFit="1" customWidth="1"/>
    <col min="108" max="108" width="11.5703125" bestFit="1" customWidth="1"/>
    <col min="109" max="110" width="9.140625" bestFit="1" customWidth="1"/>
    <col min="111" max="111" width="12" bestFit="1" customWidth="1"/>
    <col min="112" max="112" width="8.140625" bestFit="1" customWidth="1"/>
    <col min="113" max="113" width="12" bestFit="1" customWidth="1"/>
    <col min="114" max="114" width="13.5703125" bestFit="1" customWidth="1"/>
    <col min="115" max="115" width="8" bestFit="1" customWidth="1"/>
    <col min="116" max="116" width="12.5703125" bestFit="1" customWidth="1"/>
    <col min="117" max="117" width="13.5703125" bestFit="1" customWidth="1"/>
    <col min="118" max="118" width="11.5703125" bestFit="1" customWidth="1"/>
    <col min="119" max="120" width="11.5703125" customWidth="1"/>
    <col min="121" max="121" width="13.5703125" bestFit="1" customWidth="1"/>
    <col min="122" max="123" width="12" bestFit="1" customWidth="1"/>
    <col min="124" max="124" width="11.140625" customWidth="1"/>
    <col min="125" max="125" width="12" customWidth="1"/>
    <col min="126" max="126" width="9.140625" bestFit="1" customWidth="1"/>
    <col min="127" max="127" width="10.5703125" bestFit="1" customWidth="1"/>
    <col min="128" max="128" width="12" bestFit="1" customWidth="1"/>
    <col min="129" max="129" width="8.140625" bestFit="1" customWidth="1"/>
    <col min="130" max="130" width="12" bestFit="1" customWidth="1"/>
    <col min="131" max="131" width="13.5703125" bestFit="1" customWidth="1"/>
    <col min="132" max="132" width="8" bestFit="1" customWidth="1"/>
    <col min="133" max="133" width="12.5703125" bestFit="1" customWidth="1"/>
    <col min="134" max="134" width="13.5703125" bestFit="1" customWidth="1"/>
  </cols>
  <sheetData>
    <row r="1" spans="1:134" x14ac:dyDescent="0.25">
      <c r="A1" s="6" t="s">
        <v>40</v>
      </c>
      <c r="I1" s="6" t="str">
        <f>A1</f>
        <v>Actual Additions - with AIIP and DIEP</v>
      </c>
      <c r="Y1" s="6" t="str">
        <f>I1</f>
        <v>Actual Additions - with AIIP and DIEP</v>
      </c>
      <c r="AO1" s="6" t="str">
        <f>Y1</f>
        <v>Actual Additions - with AIIP and DIEP</v>
      </c>
      <c r="BF1" s="6" t="str">
        <f>AO1</f>
        <v>Actual Additions - with AIIP and DIEP</v>
      </c>
      <c r="BW1" s="6" t="str">
        <f>BF1</f>
        <v>Actual Additions - with AIIP and DIEP</v>
      </c>
      <c r="CN1" s="6" t="str">
        <f>BW1</f>
        <v>Actual Additions - with AIIP and DIEP</v>
      </c>
      <c r="DE1" s="6" t="str">
        <f>CN1</f>
        <v>Actual Additions - with AIIP and DIEP</v>
      </c>
      <c r="DV1" s="6" t="str">
        <f>DE1</f>
        <v>Actual Additions - with AIIP and DIEP</v>
      </c>
    </row>
    <row r="3" spans="1:134" x14ac:dyDescent="0.25">
      <c r="B3" s="23"/>
      <c r="C3" s="23"/>
      <c r="D3" s="23">
        <v>2019</v>
      </c>
      <c r="E3" s="23">
        <v>2019</v>
      </c>
      <c r="F3" s="23">
        <v>2019</v>
      </c>
      <c r="G3" s="23">
        <v>2019</v>
      </c>
      <c r="H3" s="23">
        <v>2019</v>
      </c>
      <c r="I3" s="23">
        <v>2019</v>
      </c>
      <c r="J3" s="23">
        <v>2019</v>
      </c>
      <c r="K3" s="23">
        <v>2019</v>
      </c>
      <c r="L3" s="23">
        <v>2019</v>
      </c>
      <c r="M3" s="23">
        <v>2019</v>
      </c>
      <c r="N3" s="23">
        <v>2019</v>
      </c>
      <c r="O3" s="23">
        <v>2019</v>
      </c>
      <c r="P3" s="23">
        <v>2019</v>
      </c>
      <c r="R3" s="23"/>
      <c r="S3" s="23"/>
      <c r="T3" s="23">
        <v>2020</v>
      </c>
      <c r="U3" s="23">
        <v>2020</v>
      </c>
      <c r="V3" s="23">
        <v>2020</v>
      </c>
      <c r="W3" s="23">
        <v>2020</v>
      </c>
      <c r="X3" s="23">
        <v>2020</v>
      </c>
      <c r="Y3" s="23">
        <v>2020</v>
      </c>
      <c r="Z3" s="23">
        <v>2020</v>
      </c>
      <c r="AA3" s="23">
        <v>2020</v>
      </c>
      <c r="AB3" s="23">
        <v>2020</v>
      </c>
      <c r="AC3" s="23">
        <v>2020</v>
      </c>
      <c r="AD3" s="23">
        <v>2020</v>
      </c>
      <c r="AE3" s="23">
        <v>2020</v>
      </c>
      <c r="AF3" s="23">
        <v>2020</v>
      </c>
      <c r="AH3" s="23"/>
      <c r="AI3" s="23"/>
      <c r="AJ3" s="23">
        <v>2021</v>
      </c>
      <c r="AK3" s="23">
        <v>2021</v>
      </c>
      <c r="AL3" s="23">
        <v>2021</v>
      </c>
      <c r="AM3" s="23">
        <v>2021</v>
      </c>
      <c r="AN3" s="23">
        <v>2021</v>
      </c>
      <c r="AO3" s="23">
        <v>2021</v>
      </c>
      <c r="AP3" s="23">
        <v>2021</v>
      </c>
      <c r="AQ3" s="23">
        <v>2021</v>
      </c>
      <c r="AR3" s="23">
        <v>2021</v>
      </c>
      <c r="AS3" s="23">
        <v>2021</v>
      </c>
      <c r="AT3" s="23">
        <v>2021</v>
      </c>
      <c r="AU3" s="23">
        <v>2021</v>
      </c>
      <c r="AV3" s="23">
        <v>2021</v>
      </c>
      <c r="AW3" s="23">
        <v>2021</v>
      </c>
      <c r="AY3" s="23"/>
      <c r="AZ3" s="23"/>
      <c r="BA3" s="23">
        <v>2022</v>
      </c>
      <c r="BB3" s="23">
        <v>2022</v>
      </c>
      <c r="BC3" s="23">
        <v>2022</v>
      </c>
      <c r="BD3" s="23">
        <v>2022</v>
      </c>
      <c r="BE3" s="23">
        <v>2022</v>
      </c>
      <c r="BF3" s="23">
        <v>2022</v>
      </c>
      <c r="BG3" s="23">
        <v>2022</v>
      </c>
      <c r="BH3" s="23">
        <v>2022</v>
      </c>
      <c r="BI3" s="23">
        <v>2022</v>
      </c>
      <c r="BJ3" s="23">
        <v>2022</v>
      </c>
      <c r="BK3" s="23">
        <v>2022</v>
      </c>
      <c r="BL3" s="23">
        <v>2022</v>
      </c>
      <c r="BM3" s="23">
        <v>2022</v>
      </c>
      <c r="BN3" s="23">
        <v>2022</v>
      </c>
      <c r="BP3" s="23"/>
      <c r="BQ3" s="23"/>
      <c r="BR3" s="23">
        <v>2023</v>
      </c>
      <c r="BS3" s="23">
        <v>2023</v>
      </c>
      <c r="BT3" s="23">
        <v>2023</v>
      </c>
      <c r="BU3" s="23">
        <v>2023</v>
      </c>
      <c r="BV3" s="23">
        <v>2023</v>
      </c>
      <c r="BW3" s="23">
        <v>2023</v>
      </c>
      <c r="BX3" s="23">
        <v>2023</v>
      </c>
      <c r="BY3" s="23">
        <v>2023</v>
      </c>
      <c r="BZ3" s="23">
        <v>2023</v>
      </c>
      <c r="CA3" s="23">
        <v>2023</v>
      </c>
      <c r="CB3" s="23">
        <v>2023</v>
      </c>
      <c r="CC3" s="23">
        <v>2023</v>
      </c>
      <c r="CD3" s="23">
        <v>2023</v>
      </c>
      <c r="CE3" s="23">
        <v>2023</v>
      </c>
      <c r="CG3" s="23"/>
      <c r="CH3" s="23"/>
      <c r="CI3" s="23">
        <v>2024</v>
      </c>
      <c r="CJ3" s="23">
        <v>2024</v>
      </c>
      <c r="CK3" s="23">
        <v>2024</v>
      </c>
      <c r="CL3" s="23">
        <v>2024</v>
      </c>
      <c r="CM3" s="23">
        <v>2024</v>
      </c>
      <c r="CN3" s="23">
        <v>2024</v>
      </c>
      <c r="CO3" s="23">
        <v>2024</v>
      </c>
      <c r="CP3" s="23">
        <v>2024</v>
      </c>
      <c r="CQ3" s="23">
        <v>2024</v>
      </c>
      <c r="CR3" s="23">
        <v>2024</v>
      </c>
      <c r="CS3" s="23">
        <v>2024</v>
      </c>
      <c r="CT3" s="23">
        <v>2024</v>
      </c>
      <c r="CU3" s="23">
        <v>2024</v>
      </c>
      <c r="CV3" s="23">
        <v>2024</v>
      </c>
      <c r="CX3" s="23"/>
      <c r="CY3" s="23"/>
      <c r="CZ3" s="23">
        <v>2025</v>
      </c>
      <c r="DA3" s="23">
        <v>2025</v>
      </c>
      <c r="DB3" s="23">
        <v>2025</v>
      </c>
      <c r="DC3" s="23">
        <v>2025</v>
      </c>
      <c r="DD3" s="23">
        <v>2025</v>
      </c>
      <c r="DE3" s="23">
        <v>2025</v>
      </c>
      <c r="DF3" s="23">
        <v>2025</v>
      </c>
      <c r="DG3" s="23">
        <v>2025</v>
      </c>
      <c r="DH3" s="23">
        <v>2025</v>
      </c>
      <c r="DI3" s="23">
        <v>2025</v>
      </c>
      <c r="DJ3" s="23">
        <v>2025</v>
      </c>
      <c r="DK3" s="23">
        <v>2025</v>
      </c>
      <c r="DL3" s="23">
        <v>2025</v>
      </c>
      <c r="DM3" s="23">
        <v>2025</v>
      </c>
      <c r="DO3" s="23"/>
      <c r="DP3" s="23"/>
      <c r="DQ3" s="24">
        <v>2026</v>
      </c>
      <c r="DR3" s="28"/>
      <c r="DS3" s="28"/>
      <c r="DT3" s="28"/>
      <c r="DU3" s="28"/>
      <c r="DV3" s="28"/>
      <c r="DW3" s="28"/>
      <c r="DX3" s="28"/>
      <c r="DY3" s="28"/>
      <c r="DZ3" s="28"/>
      <c r="EA3" s="28"/>
      <c r="EB3" s="28"/>
      <c r="EC3" s="28"/>
      <c r="ED3" s="28"/>
    </row>
    <row r="4" spans="1:134" ht="60" x14ac:dyDescent="0.25">
      <c r="B4" s="11" t="s">
        <v>1</v>
      </c>
      <c r="C4" s="11" t="s">
        <v>58</v>
      </c>
      <c r="D4" s="11" t="s">
        <v>59</v>
      </c>
      <c r="E4" s="11" t="s">
        <v>60</v>
      </c>
      <c r="F4" s="11" t="s">
        <v>61</v>
      </c>
      <c r="G4" s="11" t="s">
        <v>62</v>
      </c>
      <c r="H4" s="11" t="s">
        <v>63</v>
      </c>
      <c r="I4" s="11" t="s">
        <v>64</v>
      </c>
      <c r="J4" s="11" t="s">
        <v>65</v>
      </c>
      <c r="K4" s="11" t="s">
        <v>66</v>
      </c>
      <c r="L4" s="11" t="s">
        <v>67</v>
      </c>
      <c r="M4" s="11" t="s">
        <v>68</v>
      </c>
      <c r="N4" s="11" t="s">
        <v>69</v>
      </c>
      <c r="O4" s="11" t="s">
        <v>70</v>
      </c>
      <c r="P4" s="11" t="s">
        <v>71</v>
      </c>
      <c r="R4" s="11" t="s">
        <v>1</v>
      </c>
      <c r="S4" s="11" t="s">
        <v>58</v>
      </c>
      <c r="T4" s="11" t="s">
        <v>59</v>
      </c>
      <c r="U4" s="11" t="s">
        <v>60</v>
      </c>
      <c r="V4" s="11" t="s">
        <v>61</v>
      </c>
      <c r="W4" s="11" t="s">
        <v>62</v>
      </c>
      <c r="X4" s="11" t="s">
        <v>63</v>
      </c>
      <c r="Y4" s="11" t="s">
        <v>64</v>
      </c>
      <c r="Z4" s="11" t="s">
        <v>65</v>
      </c>
      <c r="AA4" s="11" t="s">
        <v>66</v>
      </c>
      <c r="AB4" s="11" t="s">
        <v>67</v>
      </c>
      <c r="AC4" s="11" t="s">
        <v>68</v>
      </c>
      <c r="AD4" s="11" t="s">
        <v>69</v>
      </c>
      <c r="AE4" s="11" t="s">
        <v>70</v>
      </c>
      <c r="AF4" s="11" t="s">
        <v>71</v>
      </c>
      <c r="AH4" s="11" t="s">
        <v>1</v>
      </c>
      <c r="AI4" s="11" t="s">
        <v>58</v>
      </c>
      <c r="AJ4" s="11" t="s">
        <v>59</v>
      </c>
      <c r="AK4" s="11" t="s">
        <v>60</v>
      </c>
      <c r="AL4" s="11" t="s">
        <v>61</v>
      </c>
      <c r="AM4" s="11" t="s">
        <v>72</v>
      </c>
      <c r="AN4" s="11" t="s">
        <v>62</v>
      </c>
      <c r="AO4" s="11" t="s">
        <v>63</v>
      </c>
      <c r="AP4" s="11" t="s">
        <v>64</v>
      </c>
      <c r="AQ4" s="11" t="s">
        <v>65</v>
      </c>
      <c r="AR4" s="11" t="s">
        <v>66</v>
      </c>
      <c r="AS4" s="11" t="s">
        <v>67</v>
      </c>
      <c r="AT4" s="11" t="s">
        <v>68</v>
      </c>
      <c r="AU4" s="11" t="s">
        <v>69</v>
      </c>
      <c r="AV4" s="11" t="s">
        <v>70</v>
      </c>
      <c r="AW4" s="11" t="s">
        <v>71</v>
      </c>
      <c r="AY4" s="11" t="s">
        <v>1</v>
      </c>
      <c r="AZ4" s="11" t="s">
        <v>58</v>
      </c>
      <c r="BA4" s="11" t="s">
        <v>59</v>
      </c>
      <c r="BB4" s="11" t="s">
        <v>60</v>
      </c>
      <c r="BC4" s="11" t="s">
        <v>61</v>
      </c>
      <c r="BD4" s="11" t="s">
        <v>72</v>
      </c>
      <c r="BE4" s="11" t="s">
        <v>62</v>
      </c>
      <c r="BF4" s="11" t="s">
        <v>63</v>
      </c>
      <c r="BG4" s="11" t="s">
        <v>64</v>
      </c>
      <c r="BH4" s="11" t="s">
        <v>65</v>
      </c>
      <c r="BI4" s="11" t="s">
        <v>66</v>
      </c>
      <c r="BJ4" s="11" t="s">
        <v>67</v>
      </c>
      <c r="BK4" s="11" t="s">
        <v>68</v>
      </c>
      <c r="BL4" s="11" t="s">
        <v>69</v>
      </c>
      <c r="BM4" s="11" t="s">
        <v>70</v>
      </c>
      <c r="BN4" s="11" t="s">
        <v>71</v>
      </c>
      <c r="BP4" s="11" t="s">
        <v>1</v>
      </c>
      <c r="BQ4" s="11" t="s">
        <v>58</v>
      </c>
      <c r="BR4" s="11" t="s">
        <v>59</v>
      </c>
      <c r="BS4" s="11" t="s">
        <v>60</v>
      </c>
      <c r="BT4" s="11" t="s">
        <v>61</v>
      </c>
      <c r="BU4" s="11" t="s">
        <v>72</v>
      </c>
      <c r="BV4" s="11" t="s">
        <v>62</v>
      </c>
      <c r="BW4" s="11" t="s">
        <v>63</v>
      </c>
      <c r="BX4" s="11" t="s">
        <v>64</v>
      </c>
      <c r="BY4" s="11" t="s">
        <v>65</v>
      </c>
      <c r="BZ4" s="11" t="s">
        <v>66</v>
      </c>
      <c r="CA4" s="11" t="s">
        <v>67</v>
      </c>
      <c r="CB4" s="11" t="s">
        <v>68</v>
      </c>
      <c r="CC4" s="11" t="s">
        <v>69</v>
      </c>
      <c r="CD4" s="11" t="s">
        <v>70</v>
      </c>
      <c r="CE4" s="11" t="s">
        <v>71</v>
      </c>
      <c r="CG4" s="11" t="s">
        <v>1</v>
      </c>
      <c r="CH4" s="11" t="s">
        <v>58</v>
      </c>
      <c r="CI4" s="11" t="s">
        <v>59</v>
      </c>
      <c r="CJ4" s="11" t="s">
        <v>60</v>
      </c>
      <c r="CK4" s="11" t="s">
        <v>61</v>
      </c>
      <c r="CL4" s="11" t="s">
        <v>92</v>
      </c>
      <c r="CM4" s="11" t="s">
        <v>62</v>
      </c>
      <c r="CN4" s="11" t="s">
        <v>63</v>
      </c>
      <c r="CO4" s="11" t="s">
        <v>64</v>
      </c>
      <c r="CP4" s="11" t="s">
        <v>65</v>
      </c>
      <c r="CQ4" s="11" t="s">
        <v>66</v>
      </c>
      <c r="CR4" s="11" t="s">
        <v>67</v>
      </c>
      <c r="CS4" s="11" t="s">
        <v>68</v>
      </c>
      <c r="CT4" s="11" t="s">
        <v>69</v>
      </c>
      <c r="CU4" s="11" t="s">
        <v>70</v>
      </c>
      <c r="CV4" s="11" t="s">
        <v>71</v>
      </c>
      <c r="CX4" s="11" t="s">
        <v>1</v>
      </c>
      <c r="CY4" s="11" t="s">
        <v>58</v>
      </c>
      <c r="CZ4" s="11" t="s">
        <v>59</v>
      </c>
      <c r="DA4" s="11" t="s">
        <v>60</v>
      </c>
      <c r="DB4" s="11" t="s">
        <v>61</v>
      </c>
      <c r="DC4" s="11" t="s">
        <v>92</v>
      </c>
      <c r="DD4" s="11" t="s">
        <v>62</v>
      </c>
      <c r="DE4" s="11" t="s">
        <v>63</v>
      </c>
      <c r="DF4" s="11" t="s">
        <v>64</v>
      </c>
      <c r="DG4" s="11" t="s">
        <v>65</v>
      </c>
      <c r="DH4" s="11" t="s">
        <v>66</v>
      </c>
      <c r="DI4" s="11" t="s">
        <v>67</v>
      </c>
      <c r="DJ4" s="11" t="s">
        <v>68</v>
      </c>
      <c r="DK4" s="11" t="s">
        <v>69</v>
      </c>
      <c r="DL4" s="11" t="s">
        <v>70</v>
      </c>
      <c r="DM4" s="11" t="s">
        <v>71</v>
      </c>
      <c r="DO4" s="11" t="s">
        <v>1</v>
      </c>
      <c r="DP4" s="11" t="s">
        <v>58</v>
      </c>
      <c r="DQ4" s="11" t="s">
        <v>59</v>
      </c>
      <c r="DR4" s="11" t="s">
        <v>60</v>
      </c>
      <c r="DS4" s="11" t="s">
        <v>61</v>
      </c>
      <c r="DT4" s="11" t="s">
        <v>92</v>
      </c>
      <c r="DU4" s="11" t="s">
        <v>62</v>
      </c>
      <c r="DV4" s="11" t="s">
        <v>63</v>
      </c>
      <c r="DW4" s="11" t="s">
        <v>64</v>
      </c>
      <c r="DX4" s="11" t="s">
        <v>65</v>
      </c>
      <c r="DY4" s="11" t="s">
        <v>66</v>
      </c>
      <c r="DZ4" s="11" t="s">
        <v>67</v>
      </c>
      <c r="EA4" s="11" t="s">
        <v>68</v>
      </c>
      <c r="EB4" s="11" t="s">
        <v>69</v>
      </c>
      <c r="EC4" s="11" t="s">
        <v>70</v>
      </c>
      <c r="ED4" s="11" t="s">
        <v>71</v>
      </c>
    </row>
    <row r="5" spans="1:134" ht="45.75" thickBot="1" x14ac:dyDescent="0.3">
      <c r="B5" s="25"/>
      <c r="C5" s="25"/>
      <c r="D5" s="25"/>
      <c r="E5" s="25"/>
      <c r="F5" s="25"/>
      <c r="G5" s="25" t="s">
        <v>91</v>
      </c>
      <c r="H5" s="30" t="s">
        <v>73</v>
      </c>
      <c r="I5" s="30"/>
      <c r="J5" s="30"/>
      <c r="K5" s="30">
        <v>0.5</v>
      </c>
      <c r="L5" s="25"/>
      <c r="M5" s="25"/>
      <c r="N5" s="25"/>
      <c r="O5" s="25"/>
      <c r="P5" s="25"/>
      <c r="R5" s="25"/>
      <c r="S5" s="25"/>
      <c r="T5" s="25"/>
      <c r="U5" s="25"/>
      <c r="V5" s="25"/>
      <c r="W5" s="25"/>
      <c r="X5" s="30" t="s">
        <v>73</v>
      </c>
      <c r="Y5" s="30"/>
      <c r="Z5" s="30"/>
      <c r="AA5" s="30">
        <v>0.5</v>
      </c>
      <c r="AB5" s="25"/>
      <c r="AC5" s="25"/>
      <c r="AD5" s="25"/>
      <c r="AE5" s="25"/>
      <c r="AF5" s="25"/>
      <c r="AH5" s="25"/>
      <c r="AI5" s="25"/>
      <c r="AJ5" s="25"/>
      <c r="AK5" s="25"/>
      <c r="AL5" s="25"/>
      <c r="AM5" s="25"/>
      <c r="AN5" s="25"/>
      <c r="AO5" s="30" t="s">
        <v>73</v>
      </c>
      <c r="AP5" s="30"/>
      <c r="AQ5" s="30"/>
      <c r="AR5" s="30">
        <v>0.5</v>
      </c>
      <c r="AS5" s="25"/>
      <c r="AT5" s="25"/>
      <c r="AU5" s="25"/>
      <c r="AV5" s="25"/>
      <c r="AW5" s="25"/>
      <c r="AY5" s="25"/>
      <c r="AZ5" s="25"/>
      <c r="BA5" s="25"/>
      <c r="BB5" s="25"/>
      <c r="BC5" s="25"/>
      <c r="BD5" s="25"/>
      <c r="BE5" s="25"/>
      <c r="BF5" s="30" t="s">
        <v>73</v>
      </c>
      <c r="BG5" s="30"/>
      <c r="BH5" s="30">
        <v>0.5</v>
      </c>
      <c r="BI5" s="30">
        <v>0.5</v>
      </c>
      <c r="BJ5" s="25"/>
      <c r="BK5" s="25"/>
      <c r="BL5" s="25"/>
      <c r="BM5" s="25"/>
      <c r="BN5" s="25"/>
      <c r="BP5" s="25"/>
      <c r="BQ5" s="25"/>
      <c r="BR5" s="25"/>
      <c r="BS5" s="25"/>
      <c r="BT5" s="25"/>
      <c r="BU5" s="25"/>
      <c r="BV5" s="25"/>
      <c r="BW5" s="30" t="s">
        <v>73</v>
      </c>
      <c r="BX5" s="30"/>
      <c r="BY5" s="30">
        <v>0.5</v>
      </c>
      <c r="BZ5" s="30">
        <v>0.5</v>
      </c>
      <c r="CA5" s="25"/>
      <c r="CB5" s="25"/>
      <c r="CC5" s="25"/>
      <c r="CD5" s="25"/>
      <c r="CE5" s="25"/>
      <c r="CG5" s="25"/>
      <c r="CH5" s="25"/>
      <c r="CI5" s="25"/>
      <c r="CJ5" s="25"/>
      <c r="CK5" s="25"/>
      <c r="CL5" s="25"/>
      <c r="CM5" s="25"/>
      <c r="CN5" s="30" t="s">
        <v>73</v>
      </c>
      <c r="CO5" s="30"/>
      <c r="CP5" s="30"/>
      <c r="CQ5" s="30">
        <v>0</v>
      </c>
      <c r="CR5" s="25"/>
      <c r="CS5" s="25"/>
      <c r="CT5" s="25"/>
      <c r="CU5" s="25"/>
      <c r="CV5" s="25"/>
      <c r="CX5" s="25"/>
      <c r="CY5" s="25"/>
      <c r="CZ5" s="25"/>
      <c r="DA5" s="25"/>
      <c r="DB5" s="25"/>
      <c r="DC5" s="25"/>
      <c r="DD5" s="25"/>
      <c r="DE5" s="30" t="s">
        <v>73</v>
      </c>
      <c r="DF5" s="30"/>
      <c r="DG5" s="30"/>
      <c r="DH5" s="30">
        <v>0</v>
      </c>
      <c r="DI5" s="25"/>
      <c r="DJ5" s="25"/>
      <c r="DK5" s="25"/>
      <c r="DL5" s="25"/>
      <c r="DM5" s="25"/>
      <c r="DO5" s="25"/>
      <c r="DP5" s="25"/>
      <c r="DQ5" s="25"/>
      <c r="DR5" s="25"/>
      <c r="DS5" s="25"/>
      <c r="DT5" s="25"/>
      <c r="DU5" s="25"/>
      <c r="DV5" s="30" t="s">
        <v>73</v>
      </c>
      <c r="DW5" s="30"/>
      <c r="DX5" s="30"/>
      <c r="DY5" s="30">
        <v>0</v>
      </c>
      <c r="DZ5" s="25"/>
      <c r="EA5" s="25"/>
      <c r="EB5" s="25"/>
      <c r="EC5" s="25"/>
      <c r="ED5" s="25"/>
    </row>
    <row r="6" spans="1:134" x14ac:dyDescent="0.25">
      <c r="B6" s="31">
        <v>1</v>
      </c>
      <c r="C6" s="32" t="s">
        <v>41</v>
      </c>
      <c r="D6" s="2">
        <v>813391066.6530174</v>
      </c>
      <c r="E6" s="1">
        <v>4414826.4700000007</v>
      </c>
      <c r="F6" s="1">
        <v>4168610.5999999996</v>
      </c>
      <c r="G6" s="1">
        <v>44837872</v>
      </c>
      <c r="H6" s="1">
        <v>-3225339</v>
      </c>
      <c r="I6" s="1">
        <v>-2979123</v>
      </c>
      <c r="J6" s="2">
        <f>+F6+I6</f>
        <v>1189487.5999999996</v>
      </c>
      <c r="K6" s="2">
        <f t="shared" ref="K6:K13" si="0">+J6*$K$5</f>
        <v>594743.79999999981</v>
      </c>
      <c r="L6" s="2">
        <f t="shared" ref="L6:L41" si="1">((E6-F6)+(H6-I6))*0.5+J6+K6</f>
        <v>1784231.335</v>
      </c>
      <c r="M6" s="2">
        <f>+D6+G6+L6</f>
        <v>860013169.98801744</v>
      </c>
      <c r="N6" s="29">
        <v>0.04</v>
      </c>
      <c r="O6" s="2">
        <f>-ROUND(M6*N6*365/365,0)</f>
        <v>-34400527</v>
      </c>
      <c r="P6" s="2">
        <f t="shared" ref="P6:P42" si="2">SUM(D6,E6,G6,H6,O6)</f>
        <v>825017899.12301743</v>
      </c>
      <c r="Q6" s="1"/>
      <c r="R6" s="31">
        <f>B6</f>
        <v>1</v>
      </c>
      <c r="S6" s="33" t="str">
        <f>C6</f>
        <v>Buildings, Distribution System (acq'd post 1987)</v>
      </c>
      <c r="T6" s="2">
        <f>P6</f>
        <v>825017899.12301743</v>
      </c>
      <c r="U6" s="1">
        <v>8488249.9800000004</v>
      </c>
      <c r="V6" s="1">
        <f>U6</f>
        <v>8488249.9800000004</v>
      </c>
      <c r="W6" s="1"/>
      <c r="X6" s="1">
        <v>-20646203</v>
      </c>
      <c r="Y6" s="1">
        <f>-MIN(V6,-X6)</f>
        <v>-8488249.9800000004</v>
      </c>
      <c r="Z6" s="2">
        <f>+V6+Y6</f>
        <v>0</v>
      </c>
      <c r="AA6" s="2">
        <f>+Z6*$AA$5</f>
        <v>0</v>
      </c>
      <c r="AB6" s="2">
        <f>((U6-V6)+(X6-Y6))*1+Z6+AA6</f>
        <v>-12157953.02</v>
      </c>
      <c r="AC6" s="2">
        <f>+T6+W6+AB6</f>
        <v>812859946.10301745</v>
      </c>
      <c r="AD6" s="29">
        <v>0.04</v>
      </c>
      <c r="AE6" s="2">
        <f>-ROUND(AC6*AD6*365/365,0)</f>
        <v>-32514398</v>
      </c>
      <c r="AF6" s="2">
        <f t="shared" ref="AF6:AF45" si="3">SUM(T6,U6,W6,X6,AE6)</f>
        <v>780345548.10301745</v>
      </c>
      <c r="AG6" s="1"/>
      <c r="AH6" s="31">
        <f>R6</f>
        <v>1</v>
      </c>
      <c r="AI6" s="33" t="str">
        <f>S6</f>
        <v>Buildings, Distribution System (acq'd post 1987)</v>
      </c>
      <c r="AJ6" s="2">
        <f>AF6</f>
        <v>780345548.10301745</v>
      </c>
      <c r="AK6" s="1">
        <v>5261816.120000001</v>
      </c>
      <c r="AL6" s="1">
        <v>5261816.120000001</v>
      </c>
      <c r="AM6" s="1"/>
      <c r="AN6" s="1"/>
      <c r="AO6" s="1">
        <v>-15089372</v>
      </c>
      <c r="AP6" s="1">
        <f>-MIN(AL6,-AO6)</f>
        <v>-5261816.120000001</v>
      </c>
      <c r="AQ6" s="2">
        <f>+AL6+AP6</f>
        <v>0</v>
      </c>
      <c r="AR6" s="2">
        <f>+AQ6*$AR$5</f>
        <v>0</v>
      </c>
      <c r="AS6" s="2">
        <f>AL6+AO6</f>
        <v>-9827555.879999999</v>
      </c>
      <c r="AT6" s="2">
        <f>+AJ6+AN6+AS6</f>
        <v>770517992.22301745</v>
      </c>
      <c r="AU6" s="29">
        <v>0.04</v>
      </c>
      <c r="AV6" s="2">
        <f>-ROUND(AT6*AU6*365/365,0)</f>
        <v>-30820720</v>
      </c>
      <c r="AW6" s="2">
        <f t="shared" ref="AW6:AW45" si="4">SUM(AJ6,AK6,AN6,AO6,AV6)</f>
        <v>739697272.22301745</v>
      </c>
      <c r="AY6" s="31">
        <f>AH6</f>
        <v>1</v>
      </c>
      <c r="AZ6" s="33" t="str">
        <f>AI6</f>
        <v>Buildings, Distribution System (acq'd post 1987)</v>
      </c>
      <c r="BA6" s="2">
        <f t="shared" ref="BA6:BA45" si="5">AW6</f>
        <v>739697272.22301745</v>
      </c>
      <c r="BB6" s="1">
        <v>7676873.2799999993</v>
      </c>
      <c r="BC6" s="1">
        <f>BB6</f>
        <v>7676873.2799999993</v>
      </c>
      <c r="BD6" s="1"/>
      <c r="BE6" s="1"/>
      <c r="BF6" s="1">
        <v>-10266.66</v>
      </c>
      <c r="BG6" s="1">
        <f>-MIN(BC6,-BF6)</f>
        <v>-10266.66</v>
      </c>
      <c r="BH6" s="2">
        <f>+BC6+BG6</f>
        <v>7666606.6199999992</v>
      </c>
      <c r="BI6" s="2">
        <f>+BH6*$BI$5</f>
        <v>3833303.3099999996</v>
      </c>
      <c r="BJ6" s="2">
        <f>((BB6-BC6)+(BF6-BG6))*1+BH6+BI6</f>
        <v>11499909.93</v>
      </c>
      <c r="BK6" s="2">
        <f>+BA6+BE6+BJ6</f>
        <v>751197182.1530174</v>
      </c>
      <c r="BL6" s="29">
        <v>0.04</v>
      </c>
      <c r="BM6" s="2">
        <f>-ROUND(BK6*BL6*365/365,0)</f>
        <v>-30047887</v>
      </c>
      <c r="BN6" s="2">
        <f t="shared" ref="BN6:BN45" si="6">SUM(BA6,BB6,BE6,BF6,BM6)</f>
        <v>717315991.84301746</v>
      </c>
      <c r="BO6" s="1"/>
      <c r="BP6" s="31">
        <f>AY6</f>
        <v>1</v>
      </c>
      <c r="BQ6" s="33" t="str">
        <f>AZ6</f>
        <v>Buildings, Distribution System (acq'd post 1987)</v>
      </c>
      <c r="BR6" s="2">
        <f t="shared" ref="BR6:BR45" si="7">BN6</f>
        <v>717315991.84301746</v>
      </c>
      <c r="BS6" s="1">
        <v>5020739</v>
      </c>
      <c r="BT6" s="1">
        <f>BS6</f>
        <v>5020739</v>
      </c>
      <c r="BU6" s="1"/>
      <c r="BV6" s="1"/>
      <c r="BW6" s="1"/>
      <c r="BX6" s="1">
        <f>-MIN(BT6,-BW6)</f>
        <v>0</v>
      </c>
      <c r="BY6" s="2">
        <f>+BT6+BX6</f>
        <v>5020739</v>
      </c>
      <c r="BZ6" s="2">
        <f>+BY6*$BZ$5</f>
        <v>2510369.5</v>
      </c>
      <c r="CA6" s="2">
        <f>((BS6-BT6)+(BW6-BX6))*1+BY6+BZ6</f>
        <v>7531108.5</v>
      </c>
      <c r="CB6" s="2">
        <f>+BR6+BV6+CA6</f>
        <v>724847100.34301746</v>
      </c>
      <c r="CC6" s="29">
        <v>0.04</v>
      </c>
      <c r="CD6" s="2">
        <f>-ROUND(CB6*CC6*365/365,0)</f>
        <v>-28993884</v>
      </c>
      <c r="CE6" s="2">
        <f t="shared" ref="CE6:CE45" si="8">SUM(BR6,BS6,BV6,BW6,CD6)</f>
        <v>693342846.84301746</v>
      </c>
      <c r="CG6" s="31">
        <f>BP6</f>
        <v>1</v>
      </c>
      <c r="CH6" s="33" t="str">
        <f>BQ6</f>
        <v>Buildings, Distribution System (acq'd post 1987)</v>
      </c>
      <c r="CI6" s="2">
        <f>CE6</f>
        <v>693342846.84301746</v>
      </c>
      <c r="CJ6" s="1">
        <v>5016291</v>
      </c>
      <c r="CK6" s="1">
        <f>CJ6</f>
        <v>5016291</v>
      </c>
      <c r="CL6" s="1"/>
      <c r="CM6" s="1"/>
      <c r="CN6" s="1"/>
      <c r="CO6" s="1">
        <f>-MIN(CK6,-CN6)</f>
        <v>0</v>
      </c>
      <c r="CP6" s="2">
        <f>+CK6+CO6</f>
        <v>5016291</v>
      </c>
      <c r="CQ6" s="2">
        <f>+CP6*CQ$5</f>
        <v>0</v>
      </c>
      <c r="CR6" s="2">
        <f>((CJ6-CK6)+(CN6-CO6))*0.5+CP6+CQ6</f>
        <v>5016291</v>
      </c>
      <c r="CS6" s="2">
        <f>+CI6+CM6+CR6</f>
        <v>698359137.84301746</v>
      </c>
      <c r="CT6" s="29">
        <v>0.04</v>
      </c>
      <c r="CU6" s="2">
        <f>-ROUND(CS6*CT6*365/365,0)</f>
        <v>-27934366</v>
      </c>
      <c r="CV6" s="2">
        <f t="shared" ref="CV6:CV45" si="9">SUM(CI6,CJ6,CM6,CN6,CU6)</f>
        <v>670424771.84301746</v>
      </c>
      <c r="CX6" s="31">
        <f>CG6</f>
        <v>1</v>
      </c>
      <c r="CY6" s="33" t="str">
        <f>CH6</f>
        <v>Buildings, Distribution System (acq'd post 1987)</v>
      </c>
      <c r="CZ6" s="2">
        <f>CV6</f>
        <v>670424771.84301746</v>
      </c>
      <c r="DA6" s="1">
        <v>1824420.5596152022</v>
      </c>
      <c r="DB6" s="1">
        <f>DA6</f>
        <v>1824420.5596152022</v>
      </c>
      <c r="DC6" s="1"/>
      <c r="DD6" s="1"/>
      <c r="DE6" s="1"/>
      <c r="DF6" s="1">
        <f>-MIN(DB6,-DE6)</f>
        <v>0</v>
      </c>
      <c r="DG6" s="2">
        <f>+DB6+DF6</f>
        <v>1824420.5596152022</v>
      </c>
      <c r="DH6" s="2">
        <f t="shared" ref="DH6:DH13" si="10">+DG6*DH$5</f>
        <v>0</v>
      </c>
      <c r="DI6" s="2">
        <f>((DA6-DB6)+(DE6-DF6))*1+DG6+DH6</f>
        <v>1824420.5596152022</v>
      </c>
      <c r="DJ6" s="2">
        <f>+CZ6+DD6+DI6</f>
        <v>672249192.40263271</v>
      </c>
      <c r="DK6" s="29">
        <v>0.04</v>
      </c>
      <c r="DL6" s="2">
        <f>-ROUND(DJ6*DK6*365/365,0)</f>
        <v>-26889968</v>
      </c>
      <c r="DM6" s="2">
        <f t="shared" ref="DM6:DM45" si="11">SUM(CZ6,DA6,DD6,DE6,DL6)</f>
        <v>645359224.40263271</v>
      </c>
      <c r="DO6" s="31">
        <f>CX6</f>
        <v>1</v>
      </c>
      <c r="DP6" s="33" t="str">
        <f>CY6</f>
        <v>Buildings, Distribution System (acq'd post 1987)</v>
      </c>
      <c r="DQ6" s="2">
        <f t="shared" ref="DQ6:DQ41" si="12">DM6</f>
        <v>645359224.40263271</v>
      </c>
      <c r="DR6" s="1">
        <v>1238434.871274783</v>
      </c>
      <c r="DS6" s="1">
        <f>DR6</f>
        <v>1238434.871274783</v>
      </c>
      <c r="DT6" s="1"/>
      <c r="DU6" s="1"/>
      <c r="DV6" s="1"/>
      <c r="DW6" s="1"/>
      <c r="DX6" s="2">
        <f>+DS6+DW6</f>
        <v>1238434.871274783</v>
      </c>
      <c r="DY6" s="2">
        <f t="shared" ref="DY6:DY13" si="13">+DX6*DY$5</f>
        <v>0</v>
      </c>
      <c r="DZ6" s="2">
        <f>((DR6-DS6)+(DV6-DW6))*1+DX6+DY6</f>
        <v>1238434.871274783</v>
      </c>
      <c r="EA6" s="2">
        <f>+DQ6+DU6+DZ6</f>
        <v>646597659.27390754</v>
      </c>
      <c r="EB6" s="29">
        <v>0.04</v>
      </c>
      <c r="EC6" s="2">
        <f>-ROUND(EA6*EB6*365/365,0)</f>
        <v>-25863906</v>
      </c>
      <c r="ED6" s="2">
        <f t="shared" ref="ED6:ED45" si="14">SUM(DQ6,DR6,DU6,DV6,EC6)</f>
        <v>620733753.27390754</v>
      </c>
    </row>
    <row r="7" spans="1:134" x14ac:dyDescent="0.25">
      <c r="B7" s="7" t="s">
        <v>4</v>
      </c>
      <c r="C7" t="s">
        <v>42</v>
      </c>
      <c r="D7" s="2">
        <v>24399772.705399998</v>
      </c>
      <c r="E7" s="1">
        <v>4805710.5999999996</v>
      </c>
      <c r="F7" s="1">
        <f>E7</f>
        <v>4805710.5999999996</v>
      </c>
      <c r="G7" s="1">
        <v>984709</v>
      </c>
      <c r="J7" s="2">
        <f t="shared" ref="J7:J42" si="15">+F7+I7</f>
        <v>4805710.5999999996</v>
      </c>
      <c r="K7" s="2">
        <f t="shared" si="0"/>
        <v>2402855.2999999998</v>
      </c>
      <c r="L7" s="2">
        <f t="shared" si="1"/>
        <v>7208565.8999999994</v>
      </c>
      <c r="M7" s="2">
        <f t="shared" ref="M7:M41" si="16">+D7+G7+L7</f>
        <v>32593047.605399996</v>
      </c>
      <c r="N7" s="29">
        <v>0.06</v>
      </c>
      <c r="O7" s="2">
        <f t="shared" ref="O7:O41" si="17">-ROUND(M7*N7*365/365,0)</f>
        <v>-1955583</v>
      </c>
      <c r="P7" s="2">
        <f t="shared" si="2"/>
        <v>28234609.305399999</v>
      </c>
      <c r="Q7" s="1"/>
      <c r="R7" s="31" t="str">
        <f t="shared" ref="R7:R42" si="18">B7</f>
        <v>1b</v>
      </c>
      <c r="S7" s="33" t="str">
        <f t="shared" ref="S7:S42" si="19">C7</f>
        <v>Non-Residential Buildings [Reg. 1100(1)(a.1) election]</v>
      </c>
      <c r="T7" s="2">
        <f t="shared" ref="T7:T45" si="20">P7</f>
        <v>28234609.305399999</v>
      </c>
      <c r="U7" s="1">
        <v>1216553.53</v>
      </c>
      <c r="V7" s="1">
        <f t="shared" ref="V7:V42" si="21">U7</f>
        <v>1216553.53</v>
      </c>
      <c r="W7" s="1"/>
      <c r="Z7" s="2">
        <f t="shared" ref="Z7:Z41" si="22">+V7+Y7</f>
        <v>1216553.53</v>
      </c>
      <c r="AA7" s="2">
        <f t="shared" ref="AA7:AA13" si="23">+Z7*$AA$5</f>
        <v>608276.76500000001</v>
      </c>
      <c r="AB7" s="2">
        <f t="shared" ref="AB7:AB41" si="24">((U7-V7)+(X7-Y7))*0.5+Z7+AA7</f>
        <v>1824830.2949999999</v>
      </c>
      <c r="AC7" s="2">
        <f t="shared" ref="AC7:AC41" si="25">+T7+W7+AB7</f>
        <v>30059439.600400001</v>
      </c>
      <c r="AD7" s="29">
        <v>0.06</v>
      </c>
      <c r="AE7" s="2">
        <f t="shared" ref="AE7:AE41" si="26">-ROUND(AC7*AD7*365/365,0)</f>
        <v>-1803566</v>
      </c>
      <c r="AF7" s="2">
        <f t="shared" si="3"/>
        <v>27647596.8354</v>
      </c>
      <c r="AG7" s="1"/>
      <c r="AH7" s="31" t="str">
        <f t="shared" ref="AH7:AH42" si="27">R7</f>
        <v>1b</v>
      </c>
      <c r="AI7" s="33" t="str">
        <f t="shared" ref="AI7:AI42" si="28">S7</f>
        <v>Non-Residential Buildings [Reg. 1100(1)(a.1) election]</v>
      </c>
      <c r="AJ7" s="2">
        <f t="shared" ref="AJ7:AJ45" si="29">AF7</f>
        <v>27647596.8354</v>
      </c>
      <c r="AK7" s="1"/>
      <c r="AL7" s="1"/>
      <c r="AM7" s="1"/>
      <c r="AN7" s="1"/>
      <c r="AQ7" s="2">
        <f t="shared" ref="AQ7:AQ41" si="30">+AL7+AP7</f>
        <v>0</v>
      </c>
      <c r="AR7" s="2">
        <f t="shared" ref="AR7:AR13" si="31">+AQ7*$AR$5</f>
        <v>0</v>
      </c>
      <c r="AS7" s="2">
        <f t="shared" ref="AS7:AS42" si="32">((AK7-AL7)+(AO7-AP7))*0.5+AQ7+AR7</f>
        <v>0</v>
      </c>
      <c r="AT7" s="2">
        <f t="shared" ref="AT7:AT45" si="33">+AJ7+AN7+AS7</f>
        <v>27647596.8354</v>
      </c>
      <c r="AU7" s="29">
        <v>0.06</v>
      </c>
      <c r="AV7" s="2">
        <f t="shared" ref="AV7:AV45" si="34">-ROUND(AT7*AU7*365/365,0)</f>
        <v>-1658856</v>
      </c>
      <c r="AW7" s="2">
        <f t="shared" si="4"/>
        <v>25988740.8354</v>
      </c>
      <c r="AY7" s="31" t="str">
        <f t="shared" ref="AY7:AY42" si="35">AH7</f>
        <v>1b</v>
      </c>
      <c r="AZ7" s="33" t="str">
        <f t="shared" ref="AZ7:AZ42" si="36">AI7</f>
        <v>Non-Residential Buildings [Reg. 1100(1)(a.1) election]</v>
      </c>
      <c r="BA7" s="2">
        <f t="shared" si="5"/>
        <v>25988740.8354</v>
      </c>
      <c r="BB7" s="1">
        <v>2406472</v>
      </c>
      <c r="BC7" s="1">
        <f>BB7</f>
        <v>2406472</v>
      </c>
      <c r="BD7" s="1"/>
      <c r="BE7" s="1"/>
      <c r="BH7" s="2">
        <f t="shared" ref="BH7:BH41" si="37">+BC7+BG7</f>
        <v>2406472</v>
      </c>
      <c r="BI7" s="2">
        <f t="shared" ref="BI7:BI13" si="38">+BH7*$BI$5</f>
        <v>1203236</v>
      </c>
      <c r="BJ7" s="2">
        <f t="shared" ref="BJ7:BJ10" si="39">((BB7-BC7)+(BF7-BG7))*0.5+BH7+BI7</f>
        <v>3609708</v>
      </c>
      <c r="BK7" s="2">
        <f t="shared" ref="BK7:BK41" si="40">+BA7+BE7+BJ7</f>
        <v>29598448.8354</v>
      </c>
      <c r="BL7" s="29">
        <v>0.06</v>
      </c>
      <c r="BM7" s="2">
        <f t="shared" ref="BM7:BM10" si="41">-ROUND(BK7*BL7*365/365,0)</f>
        <v>-1775907</v>
      </c>
      <c r="BN7" s="2">
        <f t="shared" si="6"/>
        <v>26619305.8354</v>
      </c>
      <c r="BO7" s="1"/>
      <c r="BP7" s="31" t="str">
        <f t="shared" ref="BP7:BP42" si="42">AY7</f>
        <v>1b</v>
      </c>
      <c r="BQ7" s="33" t="str">
        <f t="shared" ref="BQ7:BQ42" si="43">AZ7</f>
        <v>Non-Residential Buildings [Reg. 1100(1)(a.1) election]</v>
      </c>
      <c r="BR7" s="2">
        <f t="shared" si="7"/>
        <v>26619305.8354</v>
      </c>
      <c r="BS7" s="1">
        <v>55659809</v>
      </c>
      <c r="BT7" s="1">
        <v>55659809</v>
      </c>
      <c r="BU7" s="1"/>
      <c r="BV7" s="1"/>
      <c r="BY7" s="2">
        <f t="shared" ref="BY7:BY41" si="44">+BT7+BX7</f>
        <v>55659809</v>
      </c>
      <c r="BZ7" s="2">
        <f t="shared" ref="BZ7:BZ13" si="45">+BY7*$BZ$5</f>
        <v>27829904.5</v>
      </c>
      <c r="CA7" s="2">
        <f t="shared" ref="CA7:CA10" si="46">((BS7-BT7)+(BW7-BX7))*0.5+BY7+BZ7</f>
        <v>83489713.5</v>
      </c>
      <c r="CB7" s="2">
        <f t="shared" ref="CB7:CB41" si="47">+BR7+BV7+CA7</f>
        <v>110109019.3354</v>
      </c>
      <c r="CC7" s="29">
        <v>0.06</v>
      </c>
      <c r="CD7" s="2">
        <f t="shared" ref="CD7:CD10" si="48">-ROUND(CB7*CC7*365/365,0)</f>
        <v>-6606541</v>
      </c>
      <c r="CE7" s="2">
        <f t="shared" si="8"/>
        <v>75672573.8354</v>
      </c>
      <c r="CG7" s="31" t="str">
        <f t="shared" ref="CG7:CG42" si="49">BP7</f>
        <v>1b</v>
      </c>
      <c r="CH7" s="33" t="str">
        <f t="shared" ref="CH7:CH42" si="50">BQ7</f>
        <v>Non-Residential Buildings [Reg. 1100(1)(a.1) election]</v>
      </c>
      <c r="CI7" s="2">
        <f t="shared" ref="CI7:CI45" si="51">CE7</f>
        <v>75672573.8354</v>
      </c>
      <c r="CJ7" s="1"/>
      <c r="CK7" s="1"/>
      <c r="CL7" s="1"/>
      <c r="CM7" s="1"/>
      <c r="CP7" s="2">
        <f t="shared" ref="CP7:CP41" si="52">+CK7+CO7</f>
        <v>0</v>
      </c>
      <c r="CQ7" s="2">
        <f t="shared" ref="CQ7:CQ29" si="53">+CP7*CQ$5</f>
        <v>0</v>
      </c>
      <c r="CR7" s="2">
        <f t="shared" ref="CR7:CR10" si="54">((CJ7-CK7)+(CN7-CO7))*0.5+CP7+CQ7</f>
        <v>0</v>
      </c>
      <c r="CS7" s="2">
        <f t="shared" ref="CS7:CS41" si="55">+CI7+CM7+CR7</f>
        <v>75672573.8354</v>
      </c>
      <c r="CT7" s="29">
        <v>0.06</v>
      </c>
      <c r="CU7" s="2">
        <f t="shared" ref="CU7:CU10" si="56">-ROUND(CS7*CT7*365/365,0)</f>
        <v>-4540354</v>
      </c>
      <c r="CV7" s="2">
        <f t="shared" si="9"/>
        <v>71132219.8354</v>
      </c>
      <c r="CX7" s="31" t="str">
        <f t="shared" ref="CX7:CX42" si="57">CG7</f>
        <v>1b</v>
      </c>
      <c r="CY7" s="33" t="str">
        <f t="shared" ref="CY7:CY42" si="58">CH7</f>
        <v>Non-Residential Buildings [Reg. 1100(1)(a.1) election]</v>
      </c>
      <c r="CZ7" s="2">
        <f t="shared" ref="CZ7:CZ45" si="59">CV7</f>
        <v>71132219.8354</v>
      </c>
      <c r="DA7" s="1"/>
      <c r="DB7" s="1"/>
      <c r="DC7" s="1"/>
      <c r="DD7" s="1"/>
      <c r="DG7" s="2">
        <f t="shared" ref="DG7:DG41" si="60">+DB7+DF7</f>
        <v>0</v>
      </c>
      <c r="DH7" s="2">
        <f t="shared" si="10"/>
        <v>0</v>
      </c>
      <c r="DI7" s="2">
        <f t="shared" ref="DI7:DI10" si="61">((DA7-DB7)+(DE7-DF7))*0.5+DG7+DH7</f>
        <v>0</v>
      </c>
      <c r="DJ7" s="2">
        <f t="shared" ref="DJ7:DJ41" si="62">+CZ7+DD7+DI7</f>
        <v>71132219.8354</v>
      </c>
      <c r="DK7" s="29">
        <v>0.06</v>
      </c>
      <c r="DL7" s="2">
        <f t="shared" ref="DL7:DL10" si="63">-ROUND(DJ7*DK7*365/365,0)</f>
        <v>-4267933</v>
      </c>
      <c r="DM7" s="2">
        <f t="shared" si="11"/>
        <v>66864286.8354</v>
      </c>
      <c r="DO7" s="31" t="str">
        <f t="shared" ref="DO7:DO42" si="64">CX7</f>
        <v>1b</v>
      </c>
      <c r="DP7" s="33" t="str">
        <f t="shared" ref="DP7:DP42" si="65">CY7</f>
        <v>Non-Residential Buildings [Reg. 1100(1)(a.1) election]</v>
      </c>
      <c r="DQ7" s="2">
        <f t="shared" si="12"/>
        <v>66864286.8354</v>
      </c>
      <c r="DR7" s="1"/>
      <c r="DS7" s="1"/>
      <c r="DT7" s="1"/>
      <c r="DU7" s="1"/>
      <c r="DX7" s="2">
        <f t="shared" ref="DX7:DX41" si="66">+DS7+DW7</f>
        <v>0</v>
      </c>
      <c r="DY7" s="2">
        <f t="shared" si="13"/>
        <v>0</v>
      </c>
      <c r="DZ7" s="2">
        <f t="shared" ref="DZ7:DZ10" si="67">((DR7-DS7)+(DV7-DW7))*0.5+DX7+DY7</f>
        <v>0</v>
      </c>
      <c r="EA7" s="2">
        <f t="shared" ref="EA7:EA41" si="68">+DQ7+DU7+DZ7</f>
        <v>66864286.8354</v>
      </c>
      <c r="EB7" s="29">
        <v>0.06</v>
      </c>
      <c r="EC7" s="2">
        <f t="shared" ref="EC7:EC10" si="69">-ROUND(EA7*EB7*365/365,0)</f>
        <v>-4011857</v>
      </c>
      <c r="ED7" s="2">
        <f t="shared" si="14"/>
        <v>62852429.8354</v>
      </c>
    </row>
    <row r="8" spans="1:134" x14ac:dyDescent="0.25">
      <c r="B8" s="7">
        <v>2</v>
      </c>
      <c r="C8" t="s">
        <v>43</v>
      </c>
      <c r="D8" s="2">
        <v>86196064.043332309</v>
      </c>
      <c r="E8" s="1"/>
      <c r="F8" s="1"/>
      <c r="G8" s="1">
        <v>6215388</v>
      </c>
      <c r="J8" s="2">
        <f t="shared" si="15"/>
        <v>0</v>
      </c>
      <c r="K8" s="2">
        <f t="shared" si="0"/>
        <v>0</v>
      </c>
      <c r="L8" s="2">
        <f t="shared" si="1"/>
        <v>0</v>
      </c>
      <c r="M8" s="2">
        <f t="shared" si="16"/>
        <v>92411452.043332309</v>
      </c>
      <c r="N8" s="29">
        <v>0.06</v>
      </c>
      <c r="O8" s="2">
        <f t="shared" si="17"/>
        <v>-5544687</v>
      </c>
      <c r="P8" s="2">
        <f t="shared" si="2"/>
        <v>86866765.043332309</v>
      </c>
      <c r="Q8" s="1"/>
      <c r="R8" s="31">
        <f t="shared" si="18"/>
        <v>2</v>
      </c>
      <c r="S8" s="33" t="str">
        <f t="shared" si="19"/>
        <v>Distribution System (acq'd pre 1988)</v>
      </c>
      <c r="T8" s="2">
        <f t="shared" si="20"/>
        <v>86866765.043332309</v>
      </c>
      <c r="U8" s="1"/>
      <c r="V8" s="1">
        <f t="shared" si="21"/>
        <v>0</v>
      </c>
      <c r="W8" s="1"/>
      <c r="Z8" s="2">
        <f t="shared" si="22"/>
        <v>0</v>
      </c>
      <c r="AA8" s="2">
        <f t="shared" si="23"/>
        <v>0</v>
      </c>
      <c r="AB8" s="2">
        <f t="shared" si="24"/>
        <v>0</v>
      </c>
      <c r="AC8" s="2">
        <f t="shared" si="25"/>
        <v>86866765.043332309</v>
      </c>
      <c r="AD8" s="29">
        <v>0.06</v>
      </c>
      <c r="AE8" s="2">
        <f t="shared" si="26"/>
        <v>-5212006</v>
      </c>
      <c r="AF8" s="2">
        <f t="shared" si="3"/>
        <v>81654759.043332309</v>
      </c>
      <c r="AG8" s="1"/>
      <c r="AH8" s="31">
        <f t="shared" si="27"/>
        <v>2</v>
      </c>
      <c r="AI8" s="33" t="str">
        <f t="shared" si="28"/>
        <v>Distribution System (acq'd pre 1988)</v>
      </c>
      <c r="AJ8" s="2">
        <f t="shared" si="29"/>
        <v>81654759.043332309</v>
      </c>
      <c r="AK8" s="1"/>
      <c r="AL8" s="1"/>
      <c r="AM8" s="1"/>
      <c r="AN8" s="1"/>
      <c r="AQ8" s="2">
        <f t="shared" si="30"/>
        <v>0</v>
      </c>
      <c r="AR8" s="2">
        <f t="shared" si="31"/>
        <v>0</v>
      </c>
      <c r="AS8" s="2">
        <f t="shared" si="32"/>
        <v>0</v>
      </c>
      <c r="AT8" s="2">
        <f t="shared" si="33"/>
        <v>81654759.043332309</v>
      </c>
      <c r="AU8" s="29">
        <v>0.06</v>
      </c>
      <c r="AV8" s="2">
        <f t="shared" si="34"/>
        <v>-4899286</v>
      </c>
      <c r="AW8" s="2">
        <f t="shared" si="4"/>
        <v>76755473.043332309</v>
      </c>
      <c r="AY8" s="31">
        <f t="shared" si="35"/>
        <v>2</v>
      </c>
      <c r="AZ8" s="33" t="str">
        <f t="shared" si="36"/>
        <v>Distribution System (acq'd pre 1988)</v>
      </c>
      <c r="BA8" s="2">
        <f t="shared" si="5"/>
        <v>76755473.043332309</v>
      </c>
      <c r="BB8" s="1"/>
      <c r="BC8" s="1"/>
      <c r="BD8" s="1"/>
      <c r="BE8" s="1"/>
      <c r="BH8" s="2">
        <f t="shared" si="37"/>
        <v>0</v>
      </c>
      <c r="BI8" s="2">
        <f t="shared" si="38"/>
        <v>0</v>
      </c>
      <c r="BJ8" s="2">
        <f t="shared" si="39"/>
        <v>0</v>
      </c>
      <c r="BK8" s="2">
        <f t="shared" si="40"/>
        <v>76755473.043332309</v>
      </c>
      <c r="BL8" s="29">
        <v>0.06</v>
      </c>
      <c r="BM8" s="2">
        <f t="shared" si="41"/>
        <v>-4605328</v>
      </c>
      <c r="BN8" s="2">
        <f t="shared" si="6"/>
        <v>72150145.043332309</v>
      </c>
      <c r="BO8" s="1"/>
      <c r="BP8" s="31">
        <f t="shared" si="42"/>
        <v>2</v>
      </c>
      <c r="BQ8" s="33" t="str">
        <f t="shared" si="43"/>
        <v>Distribution System (acq'd pre 1988)</v>
      </c>
      <c r="BR8" s="2">
        <f t="shared" si="7"/>
        <v>72150145.043332309</v>
      </c>
      <c r="BS8" s="1"/>
      <c r="BT8" s="1"/>
      <c r="BU8" s="1"/>
      <c r="BV8" s="1"/>
      <c r="BY8" s="2">
        <f t="shared" si="44"/>
        <v>0</v>
      </c>
      <c r="BZ8" s="2">
        <f t="shared" si="45"/>
        <v>0</v>
      </c>
      <c r="CA8" s="2">
        <f t="shared" si="46"/>
        <v>0</v>
      </c>
      <c r="CB8" s="2">
        <f t="shared" si="47"/>
        <v>72150145.043332309</v>
      </c>
      <c r="CC8" s="29">
        <v>0.06</v>
      </c>
      <c r="CD8" s="2">
        <f t="shared" si="48"/>
        <v>-4329009</v>
      </c>
      <c r="CE8" s="2">
        <f t="shared" si="8"/>
        <v>67821136.043332309</v>
      </c>
      <c r="CG8" s="31">
        <f t="shared" si="49"/>
        <v>2</v>
      </c>
      <c r="CH8" s="33" t="str">
        <f t="shared" si="50"/>
        <v>Distribution System (acq'd pre 1988)</v>
      </c>
      <c r="CI8" s="2">
        <f t="shared" si="51"/>
        <v>67821136.043332309</v>
      </c>
      <c r="CJ8" s="1"/>
      <c r="CK8" s="1"/>
      <c r="CL8" s="1"/>
      <c r="CM8" s="1"/>
      <c r="CP8" s="2">
        <f t="shared" si="52"/>
        <v>0</v>
      </c>
      <c r="CQ8" s="2">
        <f t="shared" si="53"/>
        <v>0</v>
      </c>
      <c r="CR8" s="2">
        <f t="shared" si="54"/>
        <v>0</v>
      </c>
      <c r="CS8" s="2">
        <f t="shared" si="55"/>
        <v>67821136.043332309</v>
      </c>
      <c r="CT8" s="29">
        <v>0.06</v>
      </c>
      <c r="CU8" s="2">
        <f t="shared" si="56"/>
        <v>-4069268</v>
      </c>
      <c r="CV8" s="2">
        <f t="shared" si="9"/>
        <v>63751868.043332309</v>
      </c>
      <c r="CX8" s="31">
        <f t="shared" si="57"/>
        <v>2</v>
      </c>
      <c r="CY8" s="33" t="str">
        <f t="shared" si="58"/>
        <v>Distribution System (acq'd pre 1988)</v>
      </c>
      <c r="CZ8" s="2">
        <f t="shared" si="59"/>
        <v>63751868.043332309</v>
      </c>
      <c r="DA8" s="1"/>
      <c r="DB8" s="1"/>
      <c r="DC8" s="1"/>
      <c r="DD8" s="1"/>
      <c r="DG8" s="2">
        <f t="shared" si="60"/>
        <v>0</v>
      </c>
      <c r="DH8" s="2">
        <f t="shared" si="10"/>
        <v>0</v>
      </c>
      <c r="DI8" s="2">
        <f t="shared" si="61"/>
        <v>0</v>
      </c>
      <c r="DJ8" s="2">
        <f t="shared" si="62"/>
        <v>63751868.043332309</v>
      </c>
      <c r="DK8" s="29">
        <v>0.06</v>
      </c>
      <c r="DL8" s="2">
        <f t="shared" si="63"/>
        <v>-3825112</v>
      </c>
      <c r="DM8" s="2">
        <f t="shared" si="11"/>
        <v>59926756.043332309</v>
      </c>
      <c r="DO8" s="31">
        <f t="shared" si="64"/>
        <v>2</v>
      </c>
      <c r="DP8" s="33" t="str">
        <f t="shared" si="65"/>
        <v>Distribution System (acq'd pre 1988)</v>
      </c>
      <c r="DQ8" s="2">
        <f t="shared" si="12"/>
        <v>59926756.043332309</v>
      </c>
      <c r="DR8" s="1"/>
      <c r="DS8" s="1"/>
      <c r="DT8" s="1"/>
      <c r="DU8" s="1"/>
      <c r="DX8" s="2">
        <f t="shared" si="66"/>
        <v>0</v>
      </c>
      <c r="DY8" s="2">
        <f t="shared" si="13"/>
        <v>0</v>
      </c>
      <c r="DZ8" s="2">
        <f t="shared" si="67"/>
        <v>0</v>
      </c>
      <c r="EA8" s="2">
        <f t="shared" si="68"/>
        <v>59926756.043332309</v>
      </c>
      <c r="EB8" s="29">
        <v>0.06</v>
      </c>
      <c r="EC8" s="2">
        <f t="shared" si="69"/>
        <v>-3595605</v>
      </c>
      <c r="ED8" s="2">
        <f t="shared" si="14"/>
        <v>56331151.043332309</v>
      </c>
    </row>
    <row r="9" spans="1:134" x14ac:dyDescent="0.25">
      <c r="B9" s="7">
        <v>3</v>
      </c>
      <c r="C9" t="s">
        <v>44</v>
      </c>
      <c r="D9" s="2">
        <v>2734763.5158000002</v>
      </c>
      <c r="E9" s="1"/>
      <c r="F9" s="1"/>
      <c r="G9" s="1"/>
      <c r="J9" s="2">
        <f t="shared" si="15"/>
        <v>0</v>
      </c>
      <c r="K9" s="2">
        <f t="shared" si="0"/>
        <v>0</v>
      </c>
      <c r="L9" s="2">
        <f t="shared" si="1"/>
        <v>0</v>
      </c>
      <c r="M9" s="2">
        <f t="shared" si="16"/>
        <v>2734763.5158000002</v>
      </c>
      <c r="N9" s="29">
        <v>0.05</v>
      </c>
      <c r="O9" s="2">
        <f t="shared" si="17"/>
        <v>-136738</v>
      </c>
      <c r="P9" s="2">
        <f t="shared" si="2"/>
        <v>2598025.5158000002</v>
      </c>
      <c r="Q9" s="1"/>
      <c r="R9" s="31">
        <f t="shared" si="18"/>
        <v>3</v>
      </c>
      <c r="S9" s="33" t="str">
        <f t="shared" si="19"/>
        <v>Buildings (acq'd pre 1988)</v>
      </c>
      <c r="T9" s="2">
        <f t="shared" si="20"/>
        <v>2598025.5158000002</v>
      </c>
      <c r="U9" s="1"/>
      <c r="V9" s="1">
        <f t="shared" si="21"/>
        <v>0</v>
      </c>
      <c r="W9" s="1"/>
      <c r="Z9" s="2">
        <f t="shared" si="22"/>
        <v>0</v>
      </c>
      <c r="AA9" s="2">
        <f t="shared" si="23"/>
        <v>0</v>
      </c>
      <c r="AB9" s="2">
        <f t="shared" si="24"/>
        <v>0</v>
      </c>
      <c r="AC9" s="2">
        <f t="shared" si="25"/>
        <v>2598025.5158000002</v>
      </c>
      <c r="AD9" s="29">
        <v>0.05</v>
      </c>
      <c r="AE9" s="2">
        <f t="shared" si="26"/>
        <v>-129901</v>
      </c>
      <c r="AF9" s="2">
        <f t="shared" si="3"/>
        <v>2468124.5158000002</v>
      </c>
      <c r="AG9" s="1"/>
      <c r="AH9" s="31">
        <f t="shared" si="27"/>
        <v>3</v>
      </c>
      <c r="AI9" s="33" t="str">
        <f t="shared" si="28"/>
        <v>Buildings (acq'd pre 1988)</v>
      </c>
      <c r="AJ9" s="2">
        <f t="shared" si="29"/>
        <v>2468124.5158000002</v>
      </c>
      <c r="AK9" s="1"/>
      <c r="AL9" s="1"/>
      <c r="AM9" s="1"/>
      <c r="AN9" s="1"/>
      <c r="AQ9" s="2">
        <f t="shared" si="30"/>
        <v>0</v>
      </c>
      <c r="AR9" s="2">
        <f t="shared" si="31"/>
        <v>0</v>
      </c>
      <c r="AS9" s="2">
        <f t="shared" si="32"/>
        <v>0</v>
      </c>
      <c r="AT9" s="2">
        <f t="shared" si="33"/>
        <v>2468124.5158000002</v>
      </c>
      <c r="AU9" s="29">
        <v>0.05</v>
      </c>
      <c r="AV9" s="2">
        <f t="shared" si="34"/>
        <v>-123406</v>
      </c>
      <c r="AW9" s="2">
        <f t="shared" si="4"/>
        <v>2344718.5158000002</v>
      </c>
      <c r="AY9" s="31">
        <f t="shared" si="35"/>
        <v>3</v>
      </c>
      <c r="AZ9" s="33" t="str">
        <f t="shared" si="36"/>
        <v>Buildings (acq'd pre 1988)</v>
      </c>
      <c r="BA9" s="2">
        <f t="shared" si="5"/>
        <v>2344718.5158000002</v>
      </c>
      <c r="BB9" s="1"/>
      <c r="BC9" s="1"/>
      <c r="BD9" s="1"/>
      <c r="BE9" s="1"/>
      <c r="BH9" s="2">
        <f t="shared" si="37"/>
        <v>0</v>
      </c>
      <c r="BI9" s="2">
        <f t="shared" si="38"/>
        <v>0</v>
      </c>
      <c r="BJ9" s="2">
        <f t="shared" si="39"/>
        <v>0</v>
      </c>
      <c r="BK9" s="2">
        <f t="shared" si="40"/>
        <v>2344718.5158000002</v>
      </c>
      <c r="BL9" s="29">
        <v>0.05</v>
      </c>
      <c r="BM9" s="2">
        <f t="shared" si="41"/>
        <v>-117236</v>
      </c>
      <c r="BN9" s="2">
        <f t="shared" si="6"/>
        <v>2227482.5158000002</v>
      </c>
      <c r="BO9" s="1"/>
      <c r="BP9" s="31">
        <f t="shared" si="42"/>
        <v>3</v>
      </c>
      <c r="BQ9" s="33" t="str">
        <f t="shared" si="43"/>
        <v>Buildings (acq'd pre 1988)</v>
      </c>
      <c r="BR9" s="2">
        <f t="shared" si="7"/>
        <v>2227482.5158000002</v>
      </c>
      <c r="BS9" s="1"/>
      <c r="BT9" s="1"/>
      <c r="BU9" s="1"/>
      <c r="BV9" s="1"/>
      <c r="BY9" s="2">
        <f t="shared" si="44"/>
        <v>0</v>
      </c>
      <c r="BZ9" s="2">
        <f t="shared" si="45"/>
        <v>0</v>
      </c>
      <c r="CA9" s="2">
        <f t="shared" si="46"/>
        <v>0</v>
      </c>
      <c r="CB9" s="2">
        <f t="shared" si="47"/>
        <v>2227482.5158000002</v>
      </c>
      <c r="CC9" s="29">
        <v>0.05</v>
      </c>
      <c r="CD9" s="2">
        <f t="shared" si="48"/>
        <v>-111374</v>
      </c>
      <c r="CE9" s="2">
        <f t="shared" si="8"/>
        <v>2116108.5158000002</v>
      </c>
      <c r="CG9" s="31">
        <f t="shared" si="49"/>
        <v>3</v>
      </c>
      <c r="CH9" s="33" t="str">
        <f t="shared" si="50"/>
        <v>Buildings (acq'd pre 1988)</v>
      </c>
      <c r="CI9" s="2">
        <f t="shared" si="51"/>
        <v>2116108.5158000002</v>
      </c>
      <c r="CJ9" s="1"/>
      <c r="CK9" s="1"/>
      <c r="CL9" s="1"/>
      <c r="CM9" s="1"/>
      <c r="CP9" s="2">
        <f t="shared" si="52"/>
        <v>0</v>
      </c>
      <c r="CQ9" s="2">
        <f t="shared" si="53"/>
        <v>0</v>
      </c>
      <c r="CR9" s="2">
        <f t="shared" si="54"/>
        <v>0</v>
      </c>
      <c r="CS9" s="2">
        <f t="shared" si="55"/>
        <v>2116108.5158000002</v>
      </c>
      <c r="CT9" s="29">
        <v>0.05</v>
      </c>
      <c r="CU9" s="2">
        <f t="shared" si="56"/>
        <v>-105805</v>
      </c>
      <c r="CV9" s="2">
        <f t="shared" si="9"/>
        <v>2010303.5158000002</v>
      </c>
      <c r="CX9" s="31">
        <f t="shared" si="57"/>
        <v>3</v>
      </c>
      <c r="CY9" s="33" t="str">
        <f t="shared" si="58"/>
        <v>Buildings (acq'd pre 1988)</v>
      </c>
      <c r="CZ9" s="2">
        <f t="shared" si="59"/>
        <v>2010303.5158000002</v>
      </c>
      <c r="DA9" s="1"/>
      <c r="DB9" s="1"/>
      <c r="DC9" s="1"/>
      <c r="DD9" s="1"/>
      <c r="DG9" s="2">
        <f t="shared" si="60"/>
        <v>0</v>
      </c>
      <c r="DH9" s="2">
        <f t="shared" si="10"/>
        <v>0</v>
      </c>
      <c r="DI9" s="2">
        <f t="shared" si="61"/>
        <v>0</v>
      </c>
      <c r="DJ9" s="2">
        <f t="shared" si="62"/>
        <v>2010303.5158000002</v>
      </c>
      <c r="DK9" s="29">
        <v>0.05</v>
      </c>
      <c r="DL9" s="2">
        <f t="shared" si="63"/>
        <v>-100515</v>
      </c>
      <c r="DM9" s="2">
        <f t="shared" si="11"/>
        <v>1909788.5158000002</v>
      </c>
      <c r="DO9" s="31">
        <f t="shared" si="64"/>
        <v>3</v>
      </c>
      <c r="DP9" s="33" t="str">
        <f t="shared" si="65"/>
        <v>Buildings (acq'd pre 1988)</v>
      </c>
      <c r="DQ9" s="2">
        <f t="shared" si="12"/>
        <v>1909788.5158000002</v>
      </c>
      <c r="DR9" s="1"/>
      <c r="DS9" s="1"/>
      <c r="DT9" s="1"/>
      <c r="DU9" s="1"/>
      <c r="DX9" s="2">
        <f t="shared" si="66"/>
        <v>0</v>
      </c>
      <c r="DY9" s="2">
        <f t="shared" si="13"/>
        <v>0</v>
      </c>
      <c r="DZ9" s="2">
        <f t="shared" si="67"/>
        <v>0</v>
      </c>
      <c r="EA9" s="2">
        <f t="shared" si="68"/>
        <v>1909788.5158000002</v>
      </c>
      <c r="EB9" s="29">
        <v>0.05</v>
      </c>
      <c r="EC9" s="2">
        <f t="shared" si="69"/>
        <v>-95489</v>
      </c>
      <c r="ED9" s="2">
        <f t="shared" si="14"/>
        <v>1814299.5158000002</v>
      </c>
    </row>
    <row r="10" spans="1:134" x14ac:dyDescent="0.25">
      <c r="B10" s="7">
        <v>6</v>
      </c>
      <c r="C10" t="s">
        <v>45</v>
      </c>
      <c r="D10" s="2">
        <v>7694</v>
      </c>
      <c r="E10" s="1"/>
      <c r="F10" s="1"/>
      <c r="G10" s="1"/>
      <c r="J10" s="2">
        <f t="shared" si="15"/>
        <v>0</v>
      </c>
      <c r="K10" s="2">
        <f t="shared" si="0"/>
        <v>0</v>
      </c>
      <c r="L10" s="2">
        <f t="shared" si="1"/>
        <v>0</v>
      </c>
      <c r="M10" s="2">
        <f t="shared" si="16"/>
        <v>7694</v>
      </c>
      <c r="N10" s="29">
        <v>0.1</v>
      </c>
      <c r="O10" s="2">
        <f t="shared" si="17"/>
        <v>-769</v>
      </c>
      <c r="P10" s="2">
        <f t="shared" si="2"/>
        <v>6925</v>
      </c>
      <c r="Q10" s="1"/>
      <c r="R10" s="31">
        <f t="shared" si="18"/>
        <v>6</v>
      </c>
      <c r="S10" s="33" t="str">
        <f t="shared" si="19"/>
        <v>Certain Buildings; Fences</v>
      </c>
      <c r="T10" s="2">
        <f t="shared" si="20"/>
        <v>6925</v>
      </c>
      <c r="U10" s="1"/>
      <c r="V10" s="1">
        <f t="shared" si="21"/>
        <v>0</v>
      </c>
      <c r="W10" s="1"/>
      <c r="Z10" s="2">
        <f t="shared" si="22"/>
        <v>0</v>
      </c>
      <c r="AA10" s="2">
        <f t="shared" si="23"/>
        <v>0</v>
      </c>
      <c r="AB10" s="2">
        <f t="shared" si="24"/>
        <v>0</v>
      </c>
      <c r="AC10" s="2">
        <f t="shared" si="25"/>
        <v>6925</v>
      </c>
      <c r="AD10" s="29">
        <v>0.1</v>
      </c>
      <c r="AE10" s="2">
        <f t="shared" si="26"/>
        <v>-693</v>
      </c>
      <c r="AF10" s="2">
        <f t="shared" si="3"/>
        <v>6232</v>
      </c>
      <c r="AG10" s="1"/>
      <c r="AH10" s="31">
        <f t="shared" si="27"/>
        <v>6</v>
      </c>
      <c r="AI10" s="33" t="str">
        <f t="shared" si="28"/>
        <v>Certain Buildings; Fences</v>
      </c>
      <c r="AJ10" s="2">
        <f t="shared" si="29"/>
        <v>6232</v>
      </c>
      <c r="AK10" s="1"/>
      <c r="AL10" s="1"/>
      <c r="AM10" s="1"/>
      <c r="AN10" s="1"/>
      <c r="AQ10" s="2">
        <f t="shared" si="30"/>
        <v>0</v>
      </c>
      <c r="AR10" s="2">
        <f t="shared" si="31"/>
        <v>0</v>
      </c>
      <c r="AS10" s="2">
        <f t="shared" si="32"/>
        <v>0</v>
      </c>
      <c r="AT10" s="2">
        <f t="shared" si="33"/>
        <v>6232</v>
      </c>
      <c r="AU10" s="29">
        <v>0.1</v>
      </c>
      <c r="AV10" s="2">
        <f t="shared" si="34"/>
        <v>-623</v>
      </c>
      <c r="AW10" s="2">
        <f t="shared" si="4"/>
        <v>5609</v>
      </c>
      <c r="AY10" s="31">
        <f t="shared" si="35"/>
        <v>6</v>
      </c>
      <c r="AZ10" s="33" t="str">
        <f t="shared" si="36"/>
        <v>Certain Buildings; Fences</v>
      </c>
      <c r="BA10" s="2">
        <f t="shared" si="5"/>
        <v>5609</v>
      </c>
      <c r="BB10" s="1"/>
      <c r="BC10" s="1"/>
      <c r="BD10" s="1"/>
      <c r="BE10" s="1"/>
      <c r="BH10" s="2">
        <f t="shared" si="37"/>
        <v>0</v>
      </c>
      <c r="BI10" s="2">
        <f t="shared" si="38"/>
        <v>0</v>
      </c>
      <c r="BJ10" s="2">
        <f t="shared" si="39"/>
        <v>0</v>
      </c>
      <c r="BK10" s="2">
        <f t="shared" si="40"/>
        <v>5609</v>
      </c>
      <c r="BL10" s="29">
        <v>0.1</v>
      </c>
      <c r="BM10" s="2">
        <f t="shared" si="41"/>
        <v>-561</v>
      </c>
      <c r="BN10" s="2">
        <f t="shared" si="6"/>
        <v>5048</v>
      </c>
      <c r="BO10" s="1"/>
      <c r="BP10" s="31">
        <f t="shared" si="42"/>
        <v>6</v>
      </c>
      <c r="BQ10" s="33" t="str">
        <f t="shared" si="43"/>
        <v>Certain Buildings; Fences</v>
      </c>
      <c r="BR10" s="2">
        <f t="shared" si="7"/>
        <v>5048</v>
      </c>
      <c r="BS10" s="1"/>
      <c r="BT10" s="1"/>
      <c r="BU10" s="1"/>
      <c r="BV10" s="1"/>
      <c r="BY10" s="2">
        <f t="shared" si="44"/>
        <v>0</v>
      </c>
      <c r="BZ10" s="2">
        <f t="shared" si="45"/>
        <v>0</v>
      </c>
      <c r="CA10" s="2">
        <f t="shared" si="46"/>
        <v>0</v>
      </c>
      <c r="CB10" s="2">
        <f t="shared" si="47"/>
        <v>5048</v>
      </c>
      <c r="CC10" s="29">
        <v>0.1</v>
      </c>
      <c r="CD10" s="2">
        <f t="shared" si="48"/>
        <v>-505</v>
      </c>
      <c r="CE10" s="2">
        <f t="shared" si="8"/>
        <v>4543</v>
      </c>
      <c r="CG10" s="31">
        <f t="shared" si="49"/>
        <v>6</v>
      </c>
      <c r="CH10" s="33" t="str">
        <f t="shared" si="50"/>
        <v>Certain Buildings; Fences</v>
      </c>
      <c r="CI10" s="2">
        <f t="shared" si="51"/>
        <v>4543</v>
      </c>
      <c r="CJ10" s="1"/>
      <c r="CK10" s="1"/>
      <c r="CL10" s="1"/>
      <c r="CM10" s="1"/>
      <c r="CP10" s="2">
        <f t="shared" si="52"/>
        <v>0</v>
      </c>
      <c r="CQ10" s="2">
        <f t="shared" si="53"/>
        <v>0</v>
      </c>
      <c r="CR10" s="2">
        <f t="shared" si="54"/>
        <v>0</v>
      </c>
      <c r="CS10" s="2">
        <f t="shared" si="55"/>
        <v>4543</v>
      </c>
      <c r="CT10" s="29">
        <v>0.1</v>
      </c>
      <c r="CU10" s="2">
        <f t="shared" si="56"/>
        <v>-454</v>
      </c>
      <c r="CV10" s="2">
        <f t="shared" si="9"/>
        <v>4089</v>
      </c>
      <c r="CX10" s="31">
        <f t="shared" si="57"/>
        <v>6</v>
      </c>
      <c r="CY10" s="33" t="str">
        <f t="shared" si="58"/>
        <v>Certain Buildings; Fences</v>
      </c>
      <c r="CZ10" s="2">
        <f t="shared" si="59"/>
        <v>4089</v>
      </c>
      <c r="DA10" s="1"/>
      <c r="DB10" s="1"/>
      <c r="DC10" s="1"/>
      <c r="DD10" s="1"/>
      <c r="DG10" s="2">
        <f t="shared" si="60"/>
        <v>0</v>
      </c>
      <c r="DH10" s="2">
        <f t="shared" si="10"/>
        <v>0</v>
      </c>
      <c r="DI10" s="2">
        <f t="shared" si="61"/>
        <v>0</v>
      </c>
      <c r="DJ10" s="2">
        <f t="shared" si="62"/>
        <v>4089</v>
      </c>
      <c r="DK10" s="29">
        <v>0.1</v>
      </c>
      <c r="DL10" s="2">
        <f t="shared" si="63"/>
        <v>-409</v>
      </c>
      <c r="DM10" s="2">
        <f t="shared" si="11"/>
        <v>3680</v>
      </c>
      <c r="DO10" s="31">
        <f t="shared" si="64"/>
        <v>6</v>
      </c>
      <c r="DP10" s="33" t="str">
        <f t="shared" si="65"/>
        <v>Certain Buildings; Fences</v>
      </c>
      <c r="DQ10" s="2">
        <f t="shared" si="12"/>
        <v>3680</v>
      </c>
      <c r="DR10" s="1"/>
      <c r="DS10" s="1"/>
      <c r="DT10" s="1"/>
      <c r="DU10" s="1"/>
      <c r="DX10" s="2">
        <f t="shared" si="66"/>
        <v>0</v>
      </c>
      <c r="DY10" s="2">
        <f t="shared" si="13"/>
        <v>0</v>
      </c>
      <c r="DZ10" s="2">
        <f t="shared" si="67"/>
        <v>0</v>
      </c>
      <c r="EA10" s="2">
        <f t="shared" si="68"/>
        <v>3680</v>
      </c>
      <c r="EB10" s="29">
        <v>0.1</v>
      </c>
      <c r="EC10" s="2">
        <f t="shared" si="69"/>
        <v>-368</v>
      </c>
      <c r="ED10" s="2">
        <f t="shared" si="14"/>
        <v>3312</v>
      </c>
    </row>
    <row r="11" spans="1:134" x14ac:dyDescent="0.25">
      <c r="B11" s="7">
        <v>8</v>
      </c>
      <c r="C11" t="s">
        <v>46</v>
      </c>
      <c r="D11" s="2">
        <v>24390214.345599998</v>
      </c>
      <c r="E11" s="1">
        <v>1078250.0199999998</v>
      </c>
      <c r="F11" s="1">
        <v>1078250.0199999998</v>
      </c>
      <c r="G11" s="1">
        <v>1030594</v>
      </c>
      <c r="J11" s="2">
        <f t="shared" si="15"/>
        <v>1078250.0199999998</v>
      </c>
      <c r="K11" s="2">
        <f t="shared" si="0"/>
        <v>539125.00999999989</v>
      </c>
      <c r="L11" s="2">
        <f t="shared" si="1"/>
        <v>1617375.0299999998</v>
      </c>
      <c r="M11" s="2">
        <f t="shared" si="16"/>
        <v>27038183.375599999</v>
      </c>
      <c r="N11" s="29">
        <v>0.2</v>
      </c>
      <c r="O11" s="2">
        <f t="shared" si="17"/>
        <v>-5407637</v>
      </c>
      <c r="P11" s="2">
        <f t="shared" si="2"/>
        <v>21091421.365599997</v>
      </c>
      <c r="Q11" s="1"/>
      <c r="R11" s="31">
        <f t="shared" si="18"/>
        <v>8</v>
      </c>
      <c r="S11" s="33" t="str">
        <f t="shared" si="19"/>
        <v>General Office Equipment, Furniture, Fixtures</v>
      </c>
      <c r="T11" s="2">
        <f t="shared" si="20"/>
        <v>21091421.365599997</v>
      </c>
      <c r="U11" s="1">
        <v>2665650.9</v>
      </c>
      <c r="V11" s="1">
        <f t="shared" si="21"/>
        <v>2665650.9</v>
      </c>
      <c r="W11" s="1"/>
      <c r="Z11" s="2">
        <f t="shared" si="22"/>
        <v>2665650.9</v>
      </c>
      <c r="AA11" s="2">
        <f t="shared" si="23"/>
        <v>1332825.45</v>
      </c>
      <c r="AB11" s="2">
        <f t="shared" si="24"/>
        <v>3998476.3499999996</v>
      </c>
      <c r="AC11" s="2">
        <f t="shared" si="25"/>
        <v>25089897.715599999</v>
      </c>
      <c r="AD11" s="29">
        <v>0.2</v>
      </c>
      <c r="AE11" s="2">
        <f t="shared" si="26"/>
        <v>-5017980</v>
      </c>
      <c r="AF11" s="2">
        <f t="shared" si="3"/>
        <v>18739092.265599996</v>
      </c>
      <c r="AG11" s="1"/>
      <c r="AH11" s="31">
        <f t="shared" si="27"/>
        <v>8</v>
      </c>
      <c r="AI11" s="33" t="str">
        <f t="shared" si="28"/>
        <v>General Office Equipment, Furniture, Fixtures</v>
      </c>
      <c r="AJ11" s="2">
        <f t="shared" si="29"/>
        <v>18739092.265599996</v>
      </c>
      <c r="AK11" s="1">
        <v>1431379.59</v>
      </c>
      <c r="AL11" s="1">
        <f>+AK11</f>
        <v>1431379.59</v>
      </c>
      <c r="AM11" s="2">
        <v>920000</v>
      </c>
      <c r="AN11" s="1"/>
      <c r="AQ11" s="2">
        <f t="shared" si="30"/>
        <v>1431379.59</v>
      </c>
      <c r="AR11" s="2">
        <f t="shared" si="31"/>
        <v>715689.79500000004</v>
      </c>
      <c r="AS11" s="2">
        <f>((AK11-AL11-AM11)+(AO11-AP11))*0.5+AQ11+AR11-AM11</f>
        <v>767069.38500000024</v>
      </c>
      <c r="AT11" s="2">
        <f t="shared" si="33"/>
        <v>19506161.650599997</v>
      </c>
      <c r="AU11" s="29">
        <v>0.2</v>
      </c>
      <c r="AV11" s="2">
        <f>-ROUND(AT11*AU11*365/365,0)-AM11</f>
        <v>-4821232</v>
      </c>
      <c r="AW11" s="2">
        <f t="shared" si="4"/>
        <v>15349239.855599996</v>
      </c>
      <c r="AY11" s="31">
        <f t="shared" si="35"/>
        <v>8</v>
      </c>
      <c r="AZ11" s="33" t="str">
        <f t="shared" si="36"/>
        <v>General Office Equipment, Furniture, Fixtures</v>
      </c>
      <c r="BA11" s="2">
        <f t="shared" si="5"/>
        <v>15349239.855599996</v>
      </c>
      <c r="BB11" s="1">
        <v>2875761.8000000003</v>
      </c>
      <c r="BC11" s="1">
        <f>+BB11</f>
        <v>2875761.8000000003</v>
      </c>
      <c r="BD11" s="2">
        <v>1500000</v>
      </c>
      <c r="BE11" s="1"/>
      <c r="BF11" s="1"/>
      <c r="BH11" s="2">
        <f t="shared" si="37"/>
        <v>2875761.8000000003</v>
      </c>
      <c r="BI11" s="2">
        <f t="shared" si="38"/>
        <v>1437880.9000000001</v>
      </c>
      <c r="BJ11" s="2">
        <f>((BB11-BC11-BD11)+(BF11-BG11))*0.5+BH11+BI11-BD11</f>
        <v>2063642.7000000002</v>
      </c>
      <c r="BK11" s="2">
        <f t="shared" si="40"/>
        <v>17412882.555599995</v>
      </c>
      <c r="BL11" s="29">
        <v>0.2</v>
      </c>
      <c r="BM11" s="2">
        <f>-ROUND(BK11*BL11*365/365,0)-BD11</f>
        <v>-4982577</v>
      </c>
      <c r="BN11" s="2">
        <f t="shared" si="6"/>
        <v>13242424.655599996</v>
      </c>
      <c r="BO11" s="1"/>
      <c r="BP11" s="31">
        <f t="shared" si="42"/>
        <v>8</v>
      </c>
      <c r="BQ11" s="33" t="str">
        <f t="shared" si="43"/>
        <v>General Office Equipment, Furniture, Fixtures</v>
      </c>
      <c r="BR11" s="2">
        <f t="shared" si="7"/>
        <v>13242424.655599996</v>
      </c>
      <c r="BS11" s="1">
        <v>7288170</v>
      </c>
      <c r="BT11" s="1">
        <f>+BS11</f>
        <v>7288170</v>
      </c>
      <c r="BU11" s="2">
        <f>1500000-BU12</f>
        <v>1500000</v>
      </c>
      <c r="BV11" s="1"/>
      <c r="BW11" s="1">
        <v>-450000</v>
      </c>
      <c r="BX11" s="1">
        <f>-MIN(BT11,-BW11)</f>
        <v>-450000</v>
      </c>
      <c r="BY11" s="2">
        <f t="shared" si="44"/>
        <v>6838170</v>
      </c>
      <c r="BZ11" s="2">
        <f t="shared" si="45"/>
        <v>3419085</v>
      </c>
      <c r="CA11" s="2">
        <f>((BS11-BT11-BU11)+(BW11-BX11))*0.5+BY11+BZ11-BU11</f>
        <v>8007255</v>
      </c>
      <c r="CB11" s="2">
        <f t="shared" si="47"/>
        <v>21249679.655599996</v>
      </c>
      <c r="CC11" s="29">
        <v>0.2</v>
      </c>
      <c r="CD11" s="2">
        <f>-ROUND(CB11*CC11*365/365,0)-BU11</f>
        <v>-5749936</v>
      </c>
      <c r="CE11" s="2">
        <f t="shared" si="8"/>
        <v>14330658.655599996</v>
      </c>
      <c r="CG11" s="31">
        <f t="shared" si="49"/>
        <v>8</v>
      </c>
      <c r="CH11" s="33" t="str">
        <f t="shared" si="50"/>
        <v>General Office Equipment, Furniture, Fixtures</v>
      </c>
      <c r="CI11" s="2">
        <f t="shared" si="51"/>
        <v>14330658.655599996</v>
      </c>
      <c r="CJ11" s="1">
        <v>3207875</v>
      </c>
      <c r="CK11" s="1">
        <f>CJ11</f>
        <v>3207875</v>
      </c>
      <c r="CL11" s="1"/>
      <c r="CM11" s="1"/>
      <c r="CN11" s="1"/>
      <c r="CP11" s="2">
        <f t="shared" si="52"/>
        <v>3207875</v>
      </c>
      <c r="CQ11" s="2">
        <f t="shared" si="53"/>
        <v>0</v>
      </c>
      <c r="CR11" s="2">
        <f>((CJ11-CK11-CL11)+(CN11-CO11))*0.5+CP11+CQ11-CL11</f>
        <v>3207875</v>
      </c>
      <c r="CS11" s="2">
        <f t="shared" si="55"/>
        <v>17538533.655599996</v>
      </c>
      <c r="CT11" s="29">
        <v>0.2</v>
      </c>
      <c r="CU11" s="2">
        <f>-ROUND(CS11*CT11*365/365,0)-CL11</f>
        <v>-3507707</v>
      </c>
      <c r="CV11" s="2">
        <f t="shared" si="9"/>
        <v>14030826.655599996</v>
      </c>
      <c r="CX11" s="31">
        <f t="shared" si="57"/>
        <v>8</v>
      </c>
      <c r="CY11" s="33" t="str">
        <f t="shared" si="58"/>
        <v>General Office Equipment, Furniture, Fixtures</v>
      </c>
      <c r="CZ11" s="2">
        <f t="shared" si="59"/>
        <v>14030826.655599996</v>
      </c>
      <c r="DA11" s="1">
        <v>1863300.0015000002</v>
      </c>
      <c r="DB11" s="1">
        <f>+DA11</f>
        <v>1863300.0015000002</v>
      </c>
      <c r="DC11" s="2"/>
      <c r="DD11" s="1"/>
      <c r="DE11" s="1"/>
      <c r="DG11" s="2">
        <f t="shared" si="60"/>
        <v>1863300.0015000002</v>
      </c>
      <c r="DH11" s="2">
        <f t="shared" si="10"/>
        <v>0</v>
      </c>
      <c r="DI11" s="2">
        <f>((DA11-DB11-DC11)+(DE11-DF11))*0.5+DG11+DH11-DC11</f>
        <v>1863300.0015000002</v>
      </c>
      <c r="DJ11" s="2">
        <f t="shared" si="62"/>
        <v>15894126.657099996</v>
      </c>
      <c r="DK11" s="29">
        <v>0.2</v>
      </c>
      <c r="DL11" s="2">
        <f>-ROUND(DJ11*DK11*365/365,0)-DC11</f>
        <v>-3178825</v>
      </c>
      <c r="DM11" s="2">
        <f t="shared" si="11"/>
        <v>12715301.657099996</v>
      </c>
      <c r="DO11" s="31">
        <f t="shared" si="64"/>
        <v>8</v>
      </c>
      <c r="DP11" s="33" t="str">
        <f t="shared" si="65"/>
        <v>General Office Equipment, Furniture, Fixtures</v>
      </c>
      <c r="DQ11" s="2">
        <f t="shared" si="12"/>
        <v>12715301.657099996</v>
      </c>
      <c r="DR11" s="1">
        <v>2420279.7094999999</v>
      </c>
      <c r="DS11" s="1">
        <f>+DR11</f>
        <v>2420279.7094999999</v>
      </c>
      <c r="DT11" s="1"/>
      <c r="DU11" s="1"/>
      <c r="DV11" s="1"/>
      <c r="DX11" s="2">
        <f t="shared" si="66"/>
        <v>2420279.7094999999</v>
      </c>
      <c r="DY11" s="2">
        <f t="shared" si="13"/>
        <v>0</v>
      </c>
      <c r="DZ11" s="2">
        <f>((DR11-DS11-DT11)+(DV11-DW11))*0.5+DX11+DY11-DT11</f>
        <v>2420279.7094999999</v>
      </c>
      <c r="EA11" s="2">
        <f t="shared" si="68"/>
        <v>15135581.366599996</v>
      </c>
      <c r="EB11" s="29">
        <v>0.2</v>
      </c>
      <c r="EC11" s="2">
        <f>-ROUND(EA11*EB11*365/365,0)-DT11</f>
        <v>-3027116</v>
      </c>
      <c r="ED11" s="2">
        <f t="shared" si="14"/>
        <v>12108465.366599996</v>
      </c>
    </row>
    <row r="12" spans="1:134" x14ac:dyDescent="0.25">
      <c r="B12" s="7">
        <v>10</v>
      </c>
      <c r="C12" t="s">
        <v>47</v>
      </c>
      <c r="D12" s="2">
        <v>14553941.470600002</v>
      </c>
      <c r="E12" s="1">
        <v>3433964.1100000003</v>
      </c>
      <c r="F12" s="1">
        <v>3433964.1100000003</v>
      </c>
      <c r="G12" s="1">
        <v>1107616</v>
      </c>
      <c r="H12" s="1">
        <v>-254344</v>
      </c>
      <c r="I12" s="1">
        <f>+H12</f>
        <v>-254344</v>
      </c>
      <c r="J12" s="2">
        <f t="shared" si="15"/>
        <v>3179620.1100000003</v>
      </c>
      <c r="K12" s="2">
        <f t="shared" si="0"/>
        <v>1589810.0550000002</v>
      </c>
      <c r="L12" s="2">
        <f t="shared" si="1"/>
        <v>4769430.165000001</v>
      </c>
      <c r="M12" s="2">
        <f t="shared" si="16"/>
        <v>20430987.635600001</v>
      </c>
      <c r="N12" s="29">
        <v>0.3</v>
      </c>
      <c r="O12" s="2">
        <f t="shared" si="17"/>
        <v>-6129296</v>
      </c>
      <c r="P12" s="2">
        <f t="shared" si="2"/>
        <v>12711881.580600001</v>
      </c>
      <c r="Q12" s="1"/>
      <c r="R12" s="31">
        <f t="shared" si="18"/>
        <v>10</v>
      </c>
      <c r="S12" s="33" t="str">
        <f t="shared" si="19"/>
        <v>Motor Vehicles, Fleet</v>
      </c>
      <c r="T12" s="2">
        <f t="shared" si="20"/>
        <v>12711881.580600001</v>
      </c>
      <c r="U12" s="1">
        <v>12317771.599999998</v>
      </c>
      <c r="V12" s="1">
        <f t="shared" si="21"/>
        <v>12317771.599999998</v>
      </c>
      <c r="W12" s="1"/>
      <c r="X12" s="1">
        <v>-200872</v>
      </c>
      <c r="Y12" s="1">
        <f>-MIN(V12,-X12)</f>
        <v>-200872</v>
      </c>
      <c r="Z12" s="2">
        <f t="shared" si="22"/>
        <v>12116899.599999998</v>
      </c>
      <c r="AA12" s="2">
        <f t="shared" si="23"/>
        <v>6058449.7999999989</v>
      </c>
      <c r="AB12" s="2">
        <f t="shared" si="24"/>
        <v>18175349.399999999</v>
      </c>
      <c r="AC12" s="2">
        <f t="shared" si="25"/>
        <v>30887230.980599999</v>
      </c>
      <c r="AD12" s="29">
        <v>0.3</v>
      </c>
      <c r="AE12" s="2">
        <f t="shared" si="26"/>
        <v>-9266169</v>
      </c>
      <c r="AF12" s="2">
        <f t="shared" si="3"/>
        <v>15562612.180599999</v>
      </c>
      <c r="AG12" s="1"/>
      <c r="AH12" s="31">
        <f t="shared" si="27"/>
        <v>10</v>
      </c>
      <c r="AI12" s="33" t="str">
        <f t="shared" si="28"/>
        <v>Motor Vehicles, Fleet</v>
      </c>
      <c r="AJ12" s="2">
        <f t="shared" si="29"/>
        <v>15562612.180599999</v>
      </c>
      <c r="AK12" s="1">
        <v>3347807.41</v>
      </c>
      <c r="AL12" s="1">
        <f>+AK12</f>
        <v>3347807.41</v>
      </c>
      <c r="AM12" s="1">
        <v>580000</v>
      </c>
      <c r="AN12" s="1"/>
      <c r="AO12" s="1">
        <v>-185060.09999999998</v>
      </c>
      <c r="AP12" s="1">
        <f>-MIN(AL12,-AO12)</f>
        <v>-185060.09999999998</v>
      </c>
      <c r="AQ12" s="2">
        <f t="shared" si="30"/>
        <v>3162747.31</v>
      </c>
      <c r="AR12" s="2">
        <f t="shared" si="31"/>
        <v>1581373.655</v>
      </c>
      <c r="AS12" s="2">
        <f>((AK12-AL12-AM12)+(AO12-AP12))*0.5+AQ12+AR12-AM12</f>
        <v>3874120.9649999999</v>
      </c>
      <c r="AT12" s="2">
        <f t="shared" si="33"/>
        <v>19436733.145599999</v>
      </c>
      <c r="AU12" s="29">
        <v>0.3</v>
      </c>
      <c r="AV12" s="2">
        <f>-ROUND(AT12*AU12*365/365,0)-AM12</f>
        <v>-6411020</v>
      </c>
      <c r="AW12" s="2">
        <f t="shared" si="4"/>
        <v>12314339.490599997</v>
      </c>
      <c r="AY12" s="31">
        <f t="shared" si="35"/>
        <v>10</v>
      </c>
      <c r="AZ12" s="33" t="str">
        <f t="shared" si="36"/>
        <v>Motor Vehicles, Fleet</v>
      </c>
      <c r="BA12" s="2">
        <f t="shared" si="5"/>
        <v>12314339.490599997</v>
      </c>
      <c r="BB12" s="1">
        <v>4603957.58</v>
      </c>
      <c r="BC12" s="1">
        <f>+BB12</f>
        <v>4603957.58</v>
      </c>
      <c r="BD12" s="2">
        <v>0</v>
      </c>
      <c r="BE12" s="1"/>
      <c r="BF12" s="1">
        <v>-376410.69000000029</v>
      </c>
      <c r="BG12" s="1">
        <f>-MIN(BC12,-BF12)</f>
        <v>-376410.69000000029</v>
      </c>
      <c r="BH12" s="2">
        <f t="shared" si="37"/>
        <v>4227546.8899999997</v>
      </c>
      <c r="BI12" s="2">
        <f t="shared" si="38"/>
        <v>2113773.4449999998</v>
      </c>
      <c r="BJ12" s="2">
        <f>((BB12-BC12-BD12)+(BF12-BG12))*0.5+BH12+BI12-BD12</f>
        <v>6341320.334999999</v>
      </c>
      <c r="BK12" s="2">
        <f t="shared" si="40"/>
        <v>18655659.825599998</v>
      </c>
      <c r="BL12" s="29">
        <v>0.3</v>
      </c>
      <c r="BM12" s="2">
        <f>-ROUND(BK12*BL12*365/365,0)-BD12</f>
        <v>-5596698</v>
      </c>
      <c r="BN12" s="2">
        <f t="shared" si="6"/>
        <v>10945188.380599996</v>
      </c>
      <c r="BO12" s="1"/>
      <c r="BP12" s="31">
        <f t="shared" si="42"/>
        <v>10</v>
      </c>
      <c r="BQ12" s="33" t="str">
        <f t="shared" si="43"/>
        <v>Motor Vehicles, Fleet</v>
      </c>
      <c r="BR12" s="2">
        <f t="shared" si="7"/>
        <v>10945188.380599996</v>
      </c>
      <c r="BS12" s="1">
        <v>3631185</v>
      </c>
      <c r="BT12" s="1">
        <f>+BS12</f>
        <v>3631185</v>
      </c>
      <c r="BU12" s="2"/>
      <c r="BV12" s="1"/>
      <c r="BW12" s="1">
        <v>-717776.14</v>
      </c>
      <c r="BX12" s="1">
        <f>-MIN(BT12,-BW12)</f>
        <v>-717776.14</v>
      </c>
      <c r="BY12" s="2">
        <f t="shared" si="44"/>
        <v>2913408.86</v>
      </c>
      <c r="BZ12" s="2">
        <f t="shared" si="45"/>
        <v>1456704.43</v>
      </c>
      <c r="CA12" s="2">
        <f>((BS12-BT12-BU12)+(BW12-BX12))*0.5+BY12+BZ12-BU12</f>
        <v>4370113.29</v>
      </c>
      <c r="CB12" s="2">
        <f t="shared" si="47"/>
        <v>15315301.670599997</v>
      </c>
      <c r="CC12" s="29">
        <v>0.3</v>
      </c>
      <c r="CD12" s="2">
        <f>-ROUND(CB12*CC12*365/365,0)-BU12</f>
        <v>-4594591</v>
      </c>
      <c r="CE12" s="2">
        <f t="shared" si="8"/>
        <v>9264006.2405999955</v>
      </c>
      <c r="CG12" s="31">
        <f t="shared" si="49"/>
        <v>10</v>
      </c>
      <c r="CH12" s="33" t="str">
        <f t="shared" si="50"/>
        <v>Motor Vehicles, Fleet</v>
      </c>
      <c r="CI12" s="2">
        <f t="shared" si="51"/>
        <v>9264006.2405999955</v>
      </c>
      <c r="CJ12" s="1">
        <v>9025287</v>
      </c>
      <c r="CK12" s="1">
        <f>CJ12</f>
        <v>9025287</v>
      </c>
      <c r="CL12" s="1"/>
      <c r="CM12" s="1"/>
      <c r="CN12" s="1">
        <v>-991182.62000000011</v>
      </c>
      <c r="CO12" s="1">
        <f>-MIN(CK12,-CN12)</f>
        <v>-991182.62000000011</v>
      </c>
      <c r="CP12" s="2">
        <f t="shared" si="52"/>
        <v>8034104.3799999999</v>
      </c>
      <c r="CQ12" s="2">
        <f t="shared" si="53"/>
        <v>0</v>
      </c>
      <c r="CR12" s="2">
        <f>((CJ12-CK12-CL12)+(CN12-CO12))*0.5+CP12+CQ12-CL12</f>
        <v>8034104.3799999999</v>
      </c>
      <c r="CS12" s="2">
        <f t="shared" si="55"/>
        <v>17298110.620599996</v>
      </c>
      <c r="CT12" s="29">
        <v>0.3</v>
      </c>
      <c r="CU12" s="2">
        <f>-ROUND(CS12*CT12*365/365,0)-CL12</f>
        <v>-5189433</v>
      </c>
      <c r="CV12" s="2">
        <f t="shared" si="9"/>
        <v>12108677.620599996</v>
      </c>
      <c r="CX12" s="31">
        <f t="shared" si="57"/>
        <v>10</v>
      </c>
      <c r="CY12" s="33" t="str">
        <f t="shared" si="58"/>
        <v>Motor Vehicles, Fleet</v>
      </c>
      <c r="CZ12" s="2">
        <f t="shared" si="59"/>
        <v>12108677.620599996</v>
      </c>
      <c r="DA12" s="1">
        <v>5379664.0700000003</v>
      </c>
      <c r="DB12" s="1">
        <f>+DA12</f>
        <v>5379664.0700000003</v>
      </c>
      <c r="DC12" s="1"/>
      <c r="DD12" s="1"/>
      <c r="DE12" s="1">
        <v>-676789.67999999993</v>
      </c>
      <c r="DF12" s="1">
        <f>-MIN(DB12,-DE12)</f>
        <v>-676789.67999999993</v>
      </c>
      <c r="DG12" s="2">
        <f t="shared" si="60"/>
        <v>4702874.3900000006</v>
      </c>
      <c r="DH12" s="2">
        <f t="shared" si="10"/>
        <v>0</v>
      </c>
      <c r="DI12" s="2">
        <f>((DA12-DB12-DC12)+(DE12-DF12))*0.5+DG12+DH12-DC12</f>
        <v>4702874.3900000006</v>
      </c>
      <c r="DJ12" s="2">
        <f t="shared" si="62"/>
        <v>16811552.010599997</v>
      </c>
      <c r="DK12" s="29">
        <v>0.3</v>
      </c>
      <c r="DL12" s="2">
        <f>-ROUND(DJ12*DK12*365/365,0)-DC12</f>
        <v>-5043466</v>
      </c>
      <c r="DM12" s="2">
        <f t="shared" si="11"/>
        <v>11768086.010599997</v>
      </c>
      <c r="DO12" s="31">
        <f t="shared" si="64"/>
        <v>10</v>
      </c>
      <c r="DP12" s="33" t="str">
        <f t="shared" si="65"/>
        <v>Motor Vehicles, Fleet</v>
      </c>
      <c r="DQ12" s="2">
        <f t="shared" si="12"/>
        <v>11768086.010599997</v>
      </c>
      <c r="DR12" s="1">
        <v>12033312.001199998</v>
      </c>
      <c r="DS12" s="1">
        <f>+DR12</f>
        <v>12033312.001199998</v>
      </c>
      <c r="DT12" s="1"/>
      <c r="DU12" s="1"/>
      <c r="DV12" s="1">
        <v>-676789.67999999993</v>
      </c>
      <c r="DW12" s="1">
        <f>-MIN(DS12,-DV12)</f>
        <v>-676789.67999999993</v>
      </c>
      <c r="DX12" s="2">
        <f t="shared" si="66"/>
        <v>11356522.321199998</v>
      </c>
      <c r="DY12" s="2">
        <f t="shared" si="13"/>
        <v>0</v>
      </c>
      <c r="DZ12" s="2">
        <f>((DR12-DS12-DT12)+(DV12-DW12))*0.5+DX12+DY12-DT12</f>
        <v>11356522.321199998</v>
      </c>
      <c r="EA12" s="2">
        <f t="shared" si="68"/>
        <v>23124608.331799995</v>
      </c>
      <c r="EB12" s="29">
        <v>0.3</v>
      </c>
      <c r="EC12" s="2">
        <f>-ROUND(EA12*EB12*365/365,0)-DT12</f>
        <v>-6937382</v>
      </c>
      <c r="ED12" s="2">
        <f t="shared" si="14"/>
        <v>16187226.331799995</v>
      </c>
    </row>
    <row r="13" spans="1:134" x14ac:dyDescent="0.25">
      <c r="B13" s="7">
        <v>10.1</v>
      </c>
      <c r="C13" t="s">
        <v>48</v>
      </c>
      <c r="D13" s="2">
        <v>3491.0648000000001</v>
      </c>
      <c r="E13" s="1"/>
      <c r="F13" s="1"/>
      <c r="G13" s="1"/>
      <c r="J13" s="2">
        <f t="shared" si="15"/>
        <v>0</v>
      </c>
      <c r="K13" s="2">
        <f t="shared" si="0"/>
        <v>0</v>
      </c>
      <c r="L13" s="2">
        <f t="shared" si="1"/>
        <v>0</v>
      </c>
      <c r="M13" s="2">
        <f t="shared" si="16"/>
        <v>3491.0648000000001</v>
      </c>
      <c r="N13" s="29">
        <v>0.3</v>
      </c>
      <c r="O13" s="2">
        <f t="shared" si="17"/>
        <v>-1047</v>
      </c>
      <c r="P13" s="2">
        <f t="shared" si="2"/>
        <v>2444.0648000000001</v>
      </c>
      <c r="Q13" s="1"/>
      <c r="R13" s="31">
        <f t="shared" si="18"/>
        <v>10.1</v>
      </c>
      <c r="S13" s="33" t="str">
        <f t="shared" si="19"/>
        <v>Certain Automobiles</v>
      </c>
      <c r="T13" s="2">
        <f t="shared" si="20"/>
        <v>2444.0648000000001</v>
      </c>
      <c r="U13" s="1"/>
      <c r="V13" s="1">
        <f t="shared" si="21"/>
        <v>0</v>
      </c>
      <c r="W13" s="1"/>
      <c r="Z13" s="2">
        <f t="shared" si="22"/>
        <v>0</v>
      </c>
      <c r="AA13" s="2">
        <f t="shared" si="23"/>
        <v>0</v>
      </c>
      <c r="AB13" s="2">
        <f t="shared" si="24"/>
        <v>0</v>
      </c>
      <c r="AC13" s="2">
        <f t="shared" si="25"/>
        <v>2444.0648000000001</v>
      </c>
      <c r="AD13" s="29">
        <v>0.3</v>
      </c>
      <c r="AE13" s="2">
        <f t="shared" si="26"/>
        <v>-733</v>
      </c>
      <c r="AF13" s="2">
        <f t="shared" si="3"/>
        <v>1711.0648000000001</v>
      </c>
      <c r="AG13" s="1"/>
      <c r="AH13" s="31">
        <f t="shared" si="27"/>
        <v>10.1</v>
      </c>
      <c r="AI13" s="33" t="str">
        <f t="shared" si="28"/>
        <v>Certain Automobiles</v>
      </c>
      <c r="AJ13" s="2">
        <f t="shared" si="29"/>
        <v>1711.0648000000001</v>
      </c>
      <c r="AK13" s="1"/>
      <c r="AL13" s="1"/>
      <c r="AM13" s="1"/>
      <c r="AN13" s="1"/>
      <c r="AQ13" s="2">
        <f t="shared" si="30"/>
        <v>0</v>
      </c>
      <c r="AR13" s="2">
        <f t="shared" si="31"/>
        <v>0</v>
      </c>
      <c r="AS13" s="2">
        <f t="shared" si="32"/>
        <v>0</v>
      </c>
      <c r="AT13" s="2">
        <f t="shared" si="33"/>
        <v>1711.0648000000001</v>
      </c>
      <c r="AU13" s="29">
        <v>0.3</v>
      </c>
      <c r="AV13" s="2">
        <f t="shared" si="34"/>
        <v>-513</v>
      </c>
      <c r="AW13" s="2">
        <f t="shared" si="4"/>
        <v>1198.0648000000001</v>
      </c>
      <c r="AY13" s="31">
        <f t="shared" si="35"/>
        <v>10.1</v>
      </c>
      <c r="AZ13" s="33" t="str">
        <f t="shared" si="36"/>
        <v>Certain Automobiles</v>
      </c>
      <c r="BA13" s="2">
        <f t="shared" si="5"/>
        <v>1198.0648000000001</v>
      </c>
      <c r="BB13" s="1"/>
      <c r="BC13" s="1"/>
      <c r="BD13" s="1"/>
      <c r="BE13" s="1"/>
      <c r="BH13" s="2">
        <f t="shared" si="37"/>
        <v>0</v>
      </c>
      <c r="BI13" s="2">
        <f t="shared" si="38"/>
        <v>0</v>
      </c>
      <c r="BJ13" s="2">
        <f t="shared" ref="BJ13:BJ44" si="70">((BB13-BC13)+(BF13-BG13))*0.5+BH13+BI13</f>
        <v>0</v>
      </c>
      <c r="BK13" s="2">
        <f t="shared" si="40"/>
        <v>1198.0648000000001</v>
      </c>
      <c r="BL13" s="29">
        <v>0.3</v>
      </c>
      <c r="BM13" s="2">
        <f t="shared" ref="BM13:BM14" si="71">-ROUND(BK13*BL13*365/365,0)</f>
        <v>-359</v>
      </c>
      <c r="BN13" s="2">
        <f t="shared" si="6"/>
        <v>839.0648000000001</v>
      </c>
      <c r="BO13" s="1"/>
      <c r="BP13" s="31">
        <f t="shared" si="42"/>
        <v>10.1</v>
      </c>
      <c r="BQ13" s="33" t="str">
        <f t="shared" si="43"/>
        <v>Certain Automobiles</v>
      </c>
      <c r="BR13" s="2">
        <f t="shared" si="7"/>
        <v>839.0648000000001</v>
      </c>
      <c r="BS13" s="1"/>
      <c r="BT13" s="1"/>
      <c r="BU13" s="1"/>
      <c r="BV13" s="1"/>
      <c r="BY13" s="2">
        <f t="shared" si="44"/>
        <v>0</v>
      </c>
      <c r="BZ13" s="2">
        <f t="shared" si="45"/>
        <v>0</v>
      </c>
      <c r="CA13" s="2">
        <f t="shared" ref="CA13:CA44" si="72">((BS13-BT13)+(BW13-BX13))*0.5+BY13+BZ13</f>
        <v>0</v>
      </c>
      <c r="CB13" s="2">
        <f t="shared" si="47"/>
        <v>839.0648000000001</v>
      </c>
      <c r="CC13" s="29">
        <v>0.3</v>
      </c>
      <c r="CD13" s="2">
        <f t="shared" ref="CD13:CD14" si="73">-ROUND(CB13*CC13*365/365,0)</f>
        <v>-252</v>
      </c>
      <c r="CE13" s="2">
        <f t="shared" si="8"/>
        <v>587.0648000000001</v>
      </c>
      <c r="CG13" s="31">
        <f t="shared" si="49"/>
        <v>10.1</v>
      </c>
      <c r="CH13" s="33" t="str">
        <f t="shared" si="50"/>
        <v>Certain Automobiles</v>
      </c>
      <c r="CI13" s="2">
        <f t="shared" si="51"/>
        <v>587.0648000000001</v>
      </c>
      <c r="CJ13" s="1"/>
      <c r="CK13" s="1"/>
      <c r="CL13" s="1"/>
      <c r="CM13" s="1"/>
      <c r="CP13" s="2">
        <f t="shared" si="52"/>
        <v>0</v>
      </c>
      <c r="CQ13" s="2">
        <f t="shared" si="53"/>
        <v>0</v>
      </c>
      <c r="CR13" s="2">
        <f t="shared" ref="CR13:CR44" si="74">((CJ13-CK13)+(CN13-CO13))*0.5+CP13+CQ13</f>
        <v>0</v>
      </c>
      <c r="CS13" s="2">
        <f t="shared" si="55"/>
        <v>587.0648000000001</v>
      </c>
      <c r="CT13" s="29">
        <v>0.3</v>
      </c>
      <c r="CU13" s="2">
        <f t="shared" ref="CU13:CU14" si="75">-ROUND(CS13*CT13*365/365,0)</f>
        <v>-176</v>
      </c>
      <c r="CV13" s="2">
        <f t="shared" si="9"/>
        <v>411.0648000000001</v>
      </c>
      <c r="CX13" s="31">
        <f t="shared" si="57"/>
        <v>10.1</v>
      </c>
      <c r="CY13" s="33" t="str">
        <f t="shared" si="58"/>
        <v>Certain Automobiles</v>
      </c>
      <c r="CZ13" s="2">
        <f t="shared" si="59"/>
        <v>411.0648000000001</v>
      </c>
      <c r="DA13" s="1"/>
      <c r="DB13" s="1"/>
      <c r="DC13" s="1"/>
      <c r="DD13" s="1"/>
      <c r="DG13" s="2">
        <f t="shared" si="60"/>
        <v>0</v>
      </c>
      <c r="DH13" s="2">
        <f t="shared" si="10"/>
        <v>0</v>
      </c>
      <c r="DI13" s="2">
        <f t="shared" ref="DI13:DI44" si="76">((DA13-DB13)+(DE13-DF13))*0.5+DG13+DH13</f>
        <v>0</v>
      </c>
      <c r="DJ13" s="2">
        <f t="shared" si="62"/>
        <v>411.0648000000001</v>
      </c>
      <c r="DK13" s="29">
        <v>0.3</v>
      </c>
      <c r="DL13" s="2">
        <f t="shared" ref="DL13:DL14" si="77">-ROUND(DJ13*DK13*365/365,0)</f>
        <v>-123</v>
      </c>
      <c r="DM13" s="2">
        <f t="shared" si="11"/>
        <v>288.0648000000001</v>
      </c>
      <c r="DO13" s="31">
        <f t="shared" si="64"/>
        <v>10.1</v>
      </c>
      <c r="DP13" s="33" t="str">
        <f t="shared" si="65"/>
        <v>Certain Automobiles</v>
      </c>
      <c r="DQ13" s="2">
        <f t="shared" si="12"/>
        <v>288.0648000000001</v>
      </c>
      <c r="DR13" s="1"/>
      <c r="DS13" s="1"/>
      <c r="DT13" s="1"/>
      <c r="DU13" s="1"/>
      <c r="DX13" s="2">
        <f t="shared" si="66"/>
        <v>0</v>
      </c>
      <c r="DY13" s="2">
        <f t="shared" si="13"/>
        <v>0</v>
      </c>
      <c r="DZ13" s="2">
        <f t="shared" ref="DZ13:DZ44" si="78">((DR13-DS13)+(DV13-DW13))*0.5+DX13+DY13</f>
        <v>0</v>
      </c>
      <c r="EA13" s="2">
        <f t="shared" si="68"/>
        <v>288.0648000000001</v>
      </c>
      <c r="EB13" s="29">
        <v>0.3</v>
      </c>
      <c r="EC13" s="2">
        <f t="shared" ref="EC13:EC14" si="79">-ROUND(EA13*EB13*365/365,0)</f>
        <v>-86</v>
      </c>
      <c r="ED13" s="2">
        <f t="shared" si="14"/>
        <v>202.0648000000001</v>
      </c>
    </row>
    <row r="14" spans="1:134" x14ac:dyDescent="0.25">
      <c r="B14" s="7">
        <v>12</v>
      </c>
      <c r="C14" t="s">
        <v>49</v>
      </c>
      <c r="D14" s="2">
        <v>16217676.886400007</v>
      </c>
      <c r="E14" s="1">
        <v>40618801.492989771</v>
      </c>
      <c r="F14" s="1">
        <v>14806560.072989762</v>
      </c>
      <c r="G14" s="1">
        <v>81095</v>
      </c>
      <c r="I14" s="2"/>
      <c r="J14" s="2">
        <f t="shared" si="15"/>
        <v>14806560.072989762</v>
      </c>
      <c r="K14" s="2"/>
      <c r="L14" s="2">
        <f t="shared" si="1"/>
        <v>27712680.782989766</v>
      </c>
      <c r="M14" s="2">
        <f t="shared" si="16"/>
        <v>44011452.669389769</v>
      </c>
      <c r="N14" s="29">
        <v>1</v>
      </c>
      <c r="O14" s="2">
        <f t="shared" si="17"/>
        <v>-44011453</v>
      </c>
      <c r="P14" s="2">
        <f t="shared" si="2"/>
        <v>12906120.379389778</v>
      </c>
      <c r="Q14" s="1"/>
      <c r="R14" s="31">
        <f t="shared" si="18"/>
        <v>12</v>
      </c>
      <c r="S14" s="33" t="str">
        <f t="shared" si="19"/>
        <v>Computer Application Software (Non-Systems)</v>
      </c>
      <c r="T14" s="2">
        <f t="shared" si="20"/>
        <v>12906120.379389778</v>
      </c>
      <c r="U14" s="1">
        <v>23116795.708232082</v>
      </c>
      <c r="V14" s="1">
        <f t="shared" si="21"/>
        <v>23116795.708232082</v>
      </c>
      <c r="W14" s="1"/>
      <c r="Y14" s="2"/>
      <c r="Z14" s="2">
        <f t="shared" si="22"/>
        <v>23116795.708232082</v>
      </c>
      <c r="AA14" s="2"/>
      <c r="AB14" s="2">
        <f t="shared" si="24"/>
        <v>23116795.708232082</v>
      </c>
      <c r="AC14" s="2">
        <f t="shared" si="25"/>
        <v>36022916.08762186</v>
      </c>
      <c r="AD14" s="29">
        <v>1</v>
      </c>
      <c r="AE14" s="2">
        <f t="shared" si="26"/>
        <v>-36022916</v>
      </c>
      <c r="AF14" s="2">
        <f t="shared" si="3"/>
        <v>8.7621860206127167E-2</v>
      </c>
      <c r="AG14" s="1"/>
      <c r="AH14" s="31">
        <f t="shared" si="27"/>
        <v>12</v>
      </c>
      <c r="AI14" s="33" t="str">
        <f t="shared" si="28"/>
        <v>Computer Application Software (Non-Systems)</v>
      </c>
      <c r="AJ14" s="2">
        <f t="shared" si="29"/>
        <v>8.7621860206127167E-2</v>
      </c>
      <c r="AK14" s="1">
        <v>12329424</v>
      </c>
      <c r="AL14" s="1">
        <f>+AK14</f>
        <v>12329424</v>
      </c>
      <c r="AM14" s="1"/>
      <c r="AN14" s="1"/>
      <c r="AP14" s="2"/>
      <c r="AQ14" s="2">
        <f t="shared" si="30"/>
        <v>12329424</v>
      </c>
      <c r="AR14" s="2"/>
      <c r="AS14" s="2">
        <f t="shared" si="32"/>
        <v>12329424</v>
      </c>
      <c r="AT14" s="2">
        <f t="shared" si="33"/>
        <v>12329424.08762186</v>
      </c>
      <c r="AU14" s="29">
        <v>1</v>
      </c>
      <c r="AV14" s="2">
        <f t="shared" si="34"/>
        <v>-12329424</v>
      </c>
      <c r="AW14" s="2">
        <f t="shared" si="4"/>
        <v>8.7621860206127167E-2</v>
      </c>
      <c r="AY14" s="31">
        <f t="shared" si="35"/>
        <v>12</v>
      </c>
      <c r="AZ14" s="33" t="str">
        <f t="shared" si="36"/>
        <v>Computer Application Software (Non-Systems)</v>
      </c>
      <c r="BA14" s="2">
        <f t="shared" si="5"/>
        <v>8.7621860206127167E-2</v>
      </c>
      <c r="BB14" s="1">
        <v>10497373.797040734</v>
      </c>
      <c r="BC14" s="1">
        <f>+BB14</f>
        <v>10497373.797040734</v>
      </c>
      <c r="BD14" s="1"/>
      <c r="BE14" s="1"/>
      <c r="BG14" s="2"/>
      <c r="BH14" s="2">
        <f t="shared" si="37"/>
        <v>10497373.797040734</v>
      </c>
      <c r="BI14" s="2"/>
      <c r="BJ14" s="2">
        <f t="shared" si="70"/>
        <v>10497373.797040734</v>
      </c>
      <c r="BK14" s="2">
        <f t="shared" si="40"/>
        <v>10497373.884662595</v>
      </c>
      <c r="BL14" s="29">
        <v>1</v>
      </c>
      <c r="BM14" s="2">
        <f t="shared" si="71"/>
        <v>-10497374</v>
      </c>
      <c r="BN14" s="2">
        <f t="shared" si="6"/>
        <v>-0.11533740535378456</v>
      </c>
      <c r="BO14" s="1"/>
      <c r="BP14" s="31">
        <f t="shared" si="42"/>
        <v>12</v>
      </c>
      <c r="BQ14" s="33" t="str">
        <f t="shared" si="43"/>
        <v>Computer Application Software (Non-Systems)</v>
      </c>
      <c r="BR14" s="2">
        <f t="shared" si="7"/>
        <v>-0.11533740535378456</v>
      </c>
      <c r="BS14" s="1">
        <v>25031496</v>
      </c>
      <c r="BT14" s="1">
        <f>+BS14</f>
        <v>25031496</v>
      </c>
      <c r="BU14" s="1"/>
      <c r="BV14" s="1"/>
      <c r="BX14" s="2"/>
      <c r="BY14" s="2">
        <f t="shared" si="44"/>
        <v>25031496</v>
      </c>
      <c r="BZ14" s="2"/>
      <c r="CA14" s="2">
        <f t="shared" si="72"/>
        <v>25031496</v>
      </c>
      <c r="CB14" s="2">
        <f t="shared" si="47"/>
        <v>25031495.884662595</v>
      </c>
      <c r="CC14" s="29">
        <v>1</v>
      </c>
      <c r="CD14" s="2">
        <f t="shared" si="73"/>
        <v>-25031496</v>
      </c>
      <c r="CE14" s="2">
        <f t="shared" si="8"/>
        <v>-0.11533740535378456</v>
      </c>
      <c r="CG14" s="31">
        <f t="shared" si="49"/>
        <v>12</v>
      </c>
      <c r="CH14" s="33" t="str">
        <f t="shared" si="50"/>
        <v>Computer Application Software (Non-Systems)</v>
      </c>
      <c r="CI14" s="2">
        <f t="shared" si="51"/>
        <v>-0.11533740535378456</v>
      </c>
      <c r="CJ14" s="1">
        <v>25728688</v>
      </c>
      <c r="CK14" s="1">
        <f>CJ14</f>
        <v>25728688</v>
      </c>
      <c r="CL14" s="1"/>
      <c r="CM14" s="1"/>
      <c r="CO14" s="2"/>
      <c r="CP14" s="2">
        <f t="shared" si="52"/>
        <v>25728688</v>
      </c>
      <c r="CQ14" s="2"/>
      <c r="CR14" s="2">
        <f>((CJ14-CK14)+(CN14-CO14))*0.5+CP14+CQ14</f>
        <v>25728688</v>
      </c>
      <c r="CS14" s="2">
        <f t="shared" si="55"/>
        <v>25728687.884662595</v>
      </c>
      <c r="CT14" s="29">
        <v>1</v>
      </c>
      <c r="CU14" s="2">
        <f t="shared" si="75"/>
        <v>-25728688</v>
      </c>
      <c r="CV14" s="2">
        <f t="shared" si="9"/>
        <v>-0.11533740535378456</v>
      </c>
      <c r="CX14" s="31">
        <f t="shared" si="57"/>
        <v>12</v>
      </c>
      <c r="CY14" s="33" t="str">
        <f t="shared" si="58"/>
        <v>Computer Application Software (Non-Systems)</v>
      </c>
      <c r="CZ14" s="2">
        <f t="shared" si="59"/>
        <v>-0.11533740535378456</v>
      </c>
      <c r="DA14" s="1">
        <v>21086251.011626523</v>
      </c>
      <c r="DB14" s="1">
        <f>+DA14</f>
        <v>21086251.011626523</v>
      </c>
      <c r="DC14" s="1"/>
      <c r="DD14" s="1"/>
      <c r="DF14" s="2"/>
      <c r="DG14" s="2">
        <f t="shared" si="60"/>
        <v>21086251.011626523</v>
      </c>
      <c r="DH14" s="2"/>
      <c r="DI14" s="2">
        <f t="shared" si="76"/>
        <v>21086251.011626523</v>
      </c>
      <c r="DJ14" s="2">
        <f t="shared" si="62"/>
        <v>21086250.896289118</v>
      </c>
      <c r="DK14" s="29">
        <v>1</v>
      </c>
      <c r="DL14" s="2">
        <f t="shared" si="77"/>
        <v>-21086251</v>
      </c>
      <c r="DM14" s="2">
        <f t="shared" si="11"/>
        <v>-0.10371088236570358</v>
      </c>
      <c r="DO14" s="31">
        <f t="shared" si="64"/>
        <v>12</v>
      </c>
      <c r="DP14" s="33" t="str">
        <f t="shared" si="65"/>
        <v>Computer Application Software (Non-Systems)</v>
      </c>
      <c r="DQ14" s="2">
        <f t="shared" si="12"/>
        <v>-0.10371088236570358</v>
      </c>
      <c r="DR14" s="1">
        <v>30583036.493755952</v>
      </c>
      <c r="DS14" s="1">
        <f>+DR14</f>
        <v>30583036.493755952</v>
      </c>
      <c r="DT14" s="1"/>
      <c r="DU14" s="1"/>
      <c r="DW14" s="2"/>
      <c r="DX14" s="2">
        <f t="shared" si="66"/>
        <v>30583036.493755952</v>
      </c>
      <c r="DY14" s="2"/>
      <c r="DZ14" s="2">
        <f t="shared" si="78"/>
        <v>30583036.493755952</v>
      </c>
      <c r="EA14" s="2">
        <f t="shared" si="68"/>
        <v>30583036.390045069</v>
      </c>
      <c r="EB14" s="29">
        <v>1</v>
      </c>
      <c r="EC14" s="2">
        <f t="shared" si="79"/>
        <v>-30583036</v>
      </c>
      <c r="ED14" s="2">
        <f t="shared" si="14"/>
        <v>0.39004506915807724</v>
      </c>
    </row>
    <row r="15" spans="1:134" x14ac:dyDescent="0.25">
      <c r="B15" s="7">
        <v>13</v>
      </c>
      <c r="C15" t="s">
        <v>75</v>
      </c>
      <c r="D15" s="2">
        <v>768225</v>
      </c>
      <c r="E15" s="1"/>
      <c r="F15" s="1"/>
      <c r="G15" s="1"/>
      <c r="J15" s="2">
        <f t="shared" si="15"/>
        <v>0</v>
      </c>
      <c r="K15" s="2"/>
      <c r="L15" s="2">
        <f t="shared" si="1"/>
        <v>0</v>
      </c>
      <c r="M15" s="2">
        <f t="shared" si="16"/>
        <v>768225</v>
      </c>
      <c r="N15" s="29" t="s">
        <v>76</v>
      </c>
      <c r="O15" s="2">
        <f>'Class 13'!$R$21</f>
        <v>-36882</v>
      </c>
      <c r="P15" s="2">
        <f t="shared" si="2"/>
        <v>731343</v>
      </c>
      <c r="Q15" s="1"/>
      <c r="R15" s="31">
        <f t="shared" si="18"/>
        <v>13</v>
      </c>
      <c r="S15" s="33" t="str">
        <f t="shared" si="19"/>
        <v>Addiscott Ops Centre</v>
      </c>
      <c r="T15" s="2">
        <f t="shared" si="20"/>
        <v>731343</v>
      </c>
      <c r="U15" s="1"/>
      <c r="V15" s="1">
        <f t="shared" si="21"/>
        <v>0</v>
      </c>
      <c r="W15" s="1"/>
      <c r="Z15" s="2">
        <f t="shared" si="22"/>
        <v>0</v>
      </c>
      <c r="AA15" s="2"/>
      <c r="AB15" s="2">
        <f t="shared" si="24"/>
        <v>0</v>
      </c>
      <c r="AC15" s="2">
        <f t="shared" si="25"/>
        <v>731343</v>
      </c>
      <c r="AD15" s="29" t="s">
        <v>76</v>
      </c>
      <c r="AE15" s="2">
        <f>'Class 13'!$S$21</f>
        <v>-36882</v>
      </c>
      <c r="AF15" s="2">
        <f t="shared" si="3"/>
        <v>694461</v>
      </c>
      <c r="AG15" s="1"/>
      <c r="AH15" s="31">
        <f t="shared" si="27"/>
        <v>13</v>
      </c>
      <c r="AI15" s="33" t="str">
        <f t="shared" si="28"/>
        <v>Addiscott Ops Centre</v>
      </c>
      <c r="AJ15" s="2">
        <f t="shared" si="29"/>
        <v>694461</v>
      </c>
      <c r="AK15" s="1"/>
      <c r="AL15" s="1"/>
      <c r="AM15" s="1"/>
      <c r="AN15" s="1"/>
      <c r="AQ15" s="2">
        <f t="shared" si="30"/>
        <v>0</v>
      </c>
      <c r="AR15" s="2">
        <f t="shared" ref="AR15:AR20" si="80">+AQ15*$AR$5</f>
        <v>0</v>
      </c>
      <c r="AS15" s="2">
        <f t="shared" si="32"/>
        <v>0</v>
      </c>
      <c r="AT15" s="2">
        <f t="shared" si="33"/>
        <v>694461</v>
      </c>
      <c r="AU15" s="29" t="s">
        <v>76</v>
      </c>
      <c r="AV15" s="2">
        <f>'Class 13'!$T$21</f>
        <v>-36882</v>
      </c>
      <c r="AW15" s="2">
        <f t="shared" si="4"/>
        <v>657579</v>
      </c>
      <c r="AY15" s="31">
        <f t="shared" si="35"/>
        <v>13</v>
      </c>
      <c r="AZ15" s="33" t="str">
        <f t="shared" si="36"/>
        <v>Addiscott Ops Centre</v>
      </c>
      <c r="BA15" s="2">
        <f t="shared" si="5"/>
        <v>657579</v>
      </c>
      <c r="BB15" s="1"/>
      <c r="BC15" s="1"/>
      <c r="BD15" s="1"/>
      <c r="BE15" s="1"/>
      <c r="BH15" s="2">
        <f t="shared" si="37"/>
        <v>0</v>
      </c>
      <c r="BI15" s="2">
        <f t="shared" ref="BI15:BI23" si="81">+BH15*$BI$5</f>
        <v>0</v>
      </c>
      <c r="BJ15" s="2">
        <f t="shared" si="70"/>
        <v>0</v>
      </c>
      <c r="BK15" s="2">
        <f t="shared" si="40"/>
        <v>657579</v>
      </c>
      <c r="BL15" s="29" t="s">
        <v>76</v>
      </c>
      <c r="BM15" s="2">
        <f>'Class 13'!$U$21</f>
        <v>-36882</v>
      </c>
      <c r="BN15" s="2">
        <f t="shared" si="6"/>
        <v>620697</v>
      </c>
      <c r="BO15" s="1"/>
      <c r="BP15" s="31">
        <f t="shared" si="42"/>
        <v>13</v>
      </c>
      <c r="BQ15" s="33" t="str">
        <f t="shared" si="43"/>
        <v>Addiscott Ops Centre</v>
      </c>
      <c r="BR15" s="2">
        <f t="shared" si="7"/>
        <v>620697</v>
      </c>
      <c r="BS15" s="1"/>
      <c r="BT15" s="1"/>
      <c r="BU15" s="1"/>
      <c r="BV15" s="1"/>
      <c r="BY15" s="2">
        <f t="shared" si="44"/>
        <v>0</v>
      </c>
      <c r="BZ15" s="2">
        <f t="shared" ref="BZ15:BZ45" si="82">+BY15*$BZ$5</f>
        <v>0</v>
      </c>
      <c r="CA15" s="2">
        <f t="shared" si="72"/>
        <v>0</v>
      </c>
      <c r="CB15" s="2">
        <f t="shared" si="47"/>
        <v>620697</v>
      </c>
      <c r="CC15" s="29" t="s">
        <v>76</v>
      </c>
      <c r="CD15" s="2">
        <f>'Class 13'!$V$21</f>
        <v>-36882</v>
      </c>
      <c r="CE15" s="2">
        <f t="shared" si="8"/>
        <v>583815</v>
      </c>
      <c r="CG15" s="31">
        <f t="shared" si="49"/>
        <v>13</v>
      </c>
      <c r="CH15" s="33" t="str">
        <f t="shared" si="50"/>
        <v>Addiscott Ops Centre</v>
      </c>
      <c r="CI15" s="2">
        <f t="shared" si="51"/>
        <v>583815</v>
      </c>
      <c r="CJ15" s="1"/>
      <c r="CK15" s="1"/>
      <c r="CL15" s="1"/>
      <c r="CM15" s="1"/>
      <c r="CP15" s="2">
        <f t="shared" si="52"/>
        <v>0</v>
      </c>
      <c r="CQ15" s="2">
        <f t="shared" si="53"/>
        <v>0</v>
      </c>
      <c r="CR15" s="2">
        <f t="shared" si="74"/>
        <v>0</v>
      </c>
      <c r="CS15" s="2">
        <f t="shared" si="55"/>
        <v>583815</v>
      </c>
      <c r="CT15" s="29" t="s">
        <v>76</v>
      </c>
      <c r="CU15" s="2">
        <f>'Class 13'!$W$21</f>
        <v>-36882</v>
      </c>
      <c r="CV15" s="2">
        <f t="shared" si="9"/>
        <v>546933</v>
      </c>
      <c r="CX15" s="31">
        <f t="shared" si="57"/>
        <v>13</v>
      </c>
      <c r="CY15" s="33" t="str">
        <f t="shared" si="58"/>
        <v>Addiscott Ops Centre</v>
      </c>
      <c r="CZ15" s="2">
        <f t="shared" si="59"/>
        <v>546933</v>
      </c>
      <c r="DA15" s="1"/>
      <c r="DB15" s="1"/>
      <c r="DC15" s="1"/>
      <c r="DD15" s="1"/>
      <c r="DG15" s="2">
        <f t="shared" si="60"/>
        <v>0</v>
      </c>
      <c r="DH15" s="2">
        <f t="shared" ref="DH15:DH36" si="83">+DG15*DH$5</f>
        <v>0</v>
      </c>
      <c r="DI15" s="2">
        <f t="shared" si="76"/>
        <v>0</v>
      </c>
      <c r="DJ15" s="2">
        <f t="shared" si="62"/>
        <v>546933</v>
      </c>
      <c r="DK15" s="29" t="s">
        <v>76</v>
      </c>
      <c r="DL15" s="2">
        <f>'Class 13'!$X$21</f>
        <v>-36882</v>
      </c>
      <c r="DM15" s="2">
        <f t="shared" si="11"/>
        <v>510051</v>
      </c>
      <c r="DO15" s="31">
        <f t="shared" si="64"/>
        <v>13</v>
      </c>
      <c r="DP15" s="33" t="str">
        <f t="shared" si="65"/>
        <v>Addiscott Ops Centre</v>
      </c>
      <c r="DQ15" s="2">
        <f t="shared" si="12"/>
        <v>510051</v>
      </c>
      <c r="DR15" s="1"/>
      <c r="DS15" s="1"/>
      <c r="DT15" s="1"/>
      <c r="DU15" s="1"/>
      <c r="DX15" s="2">
        <f t="shared" si="66"/>
        <v>0</v>
      </c>
      <c r="DY15" s="2">
        <f t="shared" ref="DY15:DY36" si="84">+DX15*DY$5</f>
        <v>0</v>
      </c>
      <c r="DZ15" s="2">
        <f t="shared" si="78"/>
        <v>0</v>
      </c>
      <c r="EA15" s="2">
        <f t="shared" si="68"/>
        <v>510051</v>
      </c>
      <c r="EB15" s="29" t="s">
        <v>76</v>
      </c>
      <c r="EC15" s="2">
        <f>'Class 13'!$Y$21</f>
        <v>-36882</v>
      </c>
      <c r="ED15" s="2">
        <f t="shared" si="14"/>
        <v>473169</v>
      </c>
    </row>
    <row r="16" spans="1:134" x14ac:dyDescent="0.25">
      <c r="B16" s="7">
        <v>13</v>
      </c>
      <c r="C16" t="s">
        <v>77</v>
      </c>
      <c r="D16" s="2">
        <v>361057</v>
      </c>
      <c r="E16" s="1"/>
      <c r="F16" s="1"/>
      <c r="G16" s="1"/>
      <c r="J16" s="2">
        <f t="shared" si="15"/>
        <v>0</v>
      </c>
      <c r="K16" s="2"/>
      <c r="L16" s="2">
        <f t="shared" si="1"/>
        <v>0</v>
      </c>
      <c r="M16" s="2">
        <f t="shared" si="16"/>
        <v>361057</v>
      </c>
      <c r="N16" s="29" t="s">
        <v>76</v>
      </c>
      <c r="O16" s="2">
        <f>'Class 13'!$R$24</f>
        <v>-31395</v>
      </c>
      <c r="P16" s="2">
        <f t="shared" si="2"/>
        <v>329662</v>
      </c>
      <c r="Q16" s="1"/>
      <c r="R16" s="31">
        <f t="shared" si="18"/>
        <v>13</v>
      </c>
      <c r="S16" s="33" t="str">
        <f t="shared" si="19"/>
        <v>Barrie Hydro - right to use</v>
      </c>
      <c r="T16" s="2">
        <f t="shared" si="20"/>
        <v>329662</v>
      </c>
      <c r="U16" s="1"/>
      <c r="V16" s="1">
        <f t="shared" si="21"/>
        <v>0</v>
      </c>
      <c r="W16" s="1"/>
      <c r="Z16" s="2">
        <f t="shared" si="22"/>
        <v>0</v>
      </c>
      <c r="AA16" s="2"/>
      <c r="AB16" s="2">
        <f t="shared" si="24"/>
        <v>0</v>
      </c>
      <c r="AC16" s="2">
        <f t="shared" si="25"/>
        <v>329662</v>
      </c>
      <c r="AD16" s="29" t="s">
        <v>76</v>
      </c>
      <c r="AE16" s="2">
        <f>'Class 13'!$S$24</f>
        <v>-31395</v>
      </c>
      <c r="AF16" s="2">
        <f t="shared" si="3"/>
        <v>298267</v>
      </c>
      <c r="AG16" s="1"/>
      <c r="AH16" s="31">
        <f t="shared" si="27"/>
        <v>13</v>
      </c>
      <c r="AI16" s="33" t="str">
        <f t="shared" si="28"/>
        <v>Barrie Hydro - right to use</v>
      </c>
      <c r="AJ16" s="2">
        <f t="shared" si="29"/>
        <v>298267</v>
      </c>
      <c r="AK16" s="1"/>
      <c r="AL16" s="1"/>
      <c r="AM16" s="1"/>
      <c r="AN16" s="1"/>
      <c r="AQ16" s="2">
        <f t="shared" si="30"/>
        <v>0</v>
      </c>
      <c r="AR16" s="2">
        <f t="shared" si="80"/>
        <v>0</v>
      </c>
      <c r="AS16" s="2">
        <f t="shared" si="32"/>
        <v>0</v>
      </c>
      <c r="AT16" s="2">
        <f t="shared" si="33"/>
        <v>298267</v>
      </c>
      <c r="AU16" s="29" t="s">
        <v>76</v>
      </c>
      <c r="AV16" s="2">
        <f>'Class 13'!$T$24</f>
        <v>-31395</v>
      </c>
      <c r="AW16" s="2">
        <f t="shared" si="4"/>
        <v>266872</v>
      </c>
      <c r="AY16" s="31">
        <f t="shared" si="35"/>
        <v>13</v>
      </c>
      <c r="AZ16" s="33" t="str">
        <f t="shared" si="36"/>
        <v>Barrie Hydro - right to use</v>
      </c>
      <c r="BA16" s="2">
        <f t="shared" si="5"/>
        <v>266872</v>
      </c>
      <c r="BB16" s="1"/>
      <c r="BC16" s="1"/>
      <c r="BD16" s="1"/>
      <c r="BE16" s="1"/>
      <c r="BH16" s="2">
        <f t="shared" si="37"/>
        <v>0</v>
      </c>
      <c r="BI16" s="2">
        <f t="shared" si="81"/>
        <v>0</v>
      </c>
      <c r="BJ16" s="2">
        <f t="shared" si="70"/>
        <v>0</v>
      </c>
      <c r="BK16" s="2">
        <f t="shared" si="40"/>
        <v>266872</v>
      </c>
      <c r="BL16" s="29" t="s">
        <v>76</v>
      </c>
      <c r="BM16" s="2">
        <f>'Class 13'!$U$24</f>
        <v>-32142.999999999975</v>
      </c>
      <c r="BN16" s="2">
        <f t="shared" si="6"/>
        <v>234729.00000000003</v>
      </c>
      <c r="BO16" s="1"/>
      <c r="BP16" s="31">
        <f t="shared" si="42"/>
        <v>13</v>
      </c>
      <c r="BQ16" s="33" t="str">
        <f t="shared" si="43"/>
        <v>Barrie Hydro - right to use</v>
      </c>
      <c r="BR16" s="2">
        <f t="shared" si="7"/>
        <v>234729.00000000003</v>
      </c>
      <c r="BS16" s="1"/>
      <c r="BT16" s="1"/>
      <c r="BU16" s="1"/>
      <c r="BV16" s="1"/>
      <c r="BY16" s="2">
        <f t="shared" si="44"/>
        <v>0</v>
      </c>
      <c r="BZ16" s="2">
        <f t="shared" si="82"/>
        <v>0</v>
      </c>
      <c r="CA16" s="2">
        <f t="shared" si="72"/>
        <v>0</v>
      </c>
      <c r="CB16" s="2">
        <f t="shared" si="47"/>
        <v>234729.00000000003</v>
      </c>
      <c r="CC16" s="29" t="s">
        <v>76</v>
      </c>
      <c r="CD16" s="2">
        <f>'Class 13'!$V$24</f>
        <v>-32143</v>
      </c>
      <c r="CE16" s="2">
        <f t="shared" si="8"/>
        <v>202586.00000000003</v>
      </c>
      <c r="CG16" s="31">
        <f t="shared" si="49"/>
        <v>13</v>
      </c>
      <c r="CH16" s="33" t="str">
        <f t="shared" si="50"/>
        <v>Barrie Hydro - right to use</v>
      </c>
      <c r="CI16" s="2">
        <f t="shared" si="51"/>
        <v>202586.00000000003</v>
      </c>
      <c r="CJ16" s="1"/>
      <c r="CK16" s="1"/>
      <c r="CL16" s="1"/>
      <c r="CM16" s="1"/>
      <c r="CP16" s="2">
        <f t="shared" si="52"/>
        <v>0</v>
      </c>
      <c r="CQ16" s="2">
        <f t="shared" si="53"/>
        <v>0</v>
      </c>
      <c r="CR16" s="2">
        <f t="shared" si="74"/>
        <v>0</v>
      </c>
      <c r="CS16" s="2">
        <f t="shared" si="55"/>
        <v>202586.00000000003</v>
      </c>
      <c r="CT16" s="29" t="s">
        <v>76</v>
      </c>
      <c r="CU16" s="2">
        <f>'Class 13'!$W$24</f>
        <v>-32143</v>
      </c>
      <c r="CV16" s="2">
        <f t="shared" si="9"/>
        <v>170443.00000000003</v>
      </c>
      <c r="CX16" s="31">
        <f t="shared" si="57"/>
        <v>13</v>
      </c>
      <c r="CY16" s="33" t="str">
        <f t="shared" si="58"/>
        <v>Barrie Hydro - right to use</v>
      </c>
      <c r="CZ16" s="2">
        <f t="shared" si="59"/>
        <v>170443.00000000003</v>
      </c>
      <c r="DA16" s="1"/>
      <c r="DB16" s="1"/>
      <c r="DC16" s="1"/>
      <c r="DD16" s="1"/>
      <c r="DG16" s="2">
        <f t="shared" si="60"/>
        <v>0</v>
      </c>
      <c r="DH16" s="2">
        <f t="shared" si="83"/>
        <v>0</v>
      </c>
      <c r="DI16" s="2">
        <f t="shared" si="76"/>
        <v>0</v>
      </c>
      <c r="DJ16" s="2">
        <f t="shared" si="62"/>
        <v>170443.00000000003</v>
      </c>
      <c r="DK16" s="29" t="s">
        <v>76</v>
      </c>
      <c r="DL16" s="2">
        <f>'Class 13'!$X$24</f>
        <v>-32143</v>
      </c>
      <c r="DM16" s="2">
        <f t="shared" si="11"/>
        <v>138300.00000000003</v>
      </c>
      <c r="DO16" s="31">
        <f t="shared" si="64"/>
        <v>13</v>
      </c>
      <c r="DP16" s="33" t="str">
        <f t="shared" si="65"/>
        <v>Barrie Hydro - right to use</v>
      </c>
      <c r="DQ16" s="2">
        <f t="shared" si="12"/>
        <v>138300.00000000003</v>
      </c>
      <c r="DR16" s="1"/>
      <c r="DS16" s="1"/>
      <c r="DT16" s="1"/>
      <c r="DU16" s="1"/>
      <c r="DX16" s="2">
        <f t="shared" si="66"/>
        <v>0</v>
      </c>
      <c r="DY16" s="2">
        <f t="shared" si="84"/>
        <v>0</v>
      </c>
      <c r="DZ16" s="2">
        <f t="shared" si="78"/>
        <v>0</v>
      </c>
      <c r="EA16" s="2">
        <f t="shared" si="68"/>
        <v>138300.00000000003</v>
      </c>
      <c r="EB16" s="29" t="s">
        <v>76</v>
      </c>
      <c r="EC16" s="2">
        <f>'Class 13'!$Y$24</f>
        <v>-32143</v>
      </c>
      <c r="ED16" s="2">
        <f t="shared" si="14"/>
        <v>106157.00000000003</v>
      </c>
    </row>
    <row r="17" spans="2:134" x14ac:dyDescent="0.25">
      <c r="B17" s="7">
        <v>13</v>
      </c>
      <c r="C17" t="s">
        <v>78</v>
      </c>
      <c r="D17" s="2">
        <v>0</v>
      </c>
      <c r="E17" s="1"/>
      <c r="F17" s="1"/>
      <c r="G17" s="1"/>
      <c r="J17" s="2">
        <f t="shared" si="15"/>
        <v>0</v>
      </c>
      <c r="K17" s="2"/>
      <c r="L17" s="2"/>
      <c r="M17" s="2"/>
      <c r="N17" s="29" t="s">
        <v>76</v>
      </c>
      <c r="O17" s="2"/>
      <c r="P17" s="2"/>
      <c r="Q17" s="1"/>
      <c r="R17" s="31">
        <f t="shared" si="18"/>
        <v>13</v>
      </c>
      <c r="S17" s="33" t="str">
        <f t="shared" si="19"/>
        <v>Leasehold Improvement - Sandalwood</v>
      </c>
      <c r="T17" s="2">
        <f t="shared" si="20"/>
        <v>0</v>
      </c>
      <c r="U17" s="1"/>
      <c r="V17" s="1">
        <f t="shared" si="21"/>
        <v>0</v>
      </c>
      <c r="W17" s="1"/>
      <c r="Z17" s="2"/>
      <c r="AA17" s="2"/>
      <c r="AB17" s="2"/>
      <c r="AC17" s="2"/>
      <c r="AD17" s="29"/>
      <c r="AE17" s="2"/>
      <c r="AF17" s="2"/>
      <c r="AG17" s="1"/>
      <c r="AH17" s="31">
        <f t="shared" si="27"/>
        <v>13</v>
      </c>
      <c r="AI17" s="33" t="str">
        <f t="shared" si="28"/>
        <v>Leasehold Improvement - Sandalwood</v>
      </c>
      <c r="AJ17" s="2">
        <f t="shared" si="29"/>
        <v>0</v>
      </c>
      <c r="AK17" s="1">
        <v>460599</v>
      </c>
      <c r="AL17" s="1">
        <f>+AK17</f>
        <v>460599</v>
      </c>
      <c r="AM17" s="1"/>
      <c r="AN17" s="1"/>
      <c r="AQ17" s="2">
        <f t="shared" si="30"/>
        <v>460599</v>
      </c>
      <c r="AR17" s="2">
        <f t="shared" si="80"/>
        <v>230299.5</v>
      </c>
      <c r="AS17" s="2">
        <f t="shared" si="32"/>
        <v>690898.5</v>
      </c>
      <c r="AT17" s="2">
        <f t="shared" si="33"/>
        <v>690898.5</v>
      </c>
      <c r="AU17" s="29" t="s">
        <v>76</v>
      </c>
      <c r="AV17" s="2">
        <f>-AT17/5</f>
        <v>-138179.70000000001</v>
      </c>
      <c r="AW17" s="2">
        <f t="shared" si="4"/>
        <v>322419.3</v>
      </c>
      <c r="AY17" s="31">
        <f t="shared" si="35"/>
        <v>13</v>
      </c>
      <c r="AZ17" s="33" t="str">
        <f t="shared" si="36"/>
        <v>Leasehold Improvement - Sandalwood</v>
      </c>
      <c r="BA17" s="2">
        <f t="shared" si="5"/>
        <v>322419.3</v>
      </c>
      <c r="BB17" s="1"/>
      <c r="BC17" s="1"/>
      <c r="BD17" s="1"/>
      <c r="BE17" s="1"/>
      <c r="BH17" s="2">
        <f t="shared" si="37"/>
        <v>0</v>
      </c>
      <c r="BI17" s="2">
        <f t="shared" si="81"/>
        <v>0</v>
      </c>
      <c r="BJ17" s="2">
        <f t="shared" si="70"/>
        <v>0</v>
      </c>
      <c r="BK17" s="2">
        <f t="shared" si="40"/>
        <v>322419.3</v>
      </c>
      <c r="BL17" s="29" t="s">
        <v>76</v>
      </c>
      <c r="BM17" s="2">
        <v>-92120</v>
      </c>
      <c r="BN17" s="2">
        <f t="shared" si="6"/>
        <v>230299.3</v>
      </c>
      <c r="BO17" s="1"/>
      <c r="BP17" s="31">
        <f t="shared" si="42"/>
        <v>13</v>
      </c>
      <c r="BQ17" s="33" t="str">
        <f t="shared" si="43"/>
        <v>Leasehold Improvement - Sandalwood</v>
      </c>
      <c r="BR17" s="2">
        <f t="shared" si="7"/>
        <v>230299.3</v>
      </c>
      <c r="BS17" s="1"/>
      <c r="BT17" s="1"/>
      <c r="BU17" s="1"/>
      <c r="BV17" s="1"/>
      <c r="BY17" s="2">
        <f t="shared" si="44"/>
        <v>0</v>
      </c>
      <c r="BZ17" s="2">
        <f t="shared" si="82"/>
        <v>0</v>
      </c>
      <c r="CA17" s="2">
        <f t="shared" si="72"/>
        <v>0</v>
      </c>
      <c r="CB17" s="2">
        <f t="shared" si="47"/>
        <v>230299.3</v>
      </c>
      <c r="CC17" s="29" t="s">
        <v>76</v>
      </c>
      <c r="CD17" s="2">
        <v>-92120</v>
      </c>
      <c r="CE17" s="2">
        <f t="shared" si="8"/>
        <v>138179.29999999999</v>
      </c>
      <c r="CF17" s="9"/>
      <c r="CG17" s="31">
        <f t="shared" si="49"/>
        <v>13</v>
      </c>
      <c r="CH17" s="33" t="str">
        <f t="shared" si="50"/>
        <v>Leasehold Improvement - Sandalwood</v>
      </c>
      <c r="CI17" s="2">
        <f t="shared" si="51"/>
        <v>138179.29999999999</v>
      </c>
      <c r="CJ17" s="1"/>
      <c r="CK17" s="1"/>
      <c r="CL17" s="1"/>
      <c r="CM17" s="1"/>
      <c r="CP17" s="2">
        <f t="shared" si="52"/>
        <v>0</v>
      </c>
      <c r="CQ17" s="2">
        <f t="shared" si="53"/>
        <v>0</v>
      </c>
      <c r="CR17" s="2">
        <f t="shared" si="74"/>
        <v>0</v>
      </c>
      <c r="CS17" s="2">
        <f t="shared" si="55"/>
        <v>138179.29999999999</v>
      </c>
      <c r="CT17" s="29" t="s">
        <v>76</v>
      </c>
      <c r="CU17" s="2">
        <v>-92120</v>
      </c>
      <c r="CV17" s="2">
        <f t="shared" si="9"/>
        <v>46059.299999999988</v>
      </c>
      <c r="CW17" s="9"/>
      <c r="CX17" s="31">
        <f t="shared" si="57"/>
        <v>13</v>
      </c>
      <c r="CY17" s="33" t="str">
        <f t="shared" si="58"/>
        <v>Leasehold Improvement - Sandalwood</v>
      </c>
      <c r="CZ17" s="2">
        <f t="shared" si="59"/>
        <v>46059.299999999988</v>
      </c>
      <c r="DA17" s="1"/>
      <c r="DB17" s="1"/>
      <c r="DC17" s="1"/>
      <c r="DD17" s="1"/>
      <c r="DG17" s="2">
        <f t="shared" si="60"/>
        <v>0</v>
      </c>
      <c r="DH17" s="2">
        <f t="shared" si="83"/>
        <v>0</v>
      </c>
      <c r="DI17" s="2">
        <f t="shared" si="76"/>
        <v>0</v>
      </c>
      <c r="DJ17" s="2">
        <f t="shared" si="62"/>
        <v>46059.299999999988</v>
      </c>
      <c r="DK17" s="29" t="s">
        <v>76</v>
      </c>
      <c r="DL17" s="2">
        <v>-46059</v>
      </c>
      <c r="DM17" s="2">
        <f t="shared" si="11"/>
        <v>0.29999999998835847</v>
      </c>
      <c r="DO17" s="31">
        <f t="shared" si="64"/>
        <v>13</v>
      </c>
      <c r="DP17" s="33" t="str">
        <f t="shared" si="65"/>
        <v>Leasehold Improvement - Sandalwood</v>
      </c>
      <c r="DQ17" s="2">
        <f t="shared" si="12"/>
        <v>0.29999999998835847</v>
      </c>
      <c r="DR17" s="1"/>
      <c r="DS17" s="1">
        <f>+DR17</f>
        <v>0</v>
      </c>
      <c r="DT17" s="1"/>
      <c r="DU17" s="1"/>
      <c r="DX17" s="2">
        <f t="shared" si="66"/>
        <v>0</v>
      </c>
      <c r="DY17" s="2">
        <f t="shared" si="84"/>
        <v>0</v>
      </c>
      <c r="DZ17" s="2">
        <f t="shared" si="78"/>
        <v>0</v>
      </c>
      <c r="EA17" s="2">
        <f t="shared" si="68"/>
        <v>0.29999999998835847</v>
      </c>
      <c r="EB17" s="29" t="s">
        <v>76</v>
      </c>
      <c r="EC17" s="2">
        <v>0</v>
      </c>
      <c r="ED17" s="2">
        <f t="shared" si="14"/>
        <v>0.29999999998835847</v>
      </c>
    </row>
    <row r="18" spans="2:134" x14ac:dyDescent="0.25">
      <c r="B18" s="7">
        <v>13</v>
      </c>
      <c r="C18" t="s">
        <v>79</v>
      </c>
      <c r="D18" s="2">
        <v>128431</v>
      </c>
      <c r="E18" s="1"/>
      <c r="F18" s="1"/>
      <c r="G18" s="1"/>
      <c r="J18" s="2">
        <f t="shared" si="15"/>
        <v>0</v>
      </c>
      <c r="K18" s="2"/>
      <c r="L18" s="2">
        <f t="shared" si="1"/>
        <v>0</v>
      </c>
      <c r="M18" s="2">
        <f t="shared" si="16"/>
        <v>128431</v>
      </c>
      <c r="N18" s="29" t="s">
        <v>76</v>
      </c>
      <c r="O18" s="2">
        <f>'Class 13'!$R$17</f>
        <v>-15110</v>
      </c>
      <c r="P18" s="2">
        <f t="shared" si="2"/>
        <v>113321</v>
      </c>
      <c r="Q18" s="1"/>
      <c r="R18" s="31">
        <f t="shared" si="18"/>
        <v>13</v>
      </c>
      <c r="S18" s="33" t="str">
        <f t="shared" si="19"/>
        <v>PS Inc - 2005 Additions</v>
      </c>
      <c r="T18" s="2">
        <f t="shared" si="20"/>
        <v>113321</v>
      </c>
      <c r="U18" s="1"/>
      <c r="V18" s="1">
        <f t="shared" si="21"/>
        <v>0</v>
      </c>
      <c r="W18" s="1"/>
      <c r="Z18" s="2">
        <f t="shared" si="22"/>
        <v>0</v>
      </c>
      <c r="AA18" s="2"/>
      <c r="AB18" s="2">
        <f t="shared" si="24"/>
        <v>0</v>
      </c>
      <c r="AC18" s="2">
        <f t="shared" si="25"/>
        <v>113321</v>
      </c>
      <c r="AD18" s="29" t="s">
        <v>76</v>
      </c>
      <c r="AE18" s="2">
        <f>'Class 13'!$S$17</f>
        <v>-15110</v>
      </c>
      <c r="AF18" s="2">
        <f t="shared" si="3"/>
        <v>98211</v>
      </c>
      <c r="AG18" s="1"/>
      <c r="AH18" s="31">
        <f t="shared" si="27"/>
        <v>13</v>
      </c>
      <c r="AI18" s="33" t="str">
        <f t="shared" si="28"/>
        <v>PS Inc - 2005 Additions</v>
      </c>
      <c r="AJ18" s="2">
        <f t="shared" si="29"/>
        <v>98211</v>
      </c>
      <c r="AK18" s="1"/>
      <c r="AL18" s="1"/>
      <c r="AM18" s="1"/>
      <c r="AN18" s="1"/>
      <c r="AQ18" s="2">
        <f t="shared" si="30"/>
        <v>0</v>
      </c>
      <c r="AR18" s="2">
        <f t="shared" si="80"/>
        <v>0</v>
      </c>
      <c r="AS18" s="2">
        <f t="shared" si="32"/>
        <v>0</v>
      </c>
      <c r="AT18" s="2">
        <f t="shared" si="33"/>
        <v>98211</v>
      </c>
      <c r="AU18" s="29" t="s">
        <v>76</v>
      </c>
      <c r="AV18" s="2">
        <f>'Class 13'!$T$17</f>
        <v>-15110</v>
      </c>
      <c r="AW18" s="2">
        <f t="shared" si="4"/>
        <v>83101</v>
      </c>
      <c r="AY18" s="31">
        <f t="shared" si="35"/>
        <v>13</v>
      </c>
      <c r="AZ18" s="33" t="str">
        <f t="shared" si="36"/>
        <v>PS Inc - 2005 Additions</v>
      </c>
      <c r="BA18" s="2">
        <f t="shared" si="5"/>
        <v>83101</v>
      </c>
      <c r="BB18" s="1"/>
      <c r="BC18" s="1"/>
      <c r="BD18" s="1"/>
      <c r="BE18" s="1"/>
      <c r="BH18" s="2">
        <f t="shared" si="37"/>
        <v>0</v>
      </c>
      <c r="BI18" s="2">
        <f t="shared" si="81"/>
        <v>0</v>
      </c>
      <c r="BJ18" s="2">
        <f t="shared" si="70"/>
        <v>0</v>
      </c>
      <c r="BK18" s="2">
        <f t="shared" si="40"/>
        <v>83101</v>
      </c>
      <c r="BL18" s="29" t="s">
        <v>76</v>
      </c>
      <c r="BM18" s="2">
        <f>'Class 13'!$U$17</f>
        <v>-15110</v>
      </c>
      <c r="BN18" s="2">
        <f t="shared" si="6"/>
        <v>67991</v>
      </c>
      <c r="BO18" s="1"/>
      <c r="BP18" s="31">
        <f t="shared" si="42"/>
        <v>13</v>
      </c>
      <c r="BQ18" s="33" t="str">
        <f t="shared" si="43"/>
        <v>PS Inc - 2005 Additions</v>
      </c>
      <c r="BR18" s="2">
        <f t="shared" si="7"/>
        <v>67991</v>
      </c>
      <c r="BS18" s="1"/>
      <c r="BT18" s="1"/>
      <c r="BU18" s="1"/>
      <c r="BV18" s="1"/>
      <c r="BY18" s="2">
        <f t="shared" si="44"/>
        <v>0</v>
      </c>
      <c r="BZ18" s="2">
        <f t="shared" si="82"/>
        <v>0</v>
      </c>
      <c r="CA18" s="2">
        <f t="shared" si="72"/>
        <v>0</v>
      </c>
      <c r="CB18" s="2">
        <f t="shared" si="47"/>
        <v>67991</v>
      </c>
      <c r="CC18" s="29" t="s">
        <v>76</v>
      </c>
      <c r="CD18" s="2">
        <f>'Class 13'!$V$17</f>
        <v>-15110</v>
      </c>
      <c r="CE18" s="2">
        <f t="shared" si="8"/>
        <v>52881</v>
      </c>
      <c r="CG18" s="31">
        <f t="shared" si="49"/>
        <v>13</v>
      </c>
      <c r="CH18" s="33" t="str">
        <f t="shared" si="50"/>
        <v>PS Inc - 2005 Additions</v>
      </c>
      <c r="CI18" s="2">
        <f t="shared" si="51"/>
        <v>52881</v>
      </c>
      <c r="CJ18" s="1"/>
      <c r="CK18" s="1"/>
      <c r="CL18" s="1"/>
      <c r="CM18" s="1"/>
      <c r="CP18" s="2">
        <f t="shared" si="52"/>
        <v>0</v>
      </c>
      <c r="CQ18" s="2">
        <f t="shared" si="53"/>
        <v>0</v>
      </c>
      <c r="CR18" s="2">
        <f t="shared" si="74"/>
        <v>0</v>
      </c>
      <c r="CS18" s="2">
        <f t="shared" si="55"/>
        <v>52881</v>
      </c>
      <c r="CT18" s="29" t="s">
        <v>76</v>
      </c>
      <c r="CU18" s="2">
        <f>'Class 13'!$W$17</f>
        <v>-15110</v>
      </c>
      <c r="CV18" s="2">
        <f t="shared" si="9"/>
        <v>37771</v>
      </c>
      <c r="CX18" s="31">
        <f t="shared" si="57"/>
        <v>13</v>
      </c>
      <c r="CY18" s="33" t="str">
        <f t="shared" si="58"/>
        <v>PS Inc - 2005 Additions</v>
      </c>
      <c r="CZ18" s="2">
        <f t="shared" si="59"/>
        <v>37771</v>
      </c>
      <c r="DA18" s="1"/>
      <c r="DB18" s="1"/>
      <c r="DC18" s="1"/>
      <c r="DD18" s="1"/>
      <c r="DG18" s="2">
        <f t="shared" si="60"/>
        <v>0</v>
      </c>
      <c r="DH18" s="2">
        <f t="shared" si="83"/>
        <v>0</v>
      </c>
      <c r="DI18" s="2">
        <f t="shared" si="76"/>
        <v>0</v>
      </c>
      <c r="DJ18" s="2">
        <f t="shared" si="62"/>
        <v>37771</v>
      </c>
      <c r="DK18" s="29" t="s">
        <v>76</v>
      </c>
      <c r="DL18" s="2">
        <f>'Class 13'!$X$17</f>
        <v>-15110</v>
      </c>
      <c r="DM18" s="2">
        <f t="shared" si="11"/>
        <v>22661</v>
      </c>
      <c r="DO18" s="31">
        <f t="shared" si="64"/>
        <v>13</v>
      </c>
      <c r="DP18" s="33" t="str">
        <f t="shared" si="65"/>
        <v>PS Inc - 2005 Additions</v>
      </c>
      <c r="DQ18" s="2">
        <f t="shared" si="12"/>
        <v>22661</v>
      </c>
      <c r="DR18" s="1"/>
      <c r="DS18" s="1"/>
      <c r="DT18" s="1"/>
      <c r="DU18" s="1"/>
      <c r="DX18" s="2">
        <f t="shared" si="66"/>
        <v>0</v>
      </c>
      <c r="DY18" s="2">
        <f t="shared" si="84"/>
        <v>0</v>
      </c>
      <c r="DZ18" s="2">
        <f t="shared" si="78"/>
        <v>0</v>
      </c>
      <c r="EA18" s="2">
        <f t="shared" si="68"/>
        <v>22661</v>
      </c>
      <c r="EB18" s="29" t="s">
        <v>76</v>
      </c>
      <c r="EC18" s="2">
        <f>'Class 13'!$Y$17</f>
        <v>-15110</v>
      </c>
      <c r="ED18" s="2">
        <f t="shared" si="14"/>
        <v>7551</v>
      </c>
    </row>
    <row r="19" spans="2:134" x14ac:dyDescent="0.25">
      <c r="B19" s="31" t="s">
        <v>80</v>
      </c>
      <c r="C19" s="32" t="s">
        <v>81</v>
      </c>
      <c r="D19" s="2">
        <v>33531822.494273435</v>
      </c>
      <c r="E19" s="1"/>
      <c r="F19" s="1"/>
      <c r="G19" s="1"/>
      <c r="J19" s="2">
        <f t="shared" si="15"/>
        <v>0</v>
      </c>
      <c r="K19" s="2"/>
      <c r="L19" s="2">
        <f t="shared" si="1"/>
        <v>0</v>
      </c>
      <c r="M19" s="2">
        <f t="shared" si="16"/>
        <v>33531822.494273435</v>
      </c>
      <c r="N19" s="29" t="s">
        <v>76</v>
      </c>
      <c r="O19" s="2">
        <f>'Cl.14 Churchill Meadows'!$E$19</f>
        <v>-2023631.4552817077</v>
      </c>
      <c r="P19" s="2">
        <f t="shared" si="2"/>
        <v>31508191.038991727</v>
      </c>
      <c r="Q19" s="1"/>
      <c r="R19" s="31" t="str">
        <f t="shared" si="18"/>
        <v>14</v>
      </c>
      <c r="S19" s="33" t="str">
        <f t="shared" si="19"/>
        <v>Churchill Meadows CCRA</v>
      </c>
      <c r="T19" s="2">
        <f t="shared" si="20"/>
        <v>31508191.038991727</v>
      </c>
      <c r="U19" s="1"/>
      <c r="V19" s="1">
        <f t="shared" si="21"/>
        <v>0</v>
      </c>
      <c r="W19" s="1"/>
      <c r="Z19" s="2">
        <f t="shared" si="22"/>
        <v>0</v>
      </c>
      <c r="AA19" s="2"/>
      <c r="AB19" s="2">
        <f t="shared" si="24"/>
        <v>0</v>
      </c>
      <c r="AC19" s="2">
        <f t="shared" si="25"/>
        <v>31508191.038991727</v>
      </c>
      <c r="AD19" s="29" t="s">
        <v>76</v>
      </c>
      <c r="AE19" s="2">
        <f>'Cl.14 Churchill Meadows'!$E$20</f>
        <v>-2023631.4552817077</v>
      </c>
      <c r="AF19" s="2">
        <f t="shared" si="3"/>
        <v>29484559.583710019</v>
      </c>
      <c r="AG19" s="1"/>
      <c r="AH19" s="31" t="str">
        <f t="shared" si="27"/>
        <v>14</v>
      </c>
      <c r="AI19" s="33" t="str">
        <f t="shared" si="28"/>
        <v>Churchill Meadows CCRA</v>
      </c>
      <c r="AJ19" s="2">
        <f t="shared" si="29"/>
        <v>29484559.583710019</v>
      </c>
      <c r="AK19" s="1"/>
      <c r="AL19" s="1"/>
      <c r="AM19" s="1"/>
      <c r="AN19" s="1"/>
      <c r="AQ19" s="2">
        <f t="shared" si="30"/>
        <v>0</v>
      </c>
      <c r="AR19" s="2">
        <f t="shared" si="80"/>
        <v>0</v>
      </c>
      <c r="AS19" s="2">
        <f t="shared" si="32"/>
        <v>0</v>
      </c>
      <c r="AT19" s="2">
        <f t="shared" si="33"/>
        <v>29484559.583710019</v>
      </c>
      <c r="AU19" s="29" t="s">
        <v>76</v>
      </c>
      <c r="AV19" s="2">
        <f>'Cl.14 Churchill Meadows'!$E$21</f>
        <v>-2023631.4552817077</v>
      </c>
      <c r="AW19" s="2">
        <f t="shared" si="4"/>
        <v>27460928.12842831</v>
      </c>
      <c r="AY19" s="31" t="str">
        <f t="shared" si="35"/>
        <v>14</v>
      </c>
      <c r="AZ19" s="33" t="str">
        <f t="shared" si="36"/>
        <v>Churchill Meadows CCRA</v>
      </c>
      <c r="BA19" s="2">
        <f t="shared" si="5"/>
        <v>27460928.12842831</v>
      </c>
      <c r="BB19" s="1"/>
      <c r="BC19" s="1"/>
      <c r="BD19" s="1"/>
      <c r="BE19" s="1"/>
      <c r="BH19" s="2">
        <f t="shared" si="37"/>
        <v>0</v>
      </c>
      <c r="BI19" s="2">
        <f t="shared" si="81"/>
        <v>0</v>
      </c>
      <c r="BJ19" s="2">
        <f t="shared" si="70"/>
        <v>0</v>
      </c>
      <c r="BK19" s="2">
        <f t="shared" si="40"/>
        <v>27460928.12842831</v>
      </c>
      <c r="BL19" s="29" t="s">
        <v>76</v>
      </c>
      <c r="BM19" s="2">
        <f>'Cl.14 Churchill Meadows'!$E$22</f>
        <v>-2023631.4552817077</v>
      </c>
      <c r="BN19" s="2">
        <f t="shared" si="6"/>
        <v>25437296.673146602</v>
      </c>
      <c r="BO19" s="1"/>
      <c r="BP19" s="31" t="str">
        <f t="shared" si="42"/>
        <v>14</v>
      </c>
      <c r="BQ19" s="33" t="str">
        <f t="shared" si="43"/>
        <v>Churchill Meadows CCRA</v>
      </c>
      <c r="BR19" s="2">
        <f t="shared" si="7"/>
        <v>25437296.673146602</v>
      </c>
      <c r="BS19" s="1"/>
      <c r="BT19" s="1"/>
      <c r="BU19" s="1"/>
      <c r="BV19" s="1"/>
      <c r="BY19" s="2">
        <f t="shared" si="44"/>
        <v>0</v>
      </c>
      <c r="BZ19" s="2">
        <f t="shared" si="82"/>
        <v>0</v>
      </c>
      <c r="CA19" s="2">
        <f t="shared" si="72"/>
        <v>0</v>
      </c>
      <c r="CB19" s="2">
        <f t="shared" si="47"/>
        <v>25437296.673146602</v>
      </c>
      <c r="CC19" s="29" t="s">
        <v>76</v>
      </c>
      <c r="CD19" s="2">
        <f>'Cl.14 Churchill Meadows'!$E$23</f>
        <v>-2023631.4552817077</v>
      </c>
      <c r="CE19" s="2">
        <f t="shared" si="8"/>
        <v>23413665.217864893</v>
      </c>
      <c r="CG19" s="31" t="str">
        <f t="shared" si="49"/>
        <v>14</v>
      </c>
      <c r="CH19" s="33" t="str">
        <f t="shared" si="50"/>
        <v>Churchill Meadows CCRA</v>
      </c>
      <c r="CI19" s="2">
        <f t="shared" si="51"/>
        <v>23413665.217864893</v>
      </c>
      <c r="CJ19" s="1"/>
      <c r="CK19" s="1"/>
      <c r="CL19" s="1"/>
      <c r="CM19" s="1"/>
      <c r="CP19" s="2">
        <f t="shared" si="52"/>
        <v>0</v>
      </c>
      <c r="CQ19" s="2">
        <f t="shared" si="53"/>
        <v>0</v>
      </c>
      <c r="CR19" s="2">
        <f t="shared" si="74"/>
        <v>0</v>
      </c>
      <c r="CS19" s="2">
        <f t="shared" si="55"/>
        <v>23413665.217864893</v>
      </c>
      <c r="CT19" s="29" t="s">
        <v>76</v>
      </c>
      <c r="CU19" s="2">
        <f>'Cl.14 Churchill Meadows'!$E$24</f>
        <v>-2023631.4552817077</v>
      </c>
      <c r="CV19" s="2">
        <f t="shared" si="9"/>
        <v>21390033.762583185</v>
      </c>
      <c r="CX19" s="31" t="str">
        <f t="shared" si="57"/>
        <v>14</v>
      </c>
      <c r="CY19" s="33" t="str">
        <f t="shared" si="58"/>
        <v>Churchill Meadows CCRA</v>
      </c>
      <c r="CZ19" s="2">
        <f t="shared" si="59"/>
        <v>21390033.762583185</v>
      </c>
      <c r="DA19" s="1"/>
      <c r="DB19" s="1"/>
      <c r="DC19" s="1"/>
      <c r="DD19" s="1"/>
      <c r="DG19" s="2">
        <f t="shared" si="60"/>
        <v>0</v>
      </c>
      <c r="DH19" s="2">
        <f t="shared" si="83"/>
        <v>0</v>
      </c>
      <c r="DI19" s="2">
        <f t="shared" si="76"/>
        <v>0</v>
      </c>
      <c r="DJ19" s="2">
        <f t="shared" si="62"/>
        <v>21390033.762583185</v>
      </c>
      <c r="DK19" s="29" t="s">
        <v>76</v>
      </c>
      <c r="DL19" s="2">
        <f>'Cl.14 Churchill Meadows'!$E$25</f>
        <v>-2023631.4552817077</v>
      </c>
      <c r="DM19" s="2">
        <f t="shared" si="11"/>
        <v>19366402.307301477</v>
      </c>
      <c r="DO19" s="31" t="str">
        <f t="shared" si="64"/>
        <v>14</v>
      </c>
      <c r="DP19" s="33" t="str">
        <f t="shared" si="65"/>
        <v>Churchill Meadows CCRA</v>
      </c>
      <c r="DQ19" s="2">
        <f t="shared" si="12"/>
        <v>19366402.307301477</v>
      </c>
      <c r="DR19" s="1"/>
      <c r="DS19" s="1"/>
      <c r="DT19" s="1"/>
      <c r="DU19" s="1"/>
      <c r="DX19" s="2">
        <f t="shared" si="66"/>
        <v>0</v>
      </c>
      <c r="DY19" s="2">
        <f t="shared" si="84"/>
        <v>0</v>
      </c>
      <c r="DZ19" s="2">
        <f t="shared" si="78"/>
        <v>0</v>
      </c>
      <c r="EA19" s="2">
        <f t="shared" si="68"/>
        <v>19366402.307301477</v>
      </c>
      <c r="EB19" s="29" t="s">
        <v>76</v>
      </c>
      <c r="EC19" s="2">
        <f>'Cl.14 Churchill Meadows'!$E$26</f>
        <v>-2023631.4552817077</v>
      </c>
      <c r="ED19" s="2">
        <f t="shared" si="14"/>
        <v>17342770.852019768</v>
      </c>
    </row>
    <row r="20" spans="2:134" x14ac:dyDescent="0.25">
      <c r="B20" s="31">
        <v>14</v>
      </c>
      <c r="C20" s="32" t="s">
        <v>82</v>
      </c>
      <c r="D20" s="2"/>
      <c r="E20" s="1"/>
      <c r="F20" s="1"/>
      <c r="G20" s="1"/>
      <c r="J20" s="2">
        <f t="shared" si="15"/>
        <v>0</v>
      </c>
      <c r="K20" s="2"/>
      <c r="L20" s="2"/>
      <c r="M20" s="2"/>
      <c r="N20" s="29" t="s">
        <v>76</v>
      </c>
      <c r="O20" s="2"/>
      <c r="P20" s="2"/>
      <c r="Q20" s="1"/>
      <c r="R20" s="31">
        <f t="shared" si="18"/>
        <v>14</v>
      </c>
      <c r="S20" s="33" t="str">
        <f t="shared" si="19"/>
        <v>Goreway TS</v>
      </c>
      <c r="T20" s="2">
        <f t="shared" si="20"/>
        <v>0</v>
      </c>
      <c r="U20" s="1"/>
      <c r="V20" s="1">
        <f t="shared" si="21"/>
        <v>0</v>
      </c>
      <c r="W20" s="1"/>
      <c r="Z20" s="2"/>
      <c r="AA20" s="2"/>
      <c r="AB20" s="2"/>
      <c r="AC20" s="2"/>
      <c r="AD20" s="29"/>
      <c r="AE20" s="2"/>
      <c r="AF20" s="2"/>
      <c r="AG20" s="1"/>
      <c r="AH20" s="31">
        <f t="shared" si="27"/>
        <v>14</v>
      </c>
      <c r="AI20" s="33" t="str">
        <f t="shared" si="28"/>
        <v>Goreway TS</v>
      </c>
      <c r="AJ20" s="2">
        <f t="shared" si="29"/>
        <v>0</v>
      </c>
      <c r="AK20" s="1">
        <v>5548500</v>
      </c>
      <c r="AL20" s="1">
        <f>+AK20</f>
        <v>5548500</v>
      </c>
      <c r="AM20" s="1"/>
      <c r="AN20" s="1"/>
      <c r="AQ20" s="2">
        <f t="shared" si="30"/>
        <v>5548500</v>
      </c>
      <c r="AR20" s="2">
        <f t="shared" si="80"/>
        <v>2774250</v>
      </c>
      <c r="AS20" s="2">
        <f t="shared" si="32"/>
        <v>8322750</v>
      </c>
      <c r="AT20" s="2">
        <f t="shared" si="33"/>
        <v>8322750</v>
      </c>
      <c r="AU20" s="29" t="s">
        <v>76</v>
      </c>
      <c r="AV20" s="2">
        <f>'Cl.14 Goreway'!$E$13</f>
        <v>-52695.966798131572</v>
      </c>
      <c r="AW20" s="2">
        <f t="shared" si="4"/>
        <v>5495804.0332018686</v>
      </c>
      <c r="AY20" s="31">
        <f t="shared" si="35"/>
        <v>14</v>
      </c>
      <c r="AZ20" s="33" t="str">
        <f t="shared" si="36"/>
        <v>Goreway TS</v>
      </c>
      <c r="BA20" s="2">
        <f t="shared" si="5"/>
        <v>5495804.0332018686</v>
      </c>
      <c r="BB20" s="1"/>
      <c r="BC20" s="1"/>
      <c r="BD20" s="1"/>
      <c r="BE20" s="1"/>
      <c r="BH20" s="2">
        <f t="shared" si="37"/>
        <v>0</v>
      </c>
      <c r="BI20" s="2">
        <f t="shared" si="81"/>
        <v>0</v>
      </c>
      <c r="BJ20" s="2">
        <f t="shared" si="70"/>
        <v>0</v>
      </c>
      <c r="BK20" s="2">
        <f t="shared" si="40"/>
        <v>5495804.0332018686</v>
      </c>
      <c r="BL20" s="29" t="s">
        <v>76</v>
      </c>
      <c r="BM20" s="2">
        <f>'Cl.14 Goreway'!$E$14</f>
        <v>-413635.0082003877</v>
      </c>
      <c r="BN20" s="2">
        <f t="shared" si="6"/>
        <v>5082169.0250014812</v>
      </c>
      <c r="BO20" s="1"/>
      <c r="BP20" s="31">
        <f t="shared" si="42"/>
        <v>14</v>
      </c>
      <c r="BQ20" s="33" t="str">
        <f t="shared" si="43"/>
        <v>Goreway TS</v>
      </c>
      <c r="BR20" s="2">
        <f t="shared" si="7"/>
        <v>5082169.0250014812</v>
      </c>
      <c r="BS20" s="1"/>
      <c r="BT20" s="1"/>
      <c r="BU20" s="1"/>
      <c r="BV20" s="1"/>
      <c r="BY20" s="2">
        <f t="shared" si="44"/>
        <v>0</v>
      </c>
      <c r="BZ20" s="2">
        <f t="shared" si="82"/>
        <v>0</v>
      </c>
      <c r="CA20" s="2">
        <f t="shared" si="72"/>
        <v>0</v>
      </c>
      <c r="CB20" s="2">
        <f t="shared" si="47"/>
        <v>5082169.0250014812</v>
      </c>
      <c r="CC20" s="29" t="s">
        <v>76</v>
      </c>
      <c r="CD20" s="2">
        <f>'Cl.14 Goreway'!$E$15</f>
        <v>-413635.0082003877</v>
      </c>
      <c r="CE20" s="2">
        <f t="shared" si="8"/>
        <v>4668534.0168010937</v>
      </c>
      <c r="CG20" s="31">
        <f t="shared" si="49"/>
        <v>14</v>
      </c>
      <c r="CH20" s="33" t="str">
        <f t="shared" si="50"/>
        <v>Goreway TS</v>
      </c>
      <c r="CI20" s="2">
        <f t="shared" si="51"/>
        <v>4668534.0168010937</v>
      </c>
      <c r="CJ20" s="1"/>
      <c r="CK20" s="1"/>
      <c r="CL20" s="1"/>
      <c r="CM20" s="1"/>
      <c r="CP20" s="2">
        <f t="shared" si="52"/>
        <v>0</v>
      </c>
      <c r="CQ20" s="2">
        <f t="shared" si="53"/>
        <v>0</v>
      </c>
      <c r="CR20" s="2">
        <f t="shared" si="74"/>
        <v>0</v>
      </c>
      <c r="CS20" s="2">
        <f t="shared" si="55"/>
        <v>4668534.0168010937</v>
      </c>
      <c r="CT20" s="29" t="s">
        <v>76</v>
      </c>
      <c r="CU20" s="2">
        <f>'Cl.14 Goreway'!$E$16</f>
        <v>-413635.0082003877</v>
      </c>
      <c r="CV20" s="2">
        <f t="shared" si="9"/>
        <v>4254899.0086007062</v>
      </c>
      <c r="CX20" s="31">
        <f t="shared" si="57"/>
        <v>14</v>
      </c>
      <c r="CY20" s="33" t="str">
        <f t="shared" si="58"/>
        <v>Goreway TS</v>
      </c>
      <c r="CZ20" s="2">
        <f t="shared" si="59"/>
        <v>4254899.0086007062</v>
      </c>
      <c r="DA20" s="1"/>
      <c r="DB20" s="1"/>
      <c r="DC20" s="1"/>
      <c r="DD20" s="1"/>
      <c r="DG20" s="2">
        <f t="shared" si="60"/>
        <v>0</v>
      </c>
      <c r="DH20" s="2">
        <f t="shared" si="83"/>
        <v>0</v>
      </c>
      <c r="DI20" s="2">
        <f t="shared" si="76"/>
        <v>0</v>
      </c>
      <c r="DJ20" s="2">
        <f t="shared" si="62"/>
        <v>4254899.0086007062</v>
      </c>
      <c r="DK20" s="29" t="s">
        <v>76</v>
      </c>
      <c r="DL20" s="2">
        <f>'Cl.14 Goreway'!$E$17</f>
        <v>-413635.0082003877</v>
      </c>
      <c r="DM20" s="2">
        <f t="shared" si="11"/>
        <v>3841264.0004003188</v>
      </c>
      <c r="DO20" s="31">
        <f t="shared" si="64"/>
        <v>14</v>
      </c>
      <c r="DP20" s="33" t="str">
        <f t="shared" si="65"/>
        <v>Goreway TS</v>
      </c>
      <c r="DQ20" s="2">
        <f t="shared" si="12"/>
        <v>3841264.0004003188</v>
      </c>
      <c r="DR20" s="1"/>
      <c r="DS20" s="1">
        <f>+DR20</f>
        <v>0</v>
      </c>
      <c r="DT20" s="1"/>
      <c r="DU20" s="1"/>
      <c r="DX20" s="2">
        <f t="shared" si="66"/>
        <v>0</v>
      </c>
      <c r="DY20" s="2">
        <f t="shared" si="84"/>
        <v>0</v>
      </c>
      <c r="DZ20" s="2">
        <f t="shared" si="78"/>
        <v>0</v>
      </c>
      <c r="EA20" s="2">
        <f t="shared" si="68"/>
        <v>3841264.0004003188</v>
      </c>
      <c r="EB20" s="29" t="s">
        <v>76</v>
      </c>
      <c r="EC20" s="2">
        <f>'Cl.14 Goreway'!$E$18</f>
        <v>-413635.0082003877</v>
      </c>
      <c r="ED20" s="2">
        <f t="shared" si="14"/>
        <v>3427628.9921999313</v>
      </c>
    </row>
    <row r="21" spans="2:134" x14ac:dyDescent="0.25">
      <c r="B21" s="7">
        <v>14</v>
      </c>
      <c r="C21" t="s">
        <v>83</v>
      </c>
      <c r="D21" s="2">
        <v>44339</v>
      </c>
      <c r="E21" s="1"/>
      <c r="F21" s="1"/>
      <c r="G21" s="1"/>
      <c r="J21" s="2">
        <f t="shared" si="15"/>
        <v>0</v>
      </c>
      <c r="K21" s="2"/>
      <c r="L21" s="2">
        <f t="shared" si="1"/>
        <v>0</v>
      </c>
      <c r="M21" s="2">
        <f t="shared" si="16"/>
        <v>44339</v>
      </c>
      <c r="N21" s="29" t="s">
        <v>76</v>
      </c>
      <c r="O21" s="2">
        <f>'Cl.14 Various Hamilton'!$E$16</f>
        <v>-4508</v>
      </c>
      <c r="P21" s="2">
        <f t="shared" si="2"/>
        <v>39831</v>
      </c>
      <c r="Q21" s="1"/>
      <c r="R21" s="31">
        <f t="shared" si="18"/>
        <v>14</v>
      </c>
      <c r="S21" s="33" t="str">
        <f t="shared" si="19"/>
        <v>Dundas</v>
      </c>
      <c r="T21" s="2">
        <f t="shared" si="20"/>
        <v>39831</v>
      </c>
      <c r="U21" s="1"/>
      <c r="V21" s="1">
        <f t="shared" si="21"/>
        <v>0</v>
      </c>
      <c r="W21" s="1"/>
      <c r="Z21" s="2">
        <f t="shared" si="22"/>
        <v>0</v>
      </c>
      <c r="AA21" s="2"/>
      <c r="AB21" s="2">
        <f t="shared" si="24"/>
        <v>0</v>
      </c>
      <c r="AC21" s="2">
        <f t="shared" si="25"/>
        <v>39831</v>
      </c>
      <c r="AD21" s="29" t="s">
        <v>76</v>
      </c>
      <c r="AE21" s="2">
        <f>'Cl.14 Various Hamilton'!$E$17</f>
        <v>-4508</v>
      </c>
      <c r="AF21" s="2">
        <f t="shared" si="3"/>
        <v>35323</v>
      </c>
      <c r="AG21" s="1"/>
      <c r="AH21" s="31">
        <f t="shared" si="27"/>
        <v>14</v>
      </c>
      <c r="AI21" s="33" t="str">
        <f t="shared" si="28"/>
        <v>Dundas</v>
      </c>
      <c r="AJ21" s="2">
        <f t="shared" si="29"/>
        <v>35323</v>
      </c>
      <c r="AK21" s="1"/>
      <c r="AL21" s="1"/>
      <c r="AM21" s="1"/>
      <c r="AN21" s="1"/>
      <c r="AQ21" s="2">
        <f t="shared" si="30"/>
        <v>0</v>
      </c>
      <c r="AR21" s="2"/>
      <c r="AS21" s="2">
        <f t="shared" si="32"/>
        <v>0</v>
      </c>
      <c r="AT21" s="2">
        <f t="shared" si="33"/>
        <v>35323</v>
      </c>
      <c r="AU21" s="29" t="s">
        <v>76</v>
      </c>
      <c r="AV21" s="2">
        <f>'Cl.14 Various Hamilton'!$E$18</f>
        <v>-4508</v>
      </c>
      <c r="AW21" s="2">
        <f t="shared" si="4"/>
        <v>30815</v>
      </c>
      <c r="AY21" s="31">
        <f t="shared" si="35"/>
        <v>14</v>
      </c>
      <c r="AZ21" s="33" t="str">
        <f t="shared" si="36"/>
        <v>Dundas</v>
      </c>
      <c r="BA21" s="2">
        <f t="shared" si="5"/>
        <v>30815</v>
      </c>
      <c r="BB21" s="1"/>
      <c r="BC21" s="1"/>
      <c r="BD21" s="1"/>
      <c r="BE21" s="1"/>
      <c r="BH21" s="2">
        <f t="shared" si="37"/>
        <v>0</v>
      </c>
      <c r="BI21" s="2">
        <f t="shared" si="81"/>
        <v>0</v>
      </c>
      <c r="BJ21" s="2">
        <f t="shared" si="70"/>
        <v>0</v>
      </c>
      <c r="BK21" s="2">
        <f t="shared" si="40"/>
        <v>30815</v>
      </c>
      <c r="BL21" s="29" t="s">
        <v>76</v>
      </c>
      <c r="BM21" s="2">
        <f>'Cl.14 Various Hamilton'!$E$19</f>
        <v>-4508</v>
      </c>
      <c r="BN21" s="2">
        <f t="shared" si="6"/>
        <v>26307</v>
      </c>
      <c r="BO21" s="1"/>
      <c r="BP21" s="31">
        <f t="shared" si="42"/>
        <v>14</v>
      </c>
      <c r="BQ21" s="33" t="str">
        <f t="shared" si="43"/>
        <v>Dundas</v>
      </c>
      <c r="BR21" s="2">
        <f t="shared" si="7"/>
        <v>26307</v>
      </c>
      <c r="BS21" s="1"/>
      <c r="BT21" s="1"/>
      <c r="BU21" s="1"/>
      <c r="BV21" s="1"/>
      <c r="BY21" s="2">
        <f t="shared" si="44"/>
        <v>0</v>
      </c>
      <c r="BZ21" s="2">
        <f t="shared" si="82"/>
        <v>0</v>
      </c>
      <c r="CA21" s="2">
        <f t="shared" si="72"/>
        <v>0</v>
      </c>
      <c r="CB21" s="2">
        <f t="shared" si="47"/>
        <v>26307</v>
      </c>
      <c r="CC21" s="29" t="s">
        <v>76</v>
      </c>
      <c r="CD21" s="2">
        <f>'Cl.14 Various Hamilton'!$E$20</f>
        <v>-4508</v>
      </c>
      <c r="CE21" s="2">
        <f t="shared" si="8"/>
        <v>21799</v>
      </c>
      <c r="CG21" s="31">
        <f t="shared" si="49"/>
        <v>14</v>
      </c>
      <c r="CH21" s="33" t="str">
        <f t="shared" si="50"/>
        <v>Dundas</v>
      </c>
      <c r="CI21" s="2">
        <f t="shared" si="51"/>
        <v>21799</v>
      </c>
      <c r="CJ21" s="1"/>
      <c r="CK21" s="1"/>
      <c r="CL21" s="1"/>
      <c r="CM21" s="1"/>
      <c r="CP21" s="2">
        <f t="shared" si="52"/>
        <v>0</v>
      </c>
      <c r="CQ21" s="2">
        <f t="shared" si="53"/>
        <v>0</v>
      </c>
      <c r="CR21" s="2">
        <f t="shared" si="74"/>
        <v>0</v>
      </c>
      <c r="CS21" s="2">
        <f t="shared" si="55"/>
        <v>21799</v>
      </c>
      <c r="CT21" s="29" t="s">
        <v>76</v>
      </c>
      <c r="CU21" s="2">
        <f>'Cl.14 Various Hamilton'!$E$21</f>
        <v>-4508</v>
      </c>
      <c r="CV21" s="2">
        <f t="shared" si="9"/>
        <v>17291</v>
      </c>
      <c r="CX21" s="31">
        <f t="shared" si="57"/>
        <v>14</v>
      </c>
      <c r="CY21" s="33" t="str">
        <f t="shared" si="58"/>
        <v>Dundas</v>
      </c>
      <c r="CZ21" s="2">
        <f t="shared" si="59"/>
        <v>17291</v>
      </c>
      <c r="DA21" s="1"/>
      <c r="DB21" s="1"/>
      <c r="DC21" s="1"/>
      <c r="DD21" s="1"/>
      <c r="DG21" s="2">
        <f t="shared" si="60"/>
        <v>0</v>
      </c>
      <c r="DH21" s="2">
        <f t="shared" si="83"/>
        <v>0</v>
      </c>
      <c r="DI21" s="2">
        <f t="shared" si="76"/>
        <v>0</v>
      </c>
      <c r="DJ21" s="2">
        <f t="shared" si="62"/>
        <v>17291</v>
      </c>
      <c r="DK21" s="29" t="s">
        <v>76</v>
      </c>
      <c r="DL21" s="2">
        <f>'Cl.14 Various Hamilton'!$E$22</f>
        <v>-4508</v>
      </c>
      <c r="DM21" s="2">
        <f t="shared" si="11"/>
        <v>12783</v>
      </c>
      <c r="DO21" s="31">
        <f t="shared" si="64"/>
        <v>14</v>
      </c>
      <c r="DP21" s="33" t="str">
        <f t="shared" si="65"/>
        <v>Dundas</v>
      </c>
      <c r="DQ21" s="2">
        <f t="shared" si="12"/>
        <v>12783</v>
      </c>
      <c r="DR21" s="1"/>
      <c r="DS21" s="1"/>
      <c r="DT21" s="1"/>
      <c r="DU21" s="1"/>
      <c r="DX21" s="2">
        <f t="shared" si="66"/>
        <v>0</v>
      </c>
      <c r="DY21" s="2">
        <f t="shared" si="84"/>
        <v>0</v>
      </c>
      <c r="DZ21" s="2">
        <f t="shared" si="78"/>
        <v>0</v>
      </c>
      <c r="EA21" s="2">
        <f t="shared" si="68"/>
        <v>12783</v>
      </c>
      <c r="EB21" s="29" t="s">
        <v>76</v>
      </c>
      <c r="EC21" s="2">
        <f>'Cl.14 Various Hamilton'!$E$23</f>
        <v>-4508</v>
      </c>
      <c r="ED21" s="2">
        <f t="shared" si="14"/>
        <v>8275</v>
      </c>
    </row>
    <row r="22" spans="2:134" x14ac:dyDescent="0.25">
      <c r="B22" s="7">
        <v>14</v>
      </c>
      <c r="C22" t="s">
        <v>84</v>
      </c>
      <c r="D22" s="2"/>
      <c r="E22" s="1"/>
      <c r="F22" s="1"/>
      <c r="G22" s="1"/>
      <c r="J22" s="2">
        <f t="shared" si="15"/>
        <v>0</v>
      </c>
      <c r="K22" s="2"/>
      <c r="L22" s="2"/>
      <c r="M22" s="2"/>
      <c r="N22" s="29" t="s">
        <v>76</v>
      </c>
      <c r="O22" s="2"/>
      <c r="P22" s="2"/>
      <c r="Q22" s="1"/>
      <c r="R22" s="31">
        <f t="shared" si="18"/>
        <v>14</v>
      </c>
      <c r="S22" s="33" t="str">
        <f t="shared" si="19"/>
        <v>H1 Holland T5 - 2020</v>
      </c>
      <c r="T22" s="2">
        <f t="shared" si="20"/>
        <v>0</v>
      </c>
      <c r="U22" s="1">
        <v>451100</v>
      </c>
      <c r="V22" s="1"/>
      <c r="W22" s="1"/>
      <c r="Z22" s="2">
        <f t="shared" si="22"/>
        <v>0</v>
      </c>
      <c r="AA22" s="2"/>
      <c r="AB22" s="2"/>
      <c r="AC22" s="2">
        <f t="shared" si="25"/>
        <v>0</v>
      </c>
      <c r="AD22" s="29" t="s">
        <v>76</v>
      </c>
      <c r="AE22" s="2">
        <f>'Cl.14 Holland TS'!$E$13</f>
        <v>-26535.294117647056</v>
      </c>
      <c r="AF22" s="2">
        <f t="shared" si="3"/>
        <v>424564.70588235295</v>
      </c>
      <c r="AG22" s="1"/>
      <c r="AH22" s="31">
        <f t="shared" si="27"/>
        <v>14</v>
      </c>
      <c r="AI22" s="33" t="str">
        <f t="shared" si="28"/>
        <v>H1 Holland T5 - 2020</v>
      </c>
      <c r="AJ22" s="2">
        <f t="shared" si="29"/>
        <v>424564.70588235295</v>
      </c>
      <c r="AK22" s="1"/>
      <c r="AL22" s="1"/>
      <c r="AM22" s="1"/>
      <c r="AN22" s="1"/>
      <c r="AQ22" s="2">
        <f t="shared" si="30"/>
        <v>0</v>
      </c>
      <c r="AR22" s="2"/>
      <c r="AS22" s="2">
        <f t="shared" si="32"/>
        <v>0</v>
      </c>
      <c r="AT22" s="2">
        <f t="shared" si="33"/>
        <v>424564.70588235295</v>
      </c>
      <c r="AU22" s="29" t="s">
        <v>76</v>
      </c>
      <c r="AV22" s="2">
        <f>'Cl.14 Holland TS'!$E$14</f>
        <v>-26535.294117647056</v>
      </c>
      <c r="AW22" s="2">
        <f t="shared" si="4"/>
        <v>398029.4117647059</v>
      </c>
      <c r="AY22" s="31">
        <f t="shared" si="35"/>
        <v>14</v>
      </c>
      <c r="AZ22" s="33" t="str">
        <f t="shared" si="36"/>
        <v>H1 Holland T5 - 2020</v>
      </c>
      <c r="BA22" s="2">
        <f t="shared" si="5"/>
        <v>398029.4117647059</v>
      </c>
      <c r="BB22" s="1"/>
      <c r="BC22" s="1"/>
      <c r="BD22" s="1"/>
      <c r="BE22" s="1"/>
      <c r="BH22" s="2">
        <f t="shared" si="37"/>
        <v>0</v>
      </c>
      <c r="BI22" s="2">
        <f t="shared" si="81"/>
        <v>0</v>
      </c>
      <c r="BJ22" s="2">
        <f t="shared" si="70"/>
        <v>0</v>
      </c>
      <c r="BK22" s="2">
        <f t="shared" si="40"/>
        <v>398029.4117647059</v>
      </c>
      <c r="BL22" s="29" t="s">
        <v>76</v>
      </c>
      <c r="BM22" s="2">
        <f>'Cl.14 Holland TS'!$E$15</f>
        <v>-26535.294117647056</v>
      </c>
      <c r="BN22" s="2">
        <f t="shared" si="6"/>
        <v>371494.11764705885</v>
      </c>
      <c r="BO22" s="1"/>
      <c r="BP22" s="31">
        <f t="shared" si="42"/>
        <v>14</v>
      </c>
      <c r="BQ22" s="33" t="str">
        <f t="shared" si="43"/>
        <v>H1 Holland T5 - 2020</v>
      </c>
      <c r="BR22" s="2">
        <f t="shared" si="7"/>
        <v>371494.11764705885</v>
      </c>
      <c r="BS22" s="1"/>
      <c r="BT22" s="1"/>
      <c r="BU22" s="1"/>
      <c r="BV22" s="1"/>
      <c r="BY22" s="2">
        <f t="shared" si="44"/>
        <v>0</v>
      </c>
      <c r="BZ22" s="2">
        <f t="shared" si="82"/>
        <v>0</v>
      </c>
      <c r="CA22" s="2">
        <f t="shared" si="72"/>
        <v>0</v>
      </c>
      <c r="CB22" s="2">
        <f t="shared" si="47"/>
        <v>371494.11764705885</v>
      </c>
      <c r="CC22" s="29" t="s">
        <v>76</v>
      </c>
      <c r="CD22" s="2">
        <f>'Cl.14 Holland TS'!$E$16</f>
        <v>-26535.294117647056</v>
      </c>
      <c r="CE22" s="2">
        <f t="shared" si="8"/>
        <v>344958.82352941181</v>
      </c>
      <c r="CG22" s="31">
        <f t="shared" si="49"/>
        <v>14</v>
      </c>
      <c r="CH22" s="33" t="str">
        <f t="shared" si="50"/>
        <v>H1 Holland T5 - 2020</v>
      </c>
      <c r="CI22" s="2">
        <f t="shared" si="51"/>
        <v>344958.82352941181</v>
      </c>
      <c r="CJ22" s="1"/>
      <c r="CK22" s="1"/>
      <c r="CL22" s="1"/>
      <c r="CM22" s="1"/>
      <c r="CP22" s="2">
        <f t="shared" si="52"/>
        <v>0</v>
      </c>
      <c r="CQ22" s="2">
        <f t="shared" si="53"/>
        <v>0</v>
      </c>
      <c r="CR22" s="2">
        <f t="shared" si="74"/>
        <v>0</v>
      </c>
      <c r="CS22" s="2">
        <f t="shared" si="55"/>
        <v>344958.82352941181</v>
      </c>
      <c r="CT22" s="29" t="s">
        <v>76</v>
      </c>
      <c r="CU22" s="2">
        <f>'Cl.14 Holland TS'!$E$17</f>
        <v>-26535.294117647056</v>
      </c>
      <c r="CV22" s="2">
        <f t="shared" si="9"/>
        <v>318423.52941176476</v>
      </c>
      <c r="CX22" s="31">
        <f t="shared" si="57"/>
        <v>14</v>
      </c>
      <c r="CY22" s="33" t="str">
        <f t="shared" si="58"/>
        <v>H1 Holland T5 - 2020</v>
      </c>
      <c r="CZ22" s="2">
        <f t="shared" si="59"/>
        <v>318423.52941176476</v>
      </c>
      <c r="DA22" s="1"/>
      <c r="DB22" s="1"/>
      <c r="DC22" s="1"/>
      <c r="DD22" s="1"/>
      <c r="DG22" s="2">
        <f t="shared" si="60"/>
        <v>0</v>
      </c>
      <c r="DH22" s="2">
        <f t="shared" si="83"/>
        <v>0</v>
      </c>
      <c r="DI22" s="2">
        <f t="shared" si="76"/>
        <v>0</v>
      </c>
      <c r="DJ22" s="2">
        <f t="shared" si="62"/>
        <v>318423.52941176476</v>
      </c>
      <c r="DK22" s="29" t="s">
        <v>76</v>
      </c>
      <c r="DL22" s="2">
        <f>'Cl.14 Holland TS'!$E$18</f>
        <v>-26535.294117647056</v>
      </c>
      <c r="DM22" s="2">
        <f t="shared" si="11"/>
        <v>291888.23529411771</v>
      </c>
      <c r="DO22" s="31">
        <f t="shared" si="64"/>
        <v>14</v>
      </c>
      <c r="DP22" s="33" t="str">
        <f t="shared" si="65"/>
        <v>H1 Holland T5 - 2020</v>
      </c>
      <c r="DQ22" s="2">
        <f t="shared" si="12"/>
        <v>291888.23529411771</v>
      </c>
      <c r="DR22" s="1"/>
      <c r="DS22" s="1"/>
      <c r="DT22" s="1"/>
      <c r="DU22" s="1"/>
      <c r="DX22" s="2">
        <f t="shared" si="66"/>
        <v>0</v>
      </c>
      <c r="DY22" s="2">
        <f t="shared" si="84"/>
        <v>0</v>
      </c>
      <c r="DZ22" s="2">
        <f t="shared" si="78"/>
        <v>0</v>
      </c>
      <c r="EA22" s="2">
        <f t="shared" si="68"/>
        <v>291888.23529411771</v>
      </c>
      <c r="EB22" s="29" t="s">
        <v>76</v>
      </c>
      <c r="EC22" s="2">
        <f>'Cl.14 Holland TS'!$E$19</f>
        <v>-26535.294117647056</v>
      </c>
      <c r="ED22" s="2">
        <f t="shared" si="14"/>
        <v>265352.94117647066</v>
      </c>
    </row>
    <row r="23" spans="2:134" x14ac:dyDescent="0.25">
      <c r="B23" s="7">
        <v>14</v>
      </c>
      <c r="C23" t="s">
        <v>85</v>
      </c>
      <c r="D23" s="2">
        <v>3346761.3424657532</v>
      </c>
      <c r="E23" s="1"/>
      <c r="F23" s="1"/>
      <c r="G23" s="1"/>
      <c r="J23" s="2">
        <f t="shared" si="15"/>
        <v>0</v>
      </c>
      <c r="K23" s="2"/>
      <c r="L23" s="2">
        <f t="shared" si="1"/>
        <v>0</v>
      </c>
      <c r="M23" s="2">
        <f t="shared" si="16"/>
        <v>3346761.3424657532</v>
      </c>
      <c r="N23" s="29" t="s">
        <v>76</v>
      </c>
      <c r="O23" s="2">
        <f>'Cl.14 Midhurst'!$AD$18</f>
        <v>-312375</v>
      </c>
      <c r="P23" s="2">
        <f t="shared" si="2"/>
        <v>3034386.3424657532</v>
      </c>
      <c r="Q23" s="1"/>
      <c r="R23" s="31">
        <f t="shared" si="18"/>
        <v>14</v>
      </c>
      <c r="S23" s="33" t="str">
        <f t="shared" si="19"/>
        <v>H1 Midhurst CC</v>
      </c>
      <c r="T23" s="2">
        <f t="shared" si="20"/>
        <v>3034386.3424657532</v>
      </c>
      <c r="U23" s="1"/>
      <c r="V23" s="1">
        <f t="shared" si="21"/>
        <v>0</v>
      </c>
      <c r="W23" s="1"/>
      <c r="Z23" s="2"/>
      <c r="AA23" s="2"/>
      <c r="AB23" s="2">
        <f t="shared" si="24"/>
        <v>0</v>
      </c>
      <c r="AC23" s="2">
        <f t="shared" si="25"/>
        <v>3034386.3424657532</v>
      </c>
      <c r="AD23" s="29" t="s">
        <v>76</v>
      </c>
      <c r="AE23" s="2">
        <f>'Cl.14 Midhurst'!$AD$19</f>
        <v>-312375</v>
      </c>
      <c r="AF23" s="2">
        <f t="shared" si="3"/>
        <v>2722011.3424657532</v>
      </c>
      <c r="AG23" s="1"/>
      <c r="AH23" s="31">
        <f t="shared" si="27"/>
        <v>14</v>
      </c>
      <c r="AI23" s="33" t="str">
        <f t="shared" si="28"/>
        <v>H1 Midhurst CC</v>
      </c>
      <c r="AJ23" s="2">
        <f t="shared" si="29"/>
        <v>2722011.3424657532</v>
      </c>
      <c r="AK23" s="1"/>
      <c r="AL23" s="1"/>
      <c r="AM23" s="1"/>
      <c r="AN23" s="1"/>
      <c r="AQ23" s="2">
        <f t="shared" si="30"/>
        <v>0</v>
      </c>
      <c r="AR23" s="2"/>
      <c r="AS23" s="2">
        <f t="shared" si="32"/>
        <v>0</v>
      </c>
      <c r="AT23" s="2">
        <f t="shared" si="33"/>
        <v>2722011.3424657532</v>
      </c>
      <c r="AU23" s="29" t="s">
        <v>76</v>
      </c>
      <c r="AV23" s="2">
        <f>'Cl.14 Midhurst'!$AD$20</f>
        <v>-312375</v>
      </c>
      <c r="AW23" s="2">
        <f t="shared" si="4"/>
        <v>2409636.3424657532</v>
      </c>
      <c r="AY23" s="31">
        <f t="shared" si="35"/>
        <v>14</v>
      </c>
      <c r="AZ23" s="33" t="str">
        <f t="shared" si="36"/>
        <v>H1 Midhurst CC</v>
      </c>
      <c r="BA23" s="2">
        <f t="shared" si="5"/>
        <v>2409636.3424657532</v>
      </c>
      <c r="BB23" s="1"/>
      <c r="BC23" s="1"/>
      <c r="BD23" s="1"/>
      <c r="BE23" s="1">
        <v>-838700</v>
      </c>
      <c r="BH23" s="2">
        <f t="shared" si="37"/>
        <v>0</v>
      </c>
      <c r="BI23" s="2">
        <f t="shared" si="81"/>
        <v>0</v>
      </c>
      <c r="BJ23" s="2">
        <f t="shared" si="70"/>
        <v>0</v>
      </c>
      <c r="BK23" s="2">
        <f t="shared" si="40"/>
        <v>1570936.3424657532</v>
      </c>
      <c r="BL23" s="29" t="s">
        <v>76</v>
      </c>
      <c r="BM23" s="2">
        <f>'Cl.14 Midhurst'!$AD$21</f>
        <v>-312375</v>
      </c>
      <c r="BN23" s="2">
        <f t="shared" si="6"/>
        <v>1258561.3424657532</v>
      </c>
      <c r="BO23" s="1"/>
      <c r="BP23" s="31">
        <f t="shared" si="42"/>
        <v>14</v>
      </c>
      <c r="BQ23" s="33" t="str">
        <f t="shared" si="43"/>
        <v>H1 Midhurst CC</v>
      </c>
      <c r="BR23" s="2">
        <f t="shared" si="7"/>
        <v>1258561.3424657532</v>
      </c>
      <c r="BS23" s="1"/>
      <c r="BT23" s="1"/>
      <c r="BU23" s="1"/>
      <c r="BV23" s="1"/>
      <c r="BY23" s="2">
        <f t="shared" si="44"/>
        <v>0</v>
      </c>
      <c r="BZ23" s="2">
        <f t="shared" si="82"/>
        <v>0</v>
      </c>
      <c r="CA23" s="2">
        <f t="shared" si="72"/>
        <v>0</v>
      </c>
      <c r="CB23" s="2">
        <f t="shared" si="47"/>
        <v>1258561.3424657532</v>
      </c>
      <c r="CC23" s="29" t="s">
        <v>76</v>
      </c>
      <c r="CD23" s="2">
        <f>'Cl.14 Midhurst'!$AD$22</f>
        <v>-312375</v>
      </c>
      <c r="CE23" s="2">
        <f t="shared" si="8"/>
        <v>946186.3424657532</v>
      </c>
      <c r="CG23" s="31">
        <f t="shared" si="49"/>
        <v>14</v>
      </c>
      <c r="CH23" s="33" t="str">
        <f t="shared" si="50"/>
        <v>H1 Midhurst CC</v>
      </c>
      <c r="CI23" s="2">
        <f t="shared" si="51"/>
        <v>946186.3424657532</v>
      </c>
      <c r="CJ23" s="1"/>
      <c r="CK23" s="1"/>
      <c r="CL23" s="1"/>
      <c r="CM23" s="1"/>
      <c r="CP23" s="2">
        <f t="shared" si="52"/>
        <v>0</v>
      </c>
      <c r="CQ23" s="2">
        <f t="shared" si="53"/>
        <v>0</v>
      </c>
      <c r="CR23" s="2">
        <f t="shared" si="74"/>
        <v>0</v>
      </c>
      <c r="CS23" s="2">
        <f t="shared" si="55"/>
        <v>946186.3424657532</v>
      </c>
      <c r="CT23" s="29" t="s">
        <v>76</v>
      </c>
      <c r="CU23" s="2">
        <f>'Cl.14 Midhurst'!$AD$23</f>
        <v>-312375</v>
      </c>
      <c r="CV23" s="2">
        <f t="shared" si="9"/>
        <v>633811.3424657532</v>
      </c>
      <c r="CX23" s="31">
        <f t="shared" si="57"/>
        <v>14</v>
      </c>
      <c r="CY23" s="33" t="str">
        <f t="shared" si="58"/>
        <v>H1 Midhurst CC</v>
      </c>
      <c r="CZ23" s="2">
        <f t="shared" si="59"/>
        <v>633811.3424657532</v>
      </c>
      <c r="DA23" s="1"/>
      <c r="DB23" s="1"/>
      <c r="DC23" s="1"/>
      <c r="DD23" s="1"/>
      <c r="DG23" s="2">
        <f t="shared" si="60"/>
        <v>0</v>
      </c>
      <c r="DH23" s="2">
        <f t="shared" si="83"/>
        <v>0</v>
      </c>
      <c r="DI23" s="2">
        <f t="shared" si="76"/>
        <v>0</v>
      </c>
      <c r="DJ23" s="2">
        <f t="shared" si="62"/>
        <v>633811.3424657532</v>
      </c>
      <c r="DK23" s="29" t="s">
        <v>76</v>
      </c>
      <c r="DL23" s="2">
        <f>'Cl.14 Midhurst'!$AD$24</f>
        <v>-312375</v>
      </c>
      <c r="DM23" s="2">
        <f t="shared" si="11"/>
        <v>321436.3424657532</v>
      </c>
      <c r="DO23" s="31">
        <f t="shared" si="64"/>
        <v>14</v>
      </c>
      <c r="DP23" s="33" t="str">
        <f t="shared" si="65"/>
        <v>H1 Midhurst CC</v>
      </c>
      <c r="DQ23" s="2">
        <f t="shared" si="12"/>
        <v>321436.3424657532</v>
      </c>
      <c r="DR23" s="1"/>
      <c r="DS23" s="1"/>
      <c r="DT23" s="1"/>
      <c r="DU23" s="1"/>
      <c r="DX23" s="2">
        <f t="shared" si="66"/>
        <v>0</v>
      </c>
      <c r="DY23" s="2">
        <f t="shared" si="84"/>
        <v>0</v>
      </c>
      <c r="DZ23" s="2">
        <f t="shared" si="78"/>
        <v>0</v>
      </c>
      <c r="EA23" s="2">
        <f t="shared" si="68"/>
        <v>321436.3424657532</v>
      </c>
      <c r="EB23" s="29" t="s">
        <v>76</v>
      </c>
      <c r="EC23" s="2">
        <f>'Cl.14 Midhurst'!$AD$25</f>
        <v>-312375</v>
      </c>
      <c r="ED23" s="2">
        <f t="shared" si="14"/>
        <v>9061.3424657532014</v>
      </c>
    </row>
    <row r="24" spans="2:134" x14ac:dyDescent="0.25">
      <c r="B24" s="7">
        <v>14</v>
      </c>
      <c r="C24" t="s">
        <v>74</v>
      </c>
      <c r="D24" s="2">
        <v>880754</v>
      </c>
      <c r="E24" s="1"/>
      <c r="F24" s="1"/>
      <c r="G24" s="1"/>
      <c r="J24" s="2">
        <f t="shared" si="15"/>
        <v>0</v>
      </c>
      <c r="K24" s="2"/>
      <c r="L24" s="2">
        <f t="shared" si="1"/>
        <v>0</v>
      </c>
      <c r="M24" s="2">
        <f t="shared" si="16"/>
        <v>880754</v>
      </c>
      <c r="N24" s="29" t="s">
        <v>76</v>
      </c>
      <c r="O24" s="2">
        <f>'Cl.14 Various Hamilton'!$AB$59</f>
        <v>-42262</v>
      </c>
      <c r="P24" s="2">
        <f t="shared" si="2"/>
        <v>838492</v>
      </c>
      <c r="Q24" s="1"/>
      <c r="R24" s="31">
        <f t="shared" si="18"/>
        <v>14</v>
      </c>
      <c r="S24" s="33" t="str">
        <f t="shared" si="19"/>
        <v>Nebo Road</v>
      </c>
      <c r="T24" s="2">
        <f t="shared" si="20"/>
        <v>838492</v>
      </c>
      <c r="U24" s="1"/>
      <c r="V24" s="1">
        <f t="shared" si="21"/>
        <v>0</v>
      </c>
      <c r="W24" s="1"/>
      <c r="Z24" s="2"/>
      <c r="AA24" s="2"/>
      <c r="AB24" s="2">
        <f t="shared" si="24"/>
        <v>0</v>
      </c>
      <c r="AC24" s="2">
        <f t="shared" si="25"/>
        <v>838492</v>
      </c>
      <c r="AD24" s="29" t="s">
        <v>76</v>
      </c>
      <c r="AE24" s="2">
        <f>'Cl.14 Various Hamilton'!$AB$60</f>
        <v>-42262</v>
      </c>
      <c r="AF24" s="2">
        <f t="shared" si="3"/>
        <v>796230</v>
      </c>
      <c r="AG24" s="1"/>
      <c r="AH24" s="31">
        <f t="shared" si="27"/>
        <v>14</v>
      </c>
      <c r="AI24" s="33" t="str">
        <f t="shared" si="28"/>
        <v>Nebo Road</v>
      </c>
      <c r="AJ24" s="2">
        <f t="shared" si="29"/>
        <v>796230</v>
      </c>
      <c r="AK24" s="1"/>
      <c r="AL24" s="1"/>
      <c r="AM24" s="1"/>
      <c r="AN24" s="1"/>
      <c r="AQ24" s="2">
        <f t="shared" si="30"/>
        <v>0</v>
      </c>
      <c r="AR24" s="2"/>
      <c r="AS24" s="2">
        <f t="shared" si="32"/>
        <v>0</v>
      </c>
      <c r="AT24" s="2">
        <f t="shared" si="33"/>
        <v>796230</v>
      </c>
      <c r="AU24" s="29" t="s">
        <v>76</v>
      </c>
      <c r="AV24" s="2">
        <f>'Cl.14 Various Hamilton'!$AB$61</f>
        <v>-42262</v>
      </c>
      <c r="AW24" s="2">
        <f t="shared" si="4"/>
        <v>753968</v>
      </c>
      <c r="AY24" s="31">
        <f t="shared" si="35"/>
        <v>14</v>
      </c>
      <c r="AZ24" s="33" t="str">
        <f t="shared" si="36"/>
        <v>Nebo Road</v>
      </c>
      <c r="BA24" s="2">
        <f t="shared" si="5"/>
        <v>753968</v>
      </c>
      <c r="BB24" s="1">
        <v>654500</v>
      </c>
      <c r="BC24" s="1">
        <f>+BB24</f>
        <v>654500</v>
      </c>
      <c r="BD24" s="1"/>
      <c r="BE24" s="1"/>
      <c r="BH24" s="2">
        <f t="shared" si="37"/>
        <v>654500</v>
      </c>
      <c r="BI24" s="2">
        <f>+BH24*$BI$5</f>
        <v>327250</v>
      </c>
      <c r="BJ24" s="2">
        <f t="shared" si="70"/>
        <v>981750</v>
      </c>
      <c r="BK24" s="2">
        <f t="shared" si="40"/>
        <v>1735718</v>
      </c>
      <c r="BL24" s="29" t="s">
        <v>76</v>
      </c>
      <c r="BM24" s="2">
        <f>'Cl.14 Various Hamilton'!$AB$62</f>
        <v>-47179</v>
      </c>
      <c r="BN24" s="2">
        <f t="shared" si="6"/>
        <v>1361289</v>
      </c>
      <c r="BO24" s="1"/>
      <c r="BP24" s="31">
        <f t="shared" si="42"/>
        <v>14</v>
      </c>
      <c r="BQ24" s="33" t="str">
        <f t="shared" si="43"/>
        <v>Nebo Road</v>
      </c>
      <c r="BR24" s="2">
        <f t="shared" si="7"/>
        <v>1361289</v>
      </c>
      <c r="BS24" s="1"/>
      <c r="BT24" s="1"/>
      <c r="BU24" s="1"/>
      <c r="BV24" s="1"/>
      <c r="BY24" s="2">
        <f t="shared" si="44"/>
        <v>0</v>
      </c>
      <c r="BZ24" s="2">
        <f t="shared" si="82"/>
        <v>0</v>
      </c>
      <c r="CA24" s="2">
        <f t="shared" si="72"/>
        <v>0</v>
      </c>
      <c r="CB24" s="2">
        <f t="shared" si="47"/>
        <v>1361289</v>
      </c>
      <c r="CC24" s="29" t="s">
        <v>76</v>
      </c>
      <c r="CD24" s="2">
        <f>'Cl.14 Various Hamilton'!$AB$63</f>
        <v>-80855</v>
      </c>
      <c r="CE24" s="2">
        <f t="shared" si="8"/>
        <v>1280434</v>
      </c>
      <c r="CG24" s="31">
        <f t="shared" si="49"/>
        <v>14</v>
      </c>
      <c r="CH24" s="33" t="str">
        <f t="shared" si="50"/>
        <v>Nebo Road</v>
      </c>
      <c r="CI24" s="2">
        <f t="shared" si="51"/>
        <v>1280434</v>
      </c>
      <c r="CJ24" s="1"/>
      <c r="CK24" s="1"/>
      <c r="CL24" s="1"/>
      <c r="CM24" s="1"/>
      <c r="CP24" s="2">
        <f t="shared" si="52"/>
        <v>0</v>
      </c>
      <c r="CQ24" s="2">
        <f t="shared" si="53"/>
        <v>0</v>
      </c>
      <c r="CR24" s="2">
        <f t="shared" si="74"/>
        <v>0</v>
      </c>
      <c r="CS24" s="2">
        <f t="shared" si="55"/>
        <v>1280434</v>
      </c>
      <c r="CT24" s="29" t="s">
        <v>76</v>
      </c>
      <c r="CU24" s="2">
        <f>'Cl.14 Various Hamilton'!$AB$64</f>
        <v>-80855</v>
      </c>
      <c r="CV24" s="2">
        <f t="shared" si="9"/>
        <v>1199579</v>
      </c>
      <c r="CX24" s="31">
        <f t="shared" si="57"/>
        <v>14</v>
      </c>
      <c r="CY24" s="33" t="str">
        <f t="shared" si="58"/>
        <v>Nebo Road</v>
      </c>
      <c r="CZ24" s="2">
        <f t="shared" si="59"/>
        <v>1199579</v>
      </c>
      <c r="DA24" s="1"/>
      <c r="DB24" s="1"/>
      <c r="DC24" s="1"/>
      <c r="DD24" s="1"/>
      <c r="DG24" s="2">
        <f t="shared" si="60"/>
        <v>0</v>
      </c>
      <c r="DH24" s="2">
        <f t="shared" si="83"/>
        <v>0</v>
      </c>
      <c r="DI24" s="2">
        <f t="shared" si="76"/>
        <v>0</v>
      </c>
      <c r="DJ24" s="2">
        <f t="shared" si="62"/>
        <v>1199579</v>
      </c>
      <c r="DK24" s="29" t="s">
        <v>76</v>
      </c>
      <c r="DL24" s="2">
        <f>'Cl.14 Various Hamilton'!$AB$65</f>
        <v>-80855</v>
      </c>
      <c r="DM24" s="2">
        <f t="shared" si="11"/>
        <v>1118724</v>
      </c>
      <c r="DO24" s="31">
        <f t="shared" si="64"/>
        <v>14</v>
      </c>
      <c r="DP24" s="33" t="str">
        <f t="shared" si="65"/>
        <v>Nebo Road</v>
      </c>
      <c r="DQ24" s="2">
        <f t="shared" si="12"/>
        <v>1118724</v>
      </c>
      <c r="DR24" s="1"/>
      <c r="DS24" s="1"/>
      <c r="DT24" s="1"/>
      <c r="DU24" s="1"/>
      <c r="DX24" s="2">
        <f t="shared" si="66"/>
        <v>0</v>
      </c>
      <c r="DY24" s="2">
        <f t="shared" si="84"/>
        <v>0</v>
      </c>
      <c r="DZ24" s="2">
        <f t="shared" si="78"/>
        <v>0</v>
      </c>
      <c r="EA24" s="2">
        <f t="shared" si="68"/>
        <v>1118724</v>
      </c>
      <c r="EB24" s="29" t="s">
        <v>76</v>
      </c>
      <c r="EC24" s="2">
        <f>'Cl.14 Various Hamilton'!$AB$66</f>
        <v>-80855</v>
      </c>
      <c r="ED24" s="2">
        <f t="shared" si="14"/>
        <v>1037869</v>
      </c>
    </row>
    <row r="25" spans="2:134" x14ac:dyDescent="0.25">
      <c r="B25" s="7">
        <v>14</v>
      </c>
      <c r="C25" t="s">
        <v>86</v>
      </c>
      <c r="D25" s="2">
        <v>6493079</v>
      </c>
      <c r="E25" s="1"/>
      <c r="F25" s="1"/>
      <c r="G25" s="1"/>
      <c r="J25" s="2">
        <f t="shared" si="15"/>
        <v>0</v>
      </c>
      <c r="K25" s="2"/>
      <c r="L25" s="2">
        <f t="shared" si="1"/>
        <v>0</v>
      </c>
      <c r="M25" s="2">
        <f t="shared" si="16"/>
        <v>6493079</v>
      </c>
      <c r="N25" s="29" t="s">
        <v>76</v>
      </c>
      <c r="O25" s="2">
        <f>'Cl.14 Various Hamilton'!$E$95</f>
        <v>-310431.05709539214</v>
      </c>
      <c r="P25" s="2">
        <f t="shared" si="2"/>
        <v>6182647.9429046083</v>
      </c>
      <c r="Q25" s="1"/>
      <c r="R25" s="31">
        <f t="shared" si="18"/>
        <v>14</v>
      </c>
      <c r="S25" s="33" t="str">
        <f t="shared" si="19"/>
        <v>Vansickle</v>
      </c>
      <c r="T25" s="2">
        <f t="shared" si="20"/>
        <v>6182647.9429046083</v>
      </c>
      <c r="U25" s="1"/>
      <c r="V25" s="1">
        <f t="shared" si="21"/>
        <v>0</v>
      </c>
      <c r="W25" s="1"/>
      <c r="Z25" s="2"/>
      <c r="AA25" s="2"/>
      <c r="AB25" s="2">
        <f t="shared" si="24"/>
        <v>0</v>
      </c>
      <c r="AC25" s="2">
        <f t="shared" si="25"/>
        <v>6182647.9429046083</v>
      </c>
      <c r="AD25" s="29" t="s">
        <v>76</v>
      </c>
      <c r="AE25" s="2">
        <f>'Cl.14 Various Hamilton'!$E$96</f>
        <v>-310431.05709539214</v>
      </c>
      <c r="AF25" s="2">
        <f t="shared" si="3"/>
        <v>5872216.8858092166</v>
      </c>
      <c r="AG25" s="1"/>
      <c r="AH25" s="31">
        <f t="shared" si="27"/>
        <v>14</v>
      </c>
      <c r="AI25" s="33" t="str">
        <f t="shared" si="28"/>
        <v>Vansickle</v>
      </c>
      <c r="AJ25" s="2">
        <f t="shared" si="29"/>
        <v>5872216.8858092166</v>
      </c>
      <c r="AK25" s="1"/>
      <c r="AL25" s="1"/>
      <c r="AM25" s="1"/>
      <c r="AN25" s="1"/>
      <c r="AQ25" s="2">
        <f t="shared" si="30"/>
        <v>0</v>
      </c>
      <c r="AR25" s="2"/>
      <c r="AS25" s="2">
        <f t="shared" si="32"/>
        <v>0</v>
      </c>
      <c r="AT25" s="2">
        <f t="shared" si="33"/>
        <v>5872216.8858092166</v>
      </c>
      <c r="AU25" s="29" t="s">
        <v>76</v>
      </c>
      <c r="AV25" s="2">
        <f>'Cl.14 Various Hamilton'!$E$97</f>
        <v>-310431.05709539214</v>
      </c>
      <c r="AW25" s="2">
        <f t="shared" si="4"/>
        <v>5561785.828713825</v>
      </c>
      <c r="AY25" s="31">
        <f t="shared" si="35"/>
        <v>14</v>
      </c>
      <c r="AZ25" s="33" t="str">
        <f t="shared" si="36"/>
        <v>Vansickle</v>
      </c>
      <c r="BA25" s="2">
        <f t="shared" si="5"/>
        <v>5561785.828713825</v>
      </c>
      <c r="BB25" s="1"/>
      <c r="BC25" s="1"/>
      <c r="BD25" s="1"/>
      <c r="BE25" s="1"/>
      <c r="BH25" s="2">
        <f t="shared" si="37"/>
        <v>0</v>
      </c>
      <c r="BI25" s="2">
        <f t="shared" ref="BI25:BI27" si="85">+BH25*$BI$5</f>
        <v>0</v>
      </c>
      <c r="BJ25" s="2">
        <f t="shared" si="70"/>
        <v>0</v>
      </c>
      <c r="BK25" s="2">
        <f t="shared" si="40"/>
        <v>5561785.828713825</v>
      </c>
      <c r="BL25" s="29" t="s">
        <v>76</v>
      </c>
      <c r="BM25" s="2">
        <f>'Cl.14 Various Hamilton'!$E$98</f>
        <v>-310431.05709539214</v>
      </c>
      <c r="BN25" s="2">
        <f t="shared" si="6"/>
        <v>5251354.7716184333</v>
      </c>
      <c r="BO25" s="1"/>
      <c r="BP25" s="31">
        <f t="shared" si="42"/>
        <v>14</v>
      </c>
      <c r="BQ25" s="33" t="str">
        <f t="shared" si="43"/>
        <v>Vansickle</v>
      </c>
      <c r="BR25" s="2">
        <f t="shared" si="7"/>
        <v>5251354.7716184333</v>
      </c>
      <c r="BS25" s="1"/>
      <c r="BT25" s="1"/>
      <c r="BU25" s="1"/>
      <c r="BV25" s="1"/>
      <c r="BY25" s="2">
        <f t="shared" si="44"/>
        <v>0</v>
      </c>
      <c r="BZ25" s="2">
        <f t="shared" si="82"/>
        <v>0</v>
      </c>
      <c r="CA25" s="2">
        <f t="shared" si="72"/>
        <v>0</v>
      </c>
      <c r="CB25" s="2">
        <f t="shared" si="47"/>
        <v>5251354.7716184333</v>
      </c>
      <c r="CC25" s="29" t="s">
        <v>76</v>
      </c>
      <c r="CD25" s="2">
        <f>'Cl.14 Various Hamilton'!$E$99</f>
        <v>-310431.05709539214</v>
      </c>
      <c r="CE25" s="2">
        <f t="shared" si="8"/>
        <v>4940923.7145230416</v>
      </c>
      <c r="CG25" s="31">
        <f t="shared" si="49"/>
        <v>14</v>
      </c>
      <c r="CH25" s="33" t="str">
        <f t="shared" si="50"/>
        <v>Vansickle</v>
      </c>
      <c r="CI25" s="2">
        <f t="shared" si="51"/>
        <v>4940923.7145230416</v>
      </c>
      <c r="CJ25" s="1"/>
      <c r="CK25" s="1"/>
      <c r="CL25" s="1"/>
      <c r="CM25" s="1"/>
      <c r="CP25" s="2">
        <f t="shared" si="52"/>
        <v>0</v>
      </c>
      <c r="CQ25" s="2">
        <f t="shared" si="53"/>
        <v>0</v>
      </c>
      <c r="CR25" s="2">
        <f t="shared" si="74"/>
        <v>0</v>
      </c>
      <c r="CS25" s="2">
        <f t="shared" si="55"/>
        <v>4940923.7145230416</v>
      </c>
      <c r="CT25" s="29" t="s">
        <v>76</v>
      </c>
      <c r="CU25" s="2">
        <f>'Cl.14 Various Hamilton'!$E$100</f>
        <v>-310431.05709539214</v>
      </c>
      <c r="CV25" s="2">
        <f t="shared" si="9"/>
        <v>4630492.6574276499</v>
      </c>
      <c r="CX25" s="31">
        <f t="shared" si="57"/>
        <v>14</v>
      </c>
      <c r="CY25" s="33" t="str">
        <f t="shared" si="58"/>
        <v>Vansickle</v>
      </c>
      <c r="CZ25" s="2">
        <f t="shared" si="59"/>
        <v>4630492.6574276499</v>
      </c>
      <c r="DA25" s="1"/>
      <c r="DB25" s="1"/>
      <c r="DC25" s="1"/>
      <c r="DD25" s="1"/>
      <c r="DG25" s="2">
        <f t="shared" si="60"/>
        <v>0</v>
      </c>
      <c r="DH25" s="2">
        <f t="shared" si="83"/>
        <v>0</v>
      </c>
      <c r="DI25" s="2">
        <f t="shared" si="76"/>
        <v>0</v>
      </c>
      <c r="DJ25" s="2">
        <f t="shared" si="62"/>
        <v>4630492.6574276499</v>
      </c>
      <c r="DK25" s="29" t="s">
        <v>76</v>
      </c>
      <c r="DL25" s="2">
        <f>'Cl.14 Various Hamilton'!$E$101</f>
        <v>-310431.05709539214</v>
      </c>
      <c r="DM25" s="2">
        <f t="shared" si="11"/>
        <v>4320061.6003322583</v>
      </c>
      <c r="DO25" s="31">
        <f t="shared" si="64"/>
        <v>14</v>
      </c>
      <c r="DP25" s="33" t="str">
        <f t="shared" si="65"/>
        <v>Vansickle</v>
      </c>
      <c r="DQ25" s="2">
        <f t="shared" si="12"/>
        <v>4320061.6003322583</v>
      </c>
      <c r="DR25" s="1"/>
      <c r="DS25" s="1"/>
      <c r="DT25" s="1"/>
      <c r="DU25" s="1"/>
      <c r="DX25" s="2">
        <f t="shared" si="66"/>
        <v>0</v>
      </c>
      <c r="DY25" s="2">
        <f t="shared" si="84"/>
        <v>0</v>
      </c>
      <c r="DZ25" s="2">
        <f t="shared" si="78"/>
        <v>0</v>
      </c>
      <c r="EA25" s="2">
        <f t="shared" si="68"/>
        <v>4320061.6003322583</v>
      </c>
      <c r="EB25" s="29" t="s">
        <v>76</v>
      </c>
      <c r="EC25" s="2">
        <f>'Cl.14 Various Hamilton'!$E$102</f>
        <v>-310431.05709539214</v>
      </c>
      <c r="ED25" s="2">
        <f t="shared" si="14"/>
        <v>4009630.5432368661</v>
      </c>
    </row>
    <row r="26" spans="2:134" x14ac:dyDescent="0.25">
      <c r="B26" s="7">
        <v>14</v>
      </c>
      <c r="C26" t="s">
        <v>87</v>
      </c>
      <c r="D26" s="2">
        <v>5466856</v>
      </c>
      <c r="E26" s="1"/>
      <c r="F26" s="1"/>
      <c r="G26" s="1"/>
      <c r="J26" s="2">
        <f t="shared" si="15"/>
        <v>0</v>
      </c>
      <c r="K26" s="2"/>
      <c r="L26" s="2">
        <f t="shared" si="1"/>
        <v>0</v>
      </c>
      <c r="M26" s="2">
        <f t="shared" si="16"/>
        <v>5466856</v>
      </c>
      <c r="N26" s="29" t="s">
        <v>76</v>
      </c>
      <c r="O26" s="2">
        <f>'Cl.14 Various Hamilton'!$E$37</f>
        <v>-607045</v>
      </c>
      <c r="P26" s="2">
        <f t="shared" si="2"/>
        <v>4859811</v>
      </c>
      <c r="Q26" s="1"/>
      <c r="R26" s="31">
        <f t="shared" si="18"/>
        <v>14</v>
      </c>
      <c r="S26" s="33" t="str">
        <f t="shared" si="19"/>
        <v>Winona</v>
      </c>
      <c r="T26" s="2">
        <f t="shared" si="20"/>
        <v>4859811</v>
      </c>
      <c r="U26" s="1"/>
      <c r="V26" s="1">
        <f t="shared" si="21"/>
        <v>0</v>
      </c>
      <c r="W26" s="1"/>
      <c r="Z26" s="2"/>
      <c r="AA26" s="2"/>
      <c r="AB26" s="2">
        <f t="shared" si="24"/>
        <v>0</v>
      </c>
      <c r="AC26" s="2">
        <f t="shared" si="25"/>
        <v>4859811</v>
      </c>
      <c r="AD26" s="29" t="s">
        <v>76</v>
      </c>
      <c r="AE26" s="2">
        <f>'Cl.14 Various Hamilton'!$E$38</f>
        <v>-607045</v>
      </c>
      <c r="AF26" s="2">
        <f t="shared" si="3"/>
        <v>4252766</v>
      </c>
      <c r="AG26" s="1"/>
      <c r="AH26" s="31">
        <f t="shared" si="27"/>
        <v>14</v>
      </c>
      <c r="AI26" s="33" t="str">
        <f t="shared" si="28"/>
        <v>Winona</v>
      </c>
      <c r="AJ26" s="2">
        <f t="shared" si="29"/>
        <v>4252766</v>
      </c>
      <c r="AK26" s="1"/>
      <c r="AL26" s="1"/>
      <c r="AM26" s="1"/>
      <c r="AN26" s="1"/>
      <c r="AQ26" s="2">
        <f t="shared" si="30"/>
        <v>0</v>
      </c>
      <c r="AR26" s="2"/>
      <c r="AS26" s="2">
        <f t="shared" si="32"/>
        <v>0</v>
      </c>
      <c r="AT26" s="2">
        <f t="shared" si="33"/>
        <v>4252766</v>
      </c>
      <c r="AU26" s="29" t="s">
        <v>76</v>
      </c>
      <c r="AV26" s="2">
        <f>'Cl.14 Various Hamilton'!$E$39</f>
        <v>-607045</v>
      </c>
      <c r="AW26" s="2">
        <f t="shared" si="4"/>
        <v>3645721</v>
      </c>
      <c r="AY26" s="31">
        <f t="shared" si="35"/>
        <v>14</v>
      </c>
      <c r="AZ26" s="33" t="str">
        <f t="shared" si="36"/>
        <v>Winona</v>
      </c>
      <c r="BA26" s="2">
        <f t="shared" si="5"/>
        <v>3645721</v>
      </c>
      <c r="BB26" s="1"/>
      <c r="BC26" s="1"/>
      <c r="BD26" s="1"/>
      <c r="BE26" s="1">
        <v>-1035500</v>
      </c>
      <c r="BH26" s="2">
        <f t="shared" si="37"/>
        <v>0</v>
      </c>
      <c r="BI26" s="2">
        <f t="shared" si="85"/>
        <v>0</v>
      </c>
      <c r="BJ26" s="2">
        <f t="shared" si="70"/>
        <v>0</v>
      </c>
      <c r="BK26" s="2">
        <f t="shared" si="40"/>
        <v>2610221</v>
      </c>
      <c r="BL26" s="29" t="s">
        <v>76</v>
      </c>
      <c r="BM26" s="2">
        <f>'Cl.14 Various Hamilton'!$E$40</f>
        <v>-607045</v>
      </c>
      <c r="BN26" s="2">
        <f t="shared" si="6"/>
        <v>2003176</v>
      </c>
      <c r="BO26" s="1"/>
      <c r="BP26" s="31">
        <f t="shared" si="42"/>
        <v>14</v>
      </c>
      <c r="BQ26" s="33" t="str">
        <f t="shared" si="43"/>
        <v>Winona</v>
      </c>
      <c r="BR26" s="2">
        <f t="shared" si="7"/>
        <v>2003176</v>
      </c>
      <c r="BS26" s="1"/>
      <c r="BT26" s="1"/>
      <c r="BU26" s="1"/>
      <c r="BV26" s="1"/>
      <c r="BY26" s="2">
        <f t="shared" si="44"/>
        <v>0</v>
      </c>
      <c r="BZ26" s="2">
        <f t="shared" si="82"/>
        <v>0</v>
      </c>
      <c r="CA26" s="2">
        <f t="shared" si="72"/>
        <v>0</v>
      </c>
      <c r="CB26" s="2">
        <f t="shared" si="47"/>
        <v>2003176</v>
      </c>
      <c r="CC26" s="29" t="s">
        <v>76</v>
      </c>
      <c r="CD26" s="2">
        <f>'Cl.14 Various Hamilton'!$E$41</f>
        <v>-607045</v>
      </c>
      <c r="CE26" s="2">
        <f t="shared" si="8"/>
        <v>1396131</v>
      </c>
      <c r="CG26" s="31">
        <f t="shared" si="49"/>
        <v>14</v>
      </c>
      <c r="CH26" s="33" t="str">
        <f t="shared" si="50"/>
        <v>Winona</v>
      </c>
      <c r="CI26" s="2">
        <f t="shared" si="51"/>
        <v>1396131</v>
      </c>
      <c r="CJ26" s="1"/>
      <c r="CK26" s="1"/>
      <c r="CL26" s="1"/>
      <c r="CM26" s="1"/>
      <c r="CP26" s="2">
        <f t="shared" si="52"/>
        <v>0</v>
      </c>
      <c r="CQ26" s="2">
        <f t="shared" si="53"/>
        <v>0</v>
      </c>
      <c r="CR26" s="2">
        <f t="shared" si="74"/>
        <v>0</v>
      </c>
      <c r="CS26" s="2">
        <f t="shared" si="55"/>
        <v>1396131</v>
      </c>
      <c r="CT26" s="29" t="s">
        <v>76</v>
      </c>
      <c r="CU26" s="2">
        <f>'Cl.14 Various Hamilton'!$E$42</f>
        <v>-607045</v>
      </c>
      <c r="CV26" s="2">
        <f t="shared" si="9"/>
        <v>789086</v>
      </c>
      <c r="CX26" s="31">
        <f t="shared" si="57"/>
        <v>14</v>
      </c>
      <c r="CY26" s="33" t="str">
        <f t="shared" si="58"/>
        <v>Winona</v>
      </c>
      <c r="CZ26" s="2">
        <f t="shared" si="59"/>
        <v>789086</v>
      </c>
      <c r="DA26" s="1"/>
      <c r="DB26" s="1"/>
      <c r="DC26" s="1"/>
      <c r="DD26" s="1"/>
      <c r="DG26" s="2">
        <f t="shared" si="60"/>
        <v>0</v>
      </c>
      <c r="DH26" s="2">
        <f t="shared" si="83"/>
        <v>0</v>
      </c>
      <c r="DI26" s="2">
        <f t="shared" si="76"/>
        <v>0</v>
      </c>
      <c r="DJ26" s="2">
        <f t="shared" si="62"/>
        <v>789086</v>
      </c>
      <c r="DK26" s="29" t="s">
        <v>76</v>
      </c>
      <c r="DL26" s="2">
        <f>'Cl.14 Various Hamilton'!$E$43</f>
        <v>-607045</v>
      </c>
      <c r="DM26" s="2">
        <f t="shared" si="11"/>
        <v>182041</v>
      </c>
      <c r="DO26" s="31">
        <f t="shared" si="64"/>
        <v>14</v>
      </c>
      <c r="DP26" s="33" t="str">
        <f t="shared" si="65"/>
        <v>Winona</v>
      </c>
      <c r="DQ26" s="2">
        <f t="shared" si="12"/>
        <v>182041</v>
      </c>
      <c r="DR26" s="1"/>
      <c r="DS26" s="1"/>
      <c r="DT26" s="1"/>
      <c r="DU26" s="1"/>
      <c r="DX26" s="2">
        <f t="shared" si="66"/>
        <v>0</v>
      </c>
      <c r="DY26" s="2">
        <f t="shared" si="84"/>
        <v>0</v>
      </c>
      <c r="DZ26" s="2">
        <f t="shared" si="78"/>
        <v>0</v>
      </c>
      <c r="EA26" s="2">
        <f t="shared" si="68"/>
        <v>182041</v>
      </c>
      <c r="EB26" s="29" t="s">
        <v>76</v>
      </c>
      <c r="EC26" s="2">
        <f>'Cl.14 Various Hamilton'!$E$44</f>
        <v>-182041</v>
      </c>
      <c r="ED26" s="2">
        <f t="shared" si="14"/>
        <v>0</v>
      </c>
    </row>
    <row r="27" spans="2:134" x14ac:dyDescent="0.25">
      <c r="B27" s="7">
        <v>14</v>
      </c>
      <c r="C27" t="s">
        <v>88</v>
      </c>
      <c r="D27" s="2">
        <v>6539873.0958904112</v>
      </c>
      <c r="E27" s="1"/>
      <c r="F27" s="1"/>
      <c r="G27" s="1"/>
      <c r="J27" s="2">
        <f t="shared" si="15"/>
        <v>0</v>
      </c>
      <c r="K27" s="2"/>
      <c r="L27" s="2">
        <f t="shared" si="1"/>
        <v>0</v>
      </c>
      <c r="M27" s="2">
        <f t="shared" si="16"/>
        <v>6539873.0958904112</v>
      </c>
      <c r="N27" s="29" t="s">
        <v>76</v>
      </c>
      <c r="O27" s="2">
        <f>'Cl.14 Pleasant'!$E$14</f>
        <v>-453640</v>
      </c>
      <c r="P27" s="2">
        <f t="shared" si="2"/>
        <v>6086233.0958904112</v>
      </c>
      <c r="Q27" s="1"/>
      <c r="R27" s="31">
        <f t="shared" si="18"/>
        <v>14</v>
      </c>
      <c r="S27" s="33" t="str">
        <f t="shared" si="19"/>
        <v>Pleasant CCRA (Brampton)</v>
      </c>
      <c r="T27" s="2">
        <f t="shared" si="20"/>
        <v>6086233.0958904112</v>
      </c>
      <c r="U27" s="1"/>
      <c r="V27" s="1">
        <f t="shared" si="21"/>
        <v>0</v>
      </c>
      <c r="W27" s="1"/>
      <c r="Z27" s="2"/>
      <c r="AA27" s="2"/>
      <c r="AB27" s="2">
        <f t="shared" si="24"/>
        <v>0</v>
      </c>
      <c r="AC27" s="2">
        <f t="shared" si="25"/>
        <v>6086233.0958904112</v>
      </c>
      <c r="AD27" s="29" t="s">
        <v>76</v>
      </c>
      <c r="AE27" s="2">
        <f>'Cl.14 Pleasant'!$E$15</f>
        <v>-453640</v>
      </c>
      <c r="AF27" s="2">
        <f t="shared" si="3"/>
        <v>5632593.0958904112</v>
      </c>
      <c r="AG27" s="1"/>
      <c r="AH27" s="31">
        <f t="shared" si="27"/>
        <v>14</v>
      </c>
      <c r="AI27" s="33" t="str">
        <f t="shared" si="28"/>
        <v>Pleasant CCRA (Brampton)</v>
      </c>
      <c r="AJ27" s="2">
        <f t="shared" si="29"/>
        <v>5632593.0958904112</v>
      </c>
      <c r="AK27" s="1"/>
      <c r="AL27" s="1"/>
      <c r="AM27" s="1"/>
      <c r="AN27" s="1"/>
      <c r="AQ27" s="2">
        <f t="shared" si="30"/>
        <v>0</v>
      </c>
      <c r="AR27" s="2"/>
      <c r="AS27" s="2">
        <f t="shared" si="32"/>
        <v>0</v>
      </c>
      <c r="AT27" s="2">
        <f t="shared" si="33"/>
        <v>5632593.0958904112</v>
      </c>
      <c r="AU27" s="29" t="s">
        <v>76</v>
      </c>
      <c r="AV27" s="2">
        <f>'Cl.14 Pleasant'!$E$16</f>
        <v>-453640</v>
      </c>
      <c r="AW27" s="2">
        <f t="shared" si="4"/>
        <v>5178953.0958904112</v>
      </c>
      <c r="AY27" s="31">
        <f t="shared" si="35"/>
        <v>14</v>
      </c>
      <c r="AZ27" s="33" t="str">
        <f t="shared" si="36"/>
        <v>Pleasant CCRA (Brampton)</v>
      </c>
      <c r="BA27" s="2">
        <f t="shared" si="5"/>
        <v>5178953.0958904112</v>
      </c>
      <c r="BB27" s="1"/>
      <c r="BC27" s="1"/>
      <c r="BD27" s="1"/>
      <c r="BE27" s="1"/>
      <c r="BH27" s="2">
        <f t="shared" si="37"/>
        <v>0</v>
      </c>
      <c r="BI27" s="2">
        <f t="shared" si="85"/>
        <v>0</v>
      </c>
      <c r="BJ27" s="2">
        <f t="shared" si="70"/>
        <v>0</v>
      </c>
      <c r="BK27" s="2">
        <f t="shared" si="40"/>
        <v>5178953.0958904112</v>
      </c>
      <c r="BL27" s="29" t="s">
        <v>76</v>
      </c>
      <c r="BM27" s="2">
        <f>'Cl.14 Pleasant'!$E$17</f>
        <v>-453640</v>
      </c>
      <c r="BN27" s="2">
        <f t="shared" si="6"/>
        <v>4725313.0958904112</v>
      </c>
      <c r="BO27" s="1"/>
      <c r="BP27" s="31">
        <f t="shared" si="42"/>
        <v>14</v>
      </c>
      <c r="BQ27" s="33" t="str">
        <f t="shared" si="43"/>
        <v>Pleasant CCRA (Brampton)</v>
      </c>
      <c r="BR27" s="2">
        <f t="shared" si="7"/>
        <v>4725313.0958904112</v>
      </c>
      <c r="BS27" s="1"/>
      <c r="BT27" s="1"/>
      <c r="BU27" s="1"/>
      <c r="BV27" s="1"/>
      <c r="BY27" s="2">
        <f t="shared" si="44"/>
        <v>0</v>
      </c>
      <c r="BZ27" s="2">
        <f t="shared" si="82"/>
        <v>0</v>
      </c>
      <c r="CA27" s="2">
        <f t="shared" si="72"/>
        <v>0</v>
      </c>
      <c r="CB27" s="2">
        <f t="shared" si="47"/>
        <v>4725313.0958904112</v>
      </c>
      <c r="CC27" s="29" t="s">
        <v>76</v>
      </c>
      <c r="CD27" s="2">
        <f>'Cl.14 Pleasant'!$E$18</f>
        <v>-453640</v>
      </c>
      <c r="CE27" s="2">
        <f t="shared" si="8"/>
        <v>4271673.0958904112</v>
      </c>
      <c r="CG27" s="31">
        <f t="shared" si="49"/>
        <v>14</v>
      </c>
      <c r="CH27" s="33" t="str">
        <f t="shared" si="50"/>
        <v>Pleasant CCRA (Brampton)</v>
      </c>
      <c r="CI27" s="2">
        <f t="shared" si="51"/>
        <v>4271673.0958904112</v>
      </c>
      <c r="CJ27" s="1"/>
      <c r="CK27" s="1"/>
      <c r="CL27" s="1"/>
      <c r="CM27" s="1"/>
      <c r="CP27" s="2">
        <f t="shared" si="52"/>
        <v>0</v>
      </c>
      <c r="CQ27" s="2">
        <f t="shared" si="53"/>
        <v>0</v>
      </c>
      <c r="CR27" s="2">
        <f t="shared" si="74"/>
        <v>0</v>
      </c>
      <c r="CS27" s="2">
        <f t="shared" si="55"/>
        <v>4271673.0958904112</v>
      </c>
      <c r="CT27" s="29" t="s">
        <v>76</v>
      </c>
      <c r="CU27" s="2">
        <f>'Cl.14 Pleasant'!$E$19</f>
        <v>-453640</v>
      </c>
      <c r="CV27" s="2">
        <f t="shared" si="9"/>
        <v>3818033.0958904112</v>
      </c>
      <c r="CX27" s="31">
        <f t="shared" si="57"/>
        <v>14</v>
      </c>
      <c r="CY27" s="33" t="str">
        <f t="shared" si="58"/>
        <v>Pleasant CCRA (Brampton)</v>
      </c>
      <c r="CZ27" s="2">
        <f t="shared" si="59"/>
        <v>3818033.0958904112</v>
      </c>
      <c r="DA27" s="1"/>
      <c r="DB27" s="1"/>
      <c r="DC27" s="1"/>
      <c r="DD27" s="1"/>
      <c r="DG27" s="2">
        <f t="shared" si="60"/>
        <v>0</v>
      </c>
      <c r="DH27" s="2">
        <f t="shared" si="83"/>
        <v>0</v>
      </c>
      <c r="DI27" s="2">
        <f t="shared" si="76"/>
        <v>0</v>
      </c>
      <c r="DJ27" s="2">
        <f t="shared" si="62"/>
        <v>3818033.0958904112</v>
      </c>
      <c r="DK27" s="29" t="s">
        <v>76</v>
      </c>
      <c r="DL27" s="2">
        <f>'Cl.14 Pleasant'!$E$20</f>
        <v>-453640</v>
      </c>
      <c r="DM27" s="2">
        <f t="shared" si="11"/>
        <v>3364393.0958904112</v>
      </c>
      <c r="DO27" s="31">
        <f t="shared" si="64"/>
        <v>14</v>
      </c>
      <c r="DP27" s="33" t="str">
        <f t="shared" si="65"/>
        <v>Pleasant CCRA (Brampton)</v>
      </c>
      <c r="DQ27" s="2">
        <f t="shared" si="12"/>
        <v>3364393.0958904112</v>
      </c>
      <c r="DR27" s="1"/>
      <c r="DS27" s="1"/>
      <c r="DT27" s="1"/>
      <c r="DU27" s="1"/>
      <c r="DX27" s="2">
        <f t="shared" si="66"/>
        <v>0</v>
      </c>
      <c r="DY27" s="2">
        <f t="shared" si="84"/>
        <v>0</v>
      </c>
      <c r="DZ27" s="2">
        <f t="shared" si="78"/>
        <v>0</v>
      </c>
      <c r="EA27" s="2">
        <f t="shared" si="68"/>
        <v>3364393.0958904112</v>
      </c>
      <c r="EB27" s="29" t="s">
        <v>76</v>
      </c>
      <c r="EC27" s="2">
        <f>'Cl.14 Pleasant'!$E$21</f>
        <v>-453640</v>
      </c>
      <c r="ED27" s="2">
        <f t="shared" si="14"/>
        <v>2910753.0958904112</v>
      </c>
    </row>
    <row r="28" spans="2:134" x14ac:dyDescent="0.25">
      <c r="B28" s="7">
        <v>14</v>
      </c>
      <c r="C28" t="s">
        <v>89</v>
      </c>
      <c r="D28" s="2"/>
      <c r="E28" s="1"/>
      <c r="F28" s="1"/>
      <c r="G28" s="1"/>
      <c r="J28" s="2">
        <f t="shared" si="15"/>
        <v>0</v>
      </c>
      <c r="K28" s="2"/>
      <c r="L28" s="2"/>
      <c r="M28" s="2"/>
      <c r="N28" s="29" t="s">
        <v>76</v>
      </c>
      <c r="O28" s="2"/>
      <c r="P28" s="2"/>
      <c r="Q28" s="1"/>
      <c r="R28" s="31">
        <f t="shared" si="18"/>
        <v>14</v>
      </c>
      <c r="S28" s="33" t="str">
        <f t="shared" si="19"/>
        <v>Arlen MTS - Guelph</v>
      </c>
      <c r="T28" s="2">
        <f t="shared" si="20"/>
        <v>0</v>
      </c>
      <c r="U28" s="1"/>
      <c r="V28" s="1">
        <f t="shared" si="21"/>
        <v>0</v>
      </c>
      <c r="W28" s="1"/>
      <c r="Z28" s="2"/>
      <c r="AA28" s="2"/>
      <c r="AB28" s="2"/>
      <c r="AC28" s="2"/>
      <c r="AD28" s="29"/>
      <c r="AE28" s="2"/>
      <c r="AF28" s="2"/>
      <c r="AG28" s="1"/>
      <c r="AH28" s="31">
        <f t="shared" si="27"/>
        <v>14</v>
      </c>
      <c r="AI28" s="33" t="str">
        <f t="shared" si="28"/>
        <v>Arlen MTS - Guelph</v>
      </c>
      <c r="AJ28" s="2">
        <f t="shared" si="29"/>
        <v>0</v>
      </c>
      <c r="AK28" s="1"/>
      <c r="AL28" s="1"/>
      <c r="AM28" s="1"/>
      <c r="AN28" s="1"/>
      <c r="AQ28" s="2"/>
      <c r="AR28" s="2"/>
      <c r="AS28" s="2"/>
      <c r="AT28" s="2"/>
      <c r="AU28" s="29"/>
      <c r="AV28" s="2"/>
      <c r="AW28" s="2"/>
      <c r="AY28" s="31">
        <f t="shared" si="35"/>
        <v>14</v>
      </c>
      <c r="AZ28" s="33" t="str">
        <f t="shared" si="36"/>
        <v>Arlen MTS - Guelph</v>
      </c>
      <c r="BA28" s="2">
        <f t="shared" si="5"/>
        <v>0</v>
      </c>
      <c r="BB28" s="1"/>
      <c r="BC28" s="1"/>
      <c r="BD28" s="1"/>
      <c r="BE28" s="1"/>
      <c r="BH28" s="2"/>
      <c r="BI28" s="2"/>
      <c r="BJ28" s="2"/>
      <c r="BK28" s="2"/>
      <c r="BL28" s="29"/>
      <c r="BM28" s="2"/>
      <c r="BN28" s="2"/>
      <c r="BO28" s="1"/>
      <c r="BP28" s="31">
        <f t="shared" si="42"/>
        <v>14</v>
      </c>
      <c r="BQ28" s="33" t="str">
        <f t="shared" si="43"/>
        <v>Arlen MTS - Guelph</v>
      </c>
      <c r="BR28" s="2">
        <f t="shared" si="7"/>
        <v>0</v>
      </c>
      <c r="BS28" s="1"/>
      <c r="BT28" s="1"/>
      <c r="BU28" s="1"/>
      <c r="BV28" s="1"/>
      <c r="BY28" s="2">
        <f t="shared" si="44"/>
        <v>0</v>
      </c>
      <c r="BZ28" s="2">
        <f t="shared" si="82"/>
        <v>0</v>
      </c>
      <c r="CA28" s="2">
        <f t="shared" si="72"/>
        <v>0</v>
      </c>
      <c r="CB28" s="2">
        <f t="shared" si="47"/>
        <v>0</v>
      </c>
      <c r="CC28" s="29" t="s">
        <v>76</v>
      </c>
      <c r="CD28" s="2">
        <v>0</v>
      </c>
      <c r="CE28" s="2">
        <f t="shared" si="8"/>
        <v>0</v>
      </c>
      <c r="CG28" s="31">
        <f t="shared" si="49"/>
        <v>14</v>
      </c>
      <c r="CH28" s="33" t="str">
        <f t="shared" si="50"/>
        <v>Arlen MTS - Guelph</v>
      </c>
      <c r="CI28" s="2">
        <f t="shared" si="51"/>
        <v>0</v>
      </c>
      <c r="CJ28" s="1"/>
      <c r="CK28" s="1"/>
      <c r="CL28" s="1"/>
      <c r="CM28" s="1"/>
      <c r="CP28" s="2">
        <f t="shared" si="52"/>
        <v>0</v>
      </c>
      <c r="CQ28" s="2">
        <f t="shared" si="53"/>
        <v>0</v>
      </c>
      <c r="CR28" s="2">
        <f>((CJ28-CK28)+(CN28-CO28))*0.5+CP28+CQ28</f>
        <v>0</v>
      </c>
      <c r="CS28" s="2">
        <f t="shared" si="55"/>
        <v>0</v>
      </c>
      <c r="CT28" s="29" t="s">
        <v>76</v>
      </c>
      <c r="CU28" s="2">
        <v>0</v>
      </c>
      <c r="CV28" s="2">
        <f t="shared" si="9"/>
        <v>0</v>
      </c>
      <c r="CX28" s="31">
        <f t="shared" si="57"/>
        <v>14</v>
      </c>
      <c r="CY28" s="33" t="str">
        <f t="shared" si="58"/>
        <v>Arlen MTS - Guelph</v>
      </c>
      <c r="CZ28" s="2">
        <f t="shared" si="59"/>
        <v>0</v>
      </c>
      <c r="DA28" s="1">
        <v>249999.9988</v>
      </c>
      <c r="DB28" s="1">
        <f>+DA28</f>
        <v>249999.9988</v>
      </c>
      <c r="DC28" s="1"/>
      <c r="DG28" s="2">
        <f t="shared" si="60"/>
        <v>249999.9988</v>
      </c>
      <c r="DH28" s="2">
        <f t="shared" si="83"/>
        <v>0</v>
      </c>
      <c r="DI28" s="2">
        <f t="shared" si="76"/>
        <v>249999.9988</v>
      </c>
      <c r="DJ28" s="2">
        <f t="shared" si="62"/>
        <v>249999.9988</v>
      </c>
      <c r="DK28" s="29" t="s">
        <v>76</v>
      </c>
      <c r="DL28" s="2">
        <f>'Cl.14 - Forecast'!$L$15</f>
        <v>-7671.232839890411</v>
      </c>
      <c r="DM28" s="2">
        <f t="shared" si="11"/>
        <v>242328.76596010959</v>
      </c>
      <c r="DO28" s="31">
        <f t="shared" si="64"/>
        <v>14</v>
      </c>
      <c r="DP28" s="33" t="str">
        <f t="shared" si="65"/>
        <v>Arlen MTS - Guelph</v>
      </c>
      <c r="DQ28" s="2">
        <f t="shared" si="12"/>
        <v>242328.76596010959</v>
      </c>
      <c r="DR28" s="1"/>
      <c r="DS28" s="1"/>
      <c r="DT28" s="1"/>
      <c r="DU28" s="1"/>
      <c r="DX28" s="2">
        <f t="shared" si="66"/>
        <v>0</v>
      </c>
      <c r="DY28" s="2">
        <f t="shared" si="84"/>
        <v>0</v>
      </c>
      <c r="DZ28" s="2">
        <f t="shared" si="78"/>
        <v>0</v>
      </c>
      <c r="EA28" s="2">
        <f t="shared" si="68"/>
        <v>242328.76596010959</v>
      </c>
      <c r="EB28" s="29" t="s">
        <v>76</v>
      </c>
      <c r="EC28" s="2">
        <f>'Cl.14 - Forecast'!$P$15</f>
        <v>-16666.666586666666</v>
      </c>
      <c r="ED28" s="2">
        <f t="shared" si="14"/>
        <v>225662.09937344294</v>
      </c>
    </row>
    <row r="29" spans="2:134" x14ac:dyDescent="0.25">
      <c r="B29" s="7">
        <v>14</v>
      </c>
      <c r="C29" t="s">
        <v>93</v>
      </c>
      <c r="D29" s="2"/>
      <c r="E29" s="1"/>
      <c r="F29" s="1"/>
      <c r="G29" s="1"/>
      <c r="J29" s="2">
        <f t="shared" si="15"/>
        <v>0</v>
      </c>
      <c r="K29" s="2"/>
      <c r="L29" s="2"/>
      <c r="M29" s="2"/>
      <c r="N29" s="29" t="s">
        <v>76</v>
      </c>
      <c r="O29" s="2"/>
      <c r="P29" s="2"/>
      <c r="Q29" s="1"/>
      <c r="R29" s="31">
        <f t="shared" si="18"/>
        <v>14</v>
      </c>
      <c r="S29" s="33" t="str">
        <f t="shared" si="19"/>
        <v xml:space="preserve">Cedar TS - Guelph </v>
      </c>
      <c r="T29" s="2">
        <f t="shared" si="20"/>
        <v>0</v>
      </c>
      <c r="U29" s="1"/>
      <c r="V29" s="1">
        <f t="shared" si="21"/>
        <v>0</v>
      </c>
      <c r="W29" s="1"/>
      <c r="Z29" s="2"/>
      <c r="AA29" s="2"/>
      <c r="AB29" s="2"/>
      <c r="AC29" s="2"/>
      <c r="AD29" s="29"/>
      <c r="AE29" s="2"/>
      <c r="AF29" s="2"/>
      <c r="AG29" s="1"/>
      <c r="AH29" s="31">
        <f t="shared" si="27"/>
        <v>14</v>
      </c>
      <c r="AI29" s="33" t="str">
        <f t="shared" si="28"/>
        <v xml:space="preserve">Cedar TS - Guelph </v>
      </c>
      <c r="AJ29" s="2">
        <f t="shared" si="29"/>
        <v>0</v>
      </c>
      <c r="AK29" s="1"/>
      <c r="AL29" s="1"/>
      <c r="AM29" s="1"/>
      <c r="AN29" s="1"/>
      <c r="AQ29" s="2"/>
      <c r="AR29" s="2"/>
      <c r="AS29" s="2"/>
      <c r="AT29" s="2"/>
      <c r="AU29" s="29"/>
      <c r="AV29" s="2"/>
      <c r="AW29" s="2"/>
      <c r="AY29" s="31">
        <f t="shared" si="35"/>
        <v>14</v>
      </c>
      <c r="AZ29" s="33" t="str">
        <f t="shared" si="36"/>
        <v xml:space="preserve">Cedar TS - Guelph </v>
      </c>
      <c r="BA29" s="2">
        <f t="shared" si="5"/>
        <v>0</v>
      </c>
      <c r="BB29" s="1"/>
      <c r="BC29" s="1"/>
      <c r="BD29" s="1"/>
      <c r="BE29" s="1"/>
      <c r="BH29" s="2"/>
      <c r="BI29" s="2"/>
      <c r="BJ29" s="2"/>
      <c r="BK29" s="2"/>
      <c r="BL29" s="29"/>
      <c r="BM29" s="2"/>
      <c r="BN29" s="2"/>
      <c r="BO29" s="1"/>
      <c r="BP29" s="31">
        <f t="shared" si="42"/>
        <v>14</v>
      </c>
      <c r="BQ29" s="33" t="str">
        <f t="shared" si="43"/>
        <v xml:space="preserve">Cedar TS - Guelph </v>
      </c>
      <c r="BR29" s="2">
        <f t="shared" si="7"/>
        <v>0</v>
      </c>
      <c r="BS29" s="1"/>
      <c r="BT29" s="1"/>
      <c r="BU29" s="1"/>
      <c r="BV29" s="1"/>
      <c r="BY29" s="2">
        <f t="shared" si="44"/>
        <v>0</v>
      </c>
      <c r="BZ29" s="2">
        <f t="shared" si="82"/>
        <v>0</v>
      </c>
      <c r="CA29" s="2">
        <f t="shared" si="72"/>
        <v>0</v>
      </c>
      <c r="CB29" s="2">
        <f t="shared" si="47"/>
        <v>0</v>
      </c>
      <c r="CC29" s="29" t="s">
        <v>76</v>
      </c>
      <c r="CD29" s="2">
        <v>0</v>
      </c>
      <c r="CE29" s="2">
        <f t="shared" si="8"/>
        <v>0</v>
      </c>
      <c r="CG29" s="31">
        <f t="shared" si="49"/>
        <v>14</v>
      </c>
      <c r="CH29" s="33" t="str">
        <f t="shared" si="50"/>
        <v xml:space="preserve">Cedar TS - Guelph </v>
      </c>
      <c r="CI29" s="2">
        <f t="shared" si="51"/>
        <v>0</v>
      </c>
      <c r="CJ29" s="1"/>
      <c r="CK29" s="1"/>
      <c r="CL29" s="1"/>
      <c r="CM29" s="1"/>
      <c r="CP29" s="2">
        <f t="shared" si="52"/>
        <v>0</v>
      </c>
      <c r="CQ29" s="2">
        <f t="shared" si="53"/>
        <v>0</v>
      </c>
      <c r="CR29" s="2">
        <f t="shared" ref="CR29" si="86">((CJ29-CK29)+(CN29-CO29))*0.5+CP29+CQ29</f>
        <v>0</v>
      </c>
      <c r="CS29" s="2">
        <f t="shared" si="55"/>
        <v>0</v>
      </c>
      <c r="CT29" s="29" t="s">
        <v>76</v>
      </c>
      <c r="CU29" s="2">
        <v>0</v>
      </c>
      <c r="CV29" s="2">
        <f t="shared" si="9"/>
        <v>0</v>
      </c>
      <c r="CX29" s="31">
        <f t="shared" si="57"/>
        <v>14</v>
      </c>
      <c r="CY29" s="33" t="str">
        <f t="shared" si="58"/>
        <v xml:space="preserve">Cedar TS - Guelph </v>
      </c>
      <c r="CZ29" s="2">
        <f t="shared" si="59"/>
        <v>0</v>
      </c>
      <c r="DA29" s="1">
        <v>485294.11729999993</v>
      </c>
      <c r="DB29" s="1">
        <f>DA29</f>
        <v>485294.11729999993</v>
      </c>
      <c r="DC29" s="1"/>
      <c r="DG29" s="2">
        <f t="shared" si="60"/>
        <v>485294.11729999993</v>
      </c>
      <c r="DH29" s="2">
        <f t="shared" si="83"/>
        <v>0</v>
      </c>
      <c r="DI29" s="2">
        <f t="shared" si="76"/>
        <v>485294.11729999993</v>
      </c>
      <c r="DJ29" s="2">
        <f t="shared" si="62"/>
        <v>485294.11729999993</v>
      </c>
      <c r="DK29" s="29" t="s">
        <v>76</v>
      </c>
      <c r="DL29" s="2">
        <f>'Cl.14 - Forecast'!$L$14</f>
        <v>-22336.825125041098</v>
      </c>
      <c r="DM29" s="2">
        <f t="shared" si="11"/>
        <v>462957.29217495886</v>
      </c>
      <c r="DO29" s="31">
        <f t="shared" si="64"/>
        <v>14</v>
      </c>
      <c r="DP29" s="33" t="str">
        <f t="shared" si="65"/>
        <v xml:space="preserve">Cedar TS - Guelph </v>
      </c>
      <c r="DQ29" s="2">
        <f t="shared" si="12"/>
        <v>462957.29217495886</v>
      </c>
      <c r="DR29" s="1"/>
      <c r="DS29" s="1"/>
      <c r="DT29" s="1"/>
      <c r="DU29" s="1"/>
      <c r="DX29" s="2">
        <f t="shared" si="66"/>
        <v>0</v>
      </c>
      <c r="DY29" s="2">
        <f t="shared" si="84"/>
        <v>0</v>
      </c>
      <c r="DZ29" s="2">
        <f t="shared" si="78"/>
        <v>0</v>
      </c>
      <c r="EA29" s="2">
        <f t="shared" si="68"/>
        <v>462957.29217495886</v>
      </c>
      <c r="EB29" s="29" t="s">
        <v>76</v>
      </c>
      <c r="EC29" s="2">
        <f>'Cl.14 - Forecast'!$P$14</f>
        <v>-48529.41173</v>
      </c>
      <c r="ED29" s="2">
        <f t="shared" si="14"/>
        <v>414427.88044495886</v>
      </c>
    </row>
    <row r="30" spans="2:134" x14ac:dyDescent="0.25">
      <c r="B30" s="7">
        <v>14</v>
      </c>
      <c r="C30" t="s">
        <v>94</v>
      </c>
      <c r="D30" s="2"/>
      <c r="E30" s="1"/>
      <c r="F30" s="1"/>
      <c r="G30" s="1"/>
      <c r="J30" s="2">
        <f t="shared" si="15"/>
        <v>0</v>
      </c>
      <c r="K30" s="2"/>
      <c r="L30" s="2"/>
      <c r="M30" s="2"/>
      <c r="N30" s="29" t="s">
        <v>76</v>
      </c>
      <c r="O30" s="2"/>
      <c r="P30" s="2"/>
      <c r="Q30" s="1"/>
      <c r="R30" s="31">
        <f t="shared" si="18"/>
        <v>14</v>
      </c>
      <c r="S30" s="33" t="str">
        <f t="shared" si="19"/>
        <v xml:space="preserve">Pleasant TS </v>
      </c>
      <c r="T30" s="2">
        <f t="shared" si="20"/>
        <v>0</v>
      </c>
      <c r="U30" s="1"/>
      <c r="V30" s="1">
        <f t="shared" si="21"/>
        <v>0</v>
      </c>
      <c r="W30" s="1"/>
      <c r="Z30" s="2"/>
      <c r="AA30" s="2"/>
      <c r="AB30" s="2"/>
      <c r="AC30" s="2"/>
      <c r="AD30" s="29"/>
      <c r="AE30" s="2"/>
      <c r="AF30" s="2"/>
      <c r="AG30" s="1"/>
      <c r="AH30" s="31">
        <f t="shared" si="27"/>
        <v>14</v>
      </c>
      <c r="AI30" s="33" t="str">
        <f t="shared" si="28"/>
        <v xml:space="preserve">Pleasant TS </v>
      </c>
      <c r="AJ30" s="2">
        <f t="shared" si="29"/>
        <v>0</v>
      </c>
      <c r="AK30" s="1"/>
      <c r="AL30" s="1"/>
      <c r="AM30" s="1"/>
      <c r="AN30" s="1"/>
      <c r="AQ30" s="2"/>
      <c r="AR30" s="2"/>
      <c r="AS30" s="2"/>
      <c r="AT30" s="2"/>
      <c r="AU30" s="29"/>
      <c r="AV30" s="2"/>
      <c r="AW30" s="2"/>
      <c r="AY30" s="31">
        <f t="shared" si="35"/>
        <v>14</v>
      </c>
      <c r="AZ30" s="33" t="str">
        <f t="shared" si="36"/>
        <v xml:space="preserve">Pleasant TS </v>
      </c>
      <c r="BA30" s="2">
        <f t="shared" si="5"/>
        <v>0</v>
      </c>
      <c r="BB30" s="1"/>
      <c r="BC30" s="1"/>
      <c r="BD30" s="1"/>
      <c r="BE30" s="1"/>
      <c r="BH30" s="2"/>
      <c r="BI30" s="2"/>
      <c r="BJ30" s="2"/>
      <c r="BK30" s="2"/>
      <c r="BL30" s="29"/>
      <c r="BM30" s="2"/>
      <c r="BN30" s="2"/>
      <c r="BO30" s="1"/>
      <c r="BP30" s="31">
        <f t="shared" si="42"/>
        <v>14</v>
      </c>
      <c r="BQ30" s="33" t="str">
        <f t="shared" si="43"/>
        <v xml:space="preserve">Pleasant TS </v>
      </c>
      <c r="BR30" s="2">
        <f t="shared" si="7"/>
        <v>0</v>
      </c>
      <c r="BS30" s="1"/>
      <c r="BT30" s="1"/>
      <c r="BU30" s="1"/>
      <c r="BV30" s="1"/>
      <c r="BY30" s="2"/>
      <c r="BZ30" s="2">
        <f t="shared" si="82"/>
        <v>0</v>
      </c>
      <c r="CA30" s="2"/>
      <c r="CB30" s="2"/>
      <c r="CC30" s="29"/>
      <c r="CD30" s="2"/>
      <c r="CE30" s="2"/>
      <c r="CG30" s="31">
        <f t="shared" si="49"/>
        <v>14</v>
      </c>
      <c r="CH30" s="33" t="str">
        <f t="shared" si="50"/>
        <v xml:space="preserve">Pleasant TS </v>
      </c>
      <c r="CI30" s="2">
        <f t="shared" si="51"/>
        <v>0</v>
      </c>
      <c r="CJ30" s="1"/>
      <c r="CK30" s="1"/>
      <c r="CL30" s="1"/>
      <c r="CM30" s="1"/>
      <c r="CP30" s="2"/>
      <c r="CQ30" s="2"/>
      <c r="CR30" s="2"/>
      <c r="CS30" s="2">
        <f t="shared" si="55"/>
        <v>0</v>
      </c>
      <c r="CT30" s="29" t="s">
        <v>76</v>
      </c>
      <c r="CU30" s="2"/>
      <c r="CV30" s="2"/>
      <c r="CX30" s="31">
        <f t="shared" si="57"/>
        <v>14</v>
      </c>
      <c r="CY30" s="33" t="str">
        <f t="shared" si="58"/>
        <v xml:space="preserve">Pleasant TS </v>
      </c>
      <c r="CZ30" s="2">
        <f t="shared" si="59"/>
        <v>0</v>
      </c>
      <c r="DA30" s="1">
        <v>1042250.0005</v>
      </c>
      <c r="DB30" s="1">
        <f>+DA30</f>
        <v>1042250.0005</v>
      </c>
      <c r="DC30" s="1"/>
      <c r="DG30" s="2">
        <f t="shared" si="60"/>
        <v>1042250.0005</v>
      </c>
      <c r="DH30" s="2">
        <f t="shared" si="83"/>
        <v>0</v>
      </c>
      <c r="DI30" s="2">
        <f t="shared" si="76"/>
        <v>1042250.0005</v>
      </c>
      <c r="DJ30" s="2">
        <f t="shared" si="62"/>
        <v>1042250.0005</v>
      </c>
      <c r="DK30" s="29" t="s">
        <v>76</v>
      </c>
      <c r="DL30" s="2">
        <f>'Cl.14 - Forecast'!$L$16</f>
        <v>-10508.16438860274</v>
      </c>
      <c r="DM30" s="2">
        <f t="shared" si="11"/>
        <v>1031741.8361113972</v>
      </c>
      <c r="DO30" s="31">
        <f t="shared" si="64"/>
        <v>14</v>
      </c>
      <c r="DP30" s="33" t="str">
        <f t="shared" si="65"/>
        <v xml:space="preserve">Pleasant TS </v>
      </c>
      <c r="DQ30" s="2">
        <f t="shared" si="12"/>
        <v>1031741.8361113972</v>
      </c>
      <c r="DR30" s="1">
        <v>5000000</v>
      </c>
      <c r="DS30" s="1">
        <f>+DR30</f>
        <v>5000000</v>
      </c>
      <c r="DT30" s="1"/>
      <c r="DU30" s="1"/>
      <c r="DX30" s="2">
        <f t="shared" si="66"/>
        <v>5000000</v>
      </c>
      <c r="DY30" s="2">
        <f t="shared" si="84"/>
        <v>0</v>
      </c>
      <c r="DZ30" s="2">
        <f t="shared" si="78"/>
        <v>5000000</v>
      </c>
      <c r="EA30" s="2">
        <f t="shared" si="68"/>
        <v>6031741.8361113975</v>
      </c>
      <c r="EB30" s="29" t="s">
        <v>76</v>
      </c>
      <c r="EC30" s="2">
        <f>'Cl.14 - Forecast'!$P$16</f>
        <v>-241690.00002000001</v>
      </c>
      <c r="ED30" s="2">
        <f t="shared" si="14"/>
        <v>5790051.8360913973</v>
      </c>
    </row>
    <row r="31" spans="2:134" x14ac:dyDescent="0.25">
      <c r="B31" s="7">
        <v>14</v>
      </c>
      <c r="C31" t="s">
        <v>95</v>
      </c>
      <c r="D31" s="2"/>
      <c r="E31" s="1"/>
      <c r="F31" s="1"/>
      <c r="G31" s="1"/>
      <c r="J31" s="2">
        <f t="shared" si="15"/>
        <v>0</v>
      </c>
      <c r="K31" s="2"/>
      <c r="L31" s="2"/>
      <c r="M31" s="2"/>
      <c r="N31" s="29" t="s">
        <v>76</v>
      </c>
      <c r="O31" s="2"/>
      <c r="P31" s="2"/>
      <c r="Q31" s="1"/>
      <c r="R31" s="31">
        <f t="shared" si="18"/>
        <v>14</v>
      </c>
      <c r="S31" s="33" t="str">
        <f t="shared" si="19"/>
        <v xml:space="preserve">Kenilworth </v>
      </c>
      <c r="T31" s="2">
        <f t="shared" si="20"/>
        <v>0</v>
      </c>
      <c r="U31" s="1"/>
      <c r="V31" s="1">
        <f t="shared" si="21"/>
        <v>0</v>
      </c>
      <c r="W31" s="1"/>
      <c r="Z31" s="2"/>
      <c r="AA31" s="2"/>
      <c r="AB31" s="2"/>
      <c r="AC31" s="2"/>
      <c r="AD31" s="29"/>
      <c r="AE31" s="2"/>
      <c r="AF31" s="2"/>
      <c r="AG31" s="1"/>
      <c r="AH31" s="31">
        <f t="shared" si="27"/>
        <v>14</v>
      </c>
      <c r="AI31" s="33" t="str">
        <f t="shared" si="28"/>
        <v xml:space="preserve">Kenilworth </v>
      </c>
      <c r="AJ31" s="2">
        <f t="shared" si="29"/>
        <v>0</v>
      </c>
      <c r="AK31" s="1"/>
      <c r="AL31" s="1"/>
      <c r="AM31" s="1"/>
      <c r="AN31" s="1"/>
      <c r="AQ31" s="2"/>
      <c r="AR31" s="2"/>
      <c r="AS31" s="2"/>
      <c r="AT31" s="2"/>
      <c r="AU31" s="29"/>
      <c r="AV31" s="2"/>
      <c r="AW31" s="2"/>
      <c r="AY31" s="31">
        <f t="shared" si="35"/>
        <v>14</v>
      </c>
      <c r="AZ31" s="33" t="str">
        <f t="shared" si="36"/>
        <v xml:space="preserve">Kenilworth </v>
      </c>
      <c r="BA31" s="2">
        <f t="shared" si="5"/>
        <v>0</v>
      </c>
      <c r="BB31" s="1"/>
      <c r="BC31" s="1"/>
      <c r="BD31" s="1"/>
      <c r="BE31" s="1"/>
      <c r="BH31" s="2"/>
      <c r="BI31" s="2"/>
      <c r="BJ31" s="2"/>
      <c r="BK31" s="2"/>
      <c r="BL31" s="29"/>
      <c r="BM31" s="2"/>
      <c r="BN31" s="2"/>
      <c r="BO31" s="1"/>
      <c r="BP31" s="31">
        <f t="shared" si="42"/>
        <v>14</v>
      </c>
      <c r="BQ31" s="33" t="str">
        <f t="shared" si="43"/>
        <v xml:space="preserve">Kenilworth </v>
      </c>
      <c r="BR31" s="2">
        <f t="shared" si="7"/>
        <v>0</v>
      </c>
      <c r="BS31" s="1"/>
      <c r="BT31" s="1"/>
      <c r="BU31" s="1"/>
      <c r="BV31" s="1"/>
      <c r="BY31" s="2"/>
      <c r="BZ31" s="2">
        <f t="shared" si="82"/>
        <v>0</v>
      </c>
      <c r="CA31" s="2"/>
      <c r="CB31" s="2"/>
      <c r="CC31" s="29"/>
      <c r="CD31" s="2"/>
      <c r="CE31" s="2"/>
      <c r="CG31" s="31">
        <f t="shared" si="49"/>
        <v>14</v>
      </c>
      <c r="CH31" s="33" t="str">
        <f t="shared" si="50"/>
        <v xml:space="preserve">Kenilworth </v>
      </c>
      <c r="CI31" s="2">
        <f t="shared" si="51"/>
        <v>0</v>
      </c>
      <c r="CJ31" s="1"/>
      <c r="CK31" s="1"/>
      <c r="CL31" s="1"/>
      <c r="CM31" s="1"/>
      <c r="CP31" s="2"/>
      <c r="CQ31" s="2"/>
      <c r="CR31" s="2"/>
      <c r="CS31" s="2">
        <f t="shared" si="55"/>
        <v>0</v>
      </c>
      <c r="CT31" s="29" t="s">
        <v>76</v>
      </c>
      <c r="CU31" s="2"/>
      <c r="CV31" s="2"/>
      <c r="CX31" s="31">
        <f t="shared" si="57"/>
        <v>14</v>
      </c>
      <c r="CY31" s="33" t="str">
        <f t="shared" si="58"/>
        <v xml:space="preserve">Kenilworth </v>
      </c>
      <c r="CZ31" s="2">
        <f t="shared" si="59"/>
        <v>0</v>
      </c>
      <c r="DA31" s="1"/>
      <c r="DB31" s="1"/>
      <c r="DC31" s="1"/>
      <c r="DG31" s="2"/>
      <c r="DH31" s="2"/>
      <c r="DI31" s="2"/>
      <c r="DJ31" s="2"/>
      <c r="DK31" s="29"/>
      <c r="DL31" s="2"/>
      <c r="DM31" s="2">
        <f t="shared" si="11"/>
        <v>0</v>
      </c>
      <c r="DO31" s="31">
        <f t="shared" si="64"/>
        <v>14</v>
      </c>
      <c r="DP31" s="33" t="str">
        <f t="shared" si="65"/>
        <v xml:space="preserve">Kenilworth </v>
      </c>
      <c r="DQ31" s="2">
        <f t="shared" si="12"/>
        <v>0</v>
      </c>
      <c r="DR31" s="1">
        <v>2894473.1502</v>
      </c>
      <c r="DS31" s="1">
        <f>+DR31</f>
        <v>2894473.1502</v>
      </c>
      <c r="DT31" s="1"/>
      <c r="DU31" s="1"/>
      <c r="DX31" s="2">
        <f t="shared" si="66"/>
        <v>2894473.1502</v>
      </c>
      <c r="DY31" s="2">
        <f t="shared" si="84"/>
        <v>0</v>
      </c>
      <c r="DZ31" s="2">
        <f t="shared" si="78"/>
        <v>2894473.1502</v>
      </c>
      <c r="EA31" s="2">
        <f t="shared" si="68"/>
        <v>2894473.1502</v>
      </c>
      <c r="EB31" s="29" t="s">
        <v>76</v>
      </c>
      <c r="EC31" s="2">
        <f>'Cl.14 - Forecast'!P11</f>
        <v>-5392.4431291397259</v>
      </c>
      <c r="ED31" s="2">
        <f t="shared" si="14"/>
        <v>2889080.7070708601</v>
      </c>
    </row>
    <row r="32" spans="2:134" x14ac:dyDescent="0.25">
      <c r="B32" s="31" t="s">
        <v>90</v>
      </c>
      <c r="C32" s="32" t="s">
        <v>38</v>
      </c>
      <c r="D32" s="2">
        <v>18915009.657410294</v>
      </c>
      <c r="E32" s="1"/>
      <c r="F32" s="1"/>
      <c r="G32" s="1">
        <v>1830326</v>
      </c>
      <c r="J32" s="2">
        <f t="shared" si="15"/>
        <v>0</v>
      </c>
      <c r="K32" s="2">
        <f>+J32*$K$5</f>
        <v>0</v>
      </c>
      <c r="L32" s="2">
        <f t="shared" si="1"/>
        <v>0</v>
      </c>
      <c r="M32" s="2">
        <f t="shared" si="16"/>
        <v>20745335.657410294</v>
      </c>
      <c r="N32" s="29">
        <v>7.0000000000000007E-2</v>
      </c>
      <c r="O32" s="2">
        <f t="shared" si="17"/>
        <v>-1452173</v>
      </c>
      <c r="P32" s="2">
        <f t="shared" si="2"/>
        <v>19293162.657410294</v>
      </c>
      <c r="Q32" s="1"/>
      <c r="R32" s="31" t="str">
        <f t="shared" si="18"/>
        <v>14.1</v>
      </c>
      <c r="S32" s="33" t="str">
        <f t="shared" si="19"/>
        <v>Eligible Capital Property (acq'd pre Jan 1, 2017)</v>
      </c>
      <c r="T32" s="2">
        <f t="shared" si="20"/>
        <v>19293162.657410294</v>
      </c>
      <c r="U32" s="1"/>
      <c r="V32" s="1">
        <f t="shared" si="21"/>
        <v>0</v>
      </c>
      <c r="W32" s="1"/>
      <c r="Z32" s="2">
        <f t="shared" si="22"/>
        <v>0</v>
      </c>
      <c r="AA32" s="2">
        <f t="shared" ref="AA32:AA34" si="87">+Z32*$AA$5</f>
        <v>0</v>
      </c>
      <c r="AB32" s="2">
        <f t="shared" si="24"/>
        <v>0</v>
      </c>
      <c r="AC32" s="2">
        <f t="shared" si="25"/>
        <v>19293162.657410294</v>
      </c>
      <c r="AD32" s="29">
        <v>7.0000000000000007E-2</v>
      </c>
      <c r="AE32" s="2">
        <f t="shared" si="26"/>
        <v>-1350521</v>
      </c>
      <c r="AF32" s="2">
        <f t="shared" si="3"/>
        <v>17942641.657410294</v>
      </c>
      <c r="AG32" s="1"/>
      <c r="AH32" s="31" t="str">
        <f t="shared" si="27"/>
        <v>14.1</v>
      </c>
      <c r="AI32" s="33" t="str">
        <f t="shared" si="28"/>
        <v>Eligible Capital Property (acq'd pre Jan 1, 2017)</v>
      </c>
      <c r="AJ32" s="2">
        <f t="shared" si="29"/>
        <v>17942641.657410294</v>
      </c>
      <c r="AK32" s="1"/>
      <c r="AL32" s="1"/>
      <c r="AM32" s="1"/>
      <c r="AN32" s="1"/>
      <c r="AQ32" s="2">
        <f t="shared" si="30"/>
        <v>0</v>
      </c>
      <c r="AR32" s="2"/>
      <c r="AS32" s="2">
        <f t="shared" si="32"/>
        <v>0</v>
      </c>
      <c r="AT32" s="2">
        <f t="shared" si="33"/>
        <v>17942641.657410294</v>
      </c>
      <c r="AU32" s="29">
        <v>7.0000000000000007E-2</v>
      </c>
      <c r="AV32" s="2">
        <f t="shared" si="34"/>
        <v>-1255985</v>
      </c>
      <c r="AW32" s="2">
        <f t="shared" si="4"/>
        <v>16686656.657410294</v>
      </c>
      <c r="AY32" s="31" t="str">
        <f t="shared" si="35"/>
        <v>14.1</v>
      </c>
      <c r="AZ32" s="33" t="str">
        <f t="shared" si="36"/>
        <v>Eligible Capital Property (acq'd pre Jan 1, 2017)</v>
      </c>
      <c r="BA32" s="2">
        <f t="shared" si="5"/>
        <v>16686656.657410294</v>
      </c>
      <c r="BB32" s="1"/>
      <c r="BC32" s="1"/>
      <c r="BD32" s="1"/>
      <c r="BE32" s="1"/>
      <c r="BH32" s="2">
        <f t="shared" si="37"/>
        <v>0</v>
      </c>
      <c r="BI32" s="2">
        <f>+BH32*$BI$5</f>
        <v>0</v>
      </c>
      <c r="BJ32" s="2">
        <f t="shared" si="70"/>
        <v>0</v>
      </c>
      <c r="BK32" s="2">
        <f t="shared" si="40"/>
        <v>16686656.657410294</v>
      </c>
      <c r="BL32" s="29">
        <v>7.0000000000000007E-2</v>
      </c>
      <c r="BM32" s="2">
        <f t="shared" ref="BM32:BM44" si="88">-ROUND(BK32*BL32*365/365,0)</f>
        <v>-1168066</v>
      </c>
      <c r="BN32" s="2">
        <f t="shared" si="6"/>
        <v>15518590.657410294</v>
      </c>
      <c r="BO32" s="1"/>
      <c r="BP32" s="31" t="str">
        <f t="shared" si="42"/>
        <v>14.1</v>
      </c>
      <c r="BQ32" s="33" t="str">
        <f t="shared" si="43"/>
        <v>Eligible Capital Property (acq'd pre Jan 1, 2017)</v>
      </c>
      <c r="BR32" s="2">
        <f t="shared" si="7"/>
        <v>15518590.657410294</v>
      </c>
      <c r="BS32" s="1"/>
      <c r="BT32" s="1"/>
      <c r="BU32" s="1"/>
      <c r="BV32" s="1"/>
      <c r="BY32" s="2">
        <f t="shared" si="44"/>
        <v>0</v>
      </c>
      <c r="BZ32" s="2">
        <f t="shared" si="82"/>
        <v>0</v>
      </c>
      <c r="CA32" s="2">
        <f t="shared" si="72"/>
        <v>0</v>
      </c>
      <c r="CB32" s="2">
        <f t="shared" si="47"/>
        <v>15518590.657410294</v>
      </c>
      <c r="CC32" s="29">
        <v>7.0000000000000007E-2</v>
      </c>
      <c r="CD32" s="2">
        <f t="shared" ref="CD32:CD44" si="89">-ROUND(CB32*CC32*365/365,0)</f>
        <v>-1086301</v>
      </c>
      <c r="CE32" s="2">
        <f t="shared" si="8"/>
        <v>14432289.657410294</v>
      </c>
      <c r="CG32" s="31" t="str">
        <f t="shared" si="49"/>
        <v>14.1</v>
      </c>
      <c r="CH32" s="33" t="str">
        <f t="shared" si="50"/>
        <v>Eligible Capital Property (acq'd pre Jan 1, 2017)</v>
      </c>
      <c r="CI32" s="2">
        <f t="shared" si="51"/>
        <v>14432289.657410294</v>
      </c>
      <c r="CJ32" s="1"/>
      <c r="CK32" s="1"/>
      <c r="CL32" s="1"/>
      <c r="CM32" s="1"/>
      <c r="CP32" s="2">
        <f t="shared" si="52"/>
        <v>0</v>
      </c>
      <c r="CQ32" s="2">
        <f>+CP32*CQ$5</f>
        <v>0</v>
      </c>
      <c r="CR32" s="2">
        <f t="shared" si="74"/>
        <v>0</v>
      </c>
      <c r="CS32" s="2">
        <f t="shared" si="55"/>
        <v>14432289.657410294</v>
      </c>
      <c r="CT32" s="29">
        <v>7.0000000000000007E-2</v>
      </c>
      <c r="CU32" s="2">
        <f t="shared" ref="CU32:CU44" si="90">-ROUND(CS32*CT32*365/365,0)</f>
        <v>-1010260</v>
      </c>
      <c r="CV32" s="2">
        <f t="shared" si="9"/>
        <v>13422029.657410294</v>
      </c>
      <c r="CX32" s="31" t="str">
        <f t="shared" si="57"/>
        <v>14.1</v>
      </c>
      <c r="CY32" s="33" t="str">
        <f t="shared" si="58"/>
        <v>Eligible Capital Property (acq'd pre Jan 1, 2017)</v>
      </c>
      <c r="CZ32" s="2">
        <f t="shared" si="59"/>
        <v>13422029.657410294</v>
      </c>
      <c r="DA32" s="1"/>
      <c r="DB32" s="1"/>
      <c r="DC32" s="1"/>
      <c r="DD32" s="1"/>
      <c r="DG32" s="2">
        <f t="shared" si="60"/>
        <v>0</v>
      </c>
      <c r="DH32" s="2">
        <f t="shared" si="83"/>
        <v>0</v>
      </c>
      <c r="DI32" s="2">
        <f t="shared" si="76"/>
        <v>0</v>
      </c>
      <c r="DJ32" s="2">
        <f t="shared" si="62"/>
        <v>13422029.657410294</v>
      </c>
      <c r="DK32" s="29">
        <v>7.0000000000000007E-2</v>
      </c>
      <c r="DL32" s="2">
        <f t="shared" ref="DL32:DL44" si="91">-ROUND(DJ32*DK32*365/365,0)</f>
        <v>-939542</v>
      </c>
      <c r="DM32" s="2">
        <f t="shared" si="11"/>
        <v>12482487.657410294</v>
      </c>
      <c r="DO32" s="31" t="str">
        <f t="shared" si="64"/>
        <v>14.1</v>
      </c>
      <c r="DP32" s="33" t="str">
        <f t="shared" si="65"/>
        <v>Eligible Capital Property (acq'd pre Jan 1, 2017)</v>
      </c>
      <c r="DQ32" s="2">
        <f t="shared" si="12"/>
        <v>12482487.657410294</v>
      </c>
      <c r="DR32" s="1"/>
      <c r="DS32" s="1"/>
      <c r="DT32" s="1"/>
      <c r="DU32" s="1"/>
      <c r="DX32" s="2">
        <f t="shared" si="66"/>
        <v>0</v>
      </c>
      <c r="DY32" s="2">
        <f t="shared" si="84"/>
        <v>0</v>
      </c>
      <c r="DZ32" s="2">
        <f t="shared" si="78"/>
        <v>0</v>
      </c>
      <c r="EA32" s="2">
        <f t="shared" si="68"/>
        <v>12482487.657410294</v>
      </c>
      <c r="EB32" s="29">
        <v>7.0000000000000007E-2</v>
      </c>
      <c r="EC32" s="2">
        <f t="shared" ref="EC32:EC44" si="92">-ROUND(EA32*EB32*365/365,0)</f>
        <v>-873774</v>
      </c>
      <c r="ED32" s="2">
        <f t="shared" si="14"/>
        <v>11608713.657410294</v>
      </c>
    </row>
    <row r="33" spans="2:134" x14ac:dyDescent="0.25">
      <c r="B33" s="31" t="s">
        <v>90</v>
      </c>
      <c r="C33" s="32" t="s">
        <v>39</v>
      </c>
      <c r="D33" s="2">
        <v>6529432.0565753421</v>
      </c>
      <c r="E33" s="1"/>
      <c r="F33" s="1"/>
      <c r="G33" s="1">
        <v>77471</v>
      </c>
      <c r="J33" s="2">
        <f t="shared" si="15"/>
        <v>0</v>
      </c>
      <c r="K33" s="2">
        <f>+J33*$K$5</f>
        <v>0</v>
      </c>
      <c r="L33" s="2">
        <f t="shared" si="1"/>
        <v>0</v>
      </c>
      <c r="M33" s="2">
        <f t="shared" si="16"/>
        <v>6606903.0565753421</v>
      </c>
      <c r="N33" s="29">
        <v>0.05</v>
      </c>
      <c r="O33" s="2">
        <f t="shared" si="17"/>
        <v>-330345</v>
      </c>
      <c r="P33" s="2">
        <f t="shared" si="2"/>
        <v>6276558.0565753421</v>
      </c>
      <c r="Q33" s="1"/>
      <c r="R33" s="31" t="str">
        <f t="shared" si="18"/>
        <v>14.1</v>
      </c>
      <c r="S33" s="33" t="str">
        <f t="shared" si="19"/>
        <v>Eligible Capital Property (acq'd post Jan 1, 2017)</v>
      </c>
      <c r="T33" s="2">
        <f t="shared" si="20"/>
        <v>6276558.0565753421</v>
      </c>
      <c r="U33" s="1">
        <v>213898.92</v>
      </c>
      <c r="V33" s="1">
        <f t="shared" si="21"/>
        <v>213898.92</v>
      </c>
      <c r="W33" s="1"/>
      <c r="Z33" s="2">
        <f t="shared" si="22"/>
        <v>213898.92</v>
      </c>
      <c r="AA33" s="2">
        <f t="shared" si="87"/>
        <v>106949.46</v>
      </c>
      <c r="AB33" s="2">
        <f t="shared" si="24"/>
        <v>320848.38</v>
      </c>
      <c r="AC33" s="2">
        <f t="shared" si="25"/>
        <v>6597406.436575342</v>
      </c>
      <c r="AD33" s="29">
        <v>0.05</v>
      </c>
      <c r="AE33" s="2">
        <f t="shared" si="26"/>
        <v>-329870</v>
      </c>
      <c r="AF33" s="2">
        <f t="shared" si="3"/>
        <v>6160586.976575342</v>
      </c>
      <c r="AG33" s="1"/>
      <c r="AH33" s="31" t="str">
        <f t="shared" si="27"/>
        <v>14.1</v>
      </c>
      <c r="AI33" s="33" t="str">
        <f t="shared" si="28"/>
        <v>Eligible Capital Property (acq'd post Jan 1, 2017)</v>
      </c>
      <c r="AJ33" s="2">
        <f t="shared" si="29"/>
        <v>6160586.976575342</v>
      </c>
      <c r="AK33" s="1">
        <v>143119.45000000001</v>
      </c>
      <c r="AL33" s="1">
        <f>AK33</f>
        <v>143119.45000000001</v>
      </c>
      <c r="AM33" s="1"/>
      <c r="AN33" s="1"/>
      <c r="AQ33" s="2">
        <f t="shared" si="30"/>
        <v>143119.45000000001</v>
      </c>
      <c r="AR33" s="2">
        <f t="shared" ref="AR33:AR45" si="93">+AQ33*$AR$5</f>
        <v>71559.725000000006</v>
      </c>
      <c r="AS33" s="2">
        <f t="shared" si="32"/>
        <v>214679.17500000002</v>
      </c>
      <c r="AT33" s="2">
        <f t="shared" si="33"/>
        <v>6375266.1515753418</v>
      </c>
      <c r="AU33" s="29">
        <v>0.05</v>
      </c>
      <c r="AV33" s="2">
        <f t="shared" si="34"/>
        <v>-318763</v>
      </c>
      <c r="AW33" s="2">
        <f t="shared" si="4"/>
        <v>5984943.4265753422</v>
      </c>
      <c r="AY33" s="31" t="str">
        <f t="shared" si="35"/>
        <v>14.1</v>
      </c>
      <c r="AZ33" s="33" t="str">
        <f t="shared" si="36"/>
        <v>Eligible Capital Property (acq'd post Jan 1, 2017)</v>
      </c>
      <c r="BA33" s="2">
        <f t="shared" si="5"/>
        <v>5984943.4265753422</v>
      </c>
      <c r="BB33" s="1">
        <v>131494.1</v>
      </c>
      <c r="BC33" s="1">
        <f>BB33</f>
        <v>131494.1</v>
      </c>
      <c r="BD33" s="1"/>
      <c r="BE33" s="1"/>
      <c r="BH33" s="2">
        <f t="shared" si="37"/>
        <v>131494.1</v>
      </c>
      <c r="BI33" s="2">
        <f>+BH33*$BI$5</f>
        <v>65747.05</v>
      </c>
      <c r="BJ33" s="2">
        <f t="shared" si="70"/>
        <v>197241.15000000002</v>
      </c>
      <c r="BK33" s="2">
        <f t="shared" si="40"/>
        <v>6182184.5765753426</v>
      </c>
      <c r="BL33" s="29">
        <v>0.05</v>
      </c>
      <c r="BM33" s="2">
        <f t="shared" si="88"/>
        <v>-309109</v>
      </c>
      <c r="BN33" s="2">
        <f t="shared" si="6"/>
        <v>5807328.5265753418</v>
      </c>
      <c r="BO33" s="1"/>
      <c r="BP33" s="31" t="str">
        <f t="shared" si="42"/>
        <v>14.1</v>
      </c>
      <c r="BQ33" s="33" t="str">
        <f t="shared" si="43"/>
        <v>Eligible Capital Property (acq'd post Jan 1, 2017)</v>
      </c>
      <c r="BR33" s="2">
        <f t="shared" si="7"/>
        <v>5807328.5265753418</v>
      </c>
      <c r="BS33" s="1">
        <v>154237</v>
      </c>
      <c r="BT33" s="1">
        <f>BS33</f>
        <v>154237</v>
      </c>
      <c r="BU33" s="1"/>
      <c r="BV33" s="1"/>
      <c r="BY33" s="2">
        <f t="shared" si="44"/>
        <v>154237</v>
      </c>
      <c r="BZ33" s="2">
        <f t="shared" si="82"/>
        <v>77118.5</v>
      </c>
      <c r="CA33" s="2">
        <f t="shared" si="72"/>
        <v>231355.5</v>
      </c>
      <c r="CB33" s="2">
        <f t="shared" si="47"/>
        <v>6038684.0265753418</v>
      </c>
      <c r="CC33" s="29">
        <v>0.05</v>
      </c>
      <c r="CD33" s="2">
        <f t="shared" si="89"/>
        <v>-301934</v>
      </c>
      <c r="CE33" s="2">
        <f t="shared" si="8"/>
        <v>5659631.5265753418</v>
      </c>
      <c r="CG33" s="31" t="str">
        <f t="shared" si="49"/>
        <v>14.1</v>
      </c>
      <c r="CH33" s="33" t="str">
        <f t="shared" si="50"/>
        <v>Eligible Capital Property (acq'd post Jan 1, 2017)</v>
      </c>
      <c r="CI33" s="2">
        <f t="shared" si="51"/>
        <v>5659631.5265753418</v>
      </c>
      <c r="CJ33" s="1">
        <v>61092</v>
      </c>
      <c r="CK33" s="1">
        <f>CJ33</f>
        <v>61092</v>
      </c>
      <c r="CL33" s="1"/>
      <c r="CM33" s="1"/>
      <c r="CP33" s="2">
        <f t="shared" si="52"/>
        <v>61092</v>
      </c>
      <c r="CQ33" s="2">
        <f t="shared" ref="CQ33:CQ44" si="94">+CP33*CQ$5</f>
        <v>0</v>
      </c>
      <c r="CR33" s="2">
        <f t="shared" si="74"/>
        <v>61092</v>
      </c>
      <c r="CS33" s="2">
        <f t="shared" si="55"/>
        <v>5720723.5265753418</v>
      </c>
      <c r="CT33" s="29">
        <v>0.05</v>
      </c>
      <c r="CU33" s="2">
        <f t="shared" si="90"/>
        <v>-286036</v>
      </c>
      <c r="CV33" s="2">
        <f t="shared" si="9"/>
        <v>5434687.5265753418</v>
      </c>
      <c r="CX33" s="31" t="str">
        <f t="shared" si="57"/>
        <v>14.1</v>
      </c>
      <c r="CY33" s="33" t="str">
        <f t="shared" si="58"/>
        <v>Eligible Capital Property (acq'd post Jan 1, 2017)</v>
      </c>
      <c r="CZ33" s="2">
        <f t="shared" si="59"/>
        <v>5434687.5265753418</v>
      </c>
      <c r="DA33" s="1">
        <v>137096.05940000003</v>
      </c>
      <c r="DB33" s="1">
        <f>DA33</f>
        <v>137096.05940000003</v>
      </c>
      <c r="DC33" s="1"/>
      <c r="DD33" s="1"/>
      <c r="DG33" s="2">
        <f t="shared" si="60"/>
        <v>137096.05940000003</v>
      </c>
      <c r="DH33" s="2">
        <f t="shared" si="83"/>
        <v>0</v>
      </c>
      <c r="DI33" s="2">
        <f t="shared" si="76"/>
        <v>137096.05940000003</v>
      </c>
      <c r="DJ33" s="2">
        <f t="shared" si="62"/>
        <v>5571783.5859753415</v>
      </c>
      <c r="DK33" s="29">
        <v>0.05</v>
      </c>
      <c r="DL33" s="2">
        <f t="shared" si="91"/>
        <v>-278589</v>
      </c>
      <c r="DM33" s="2">
        <f t="shared" si="11"/>
        <v>5293194.5859753415</v>
      </c>
      <c r="DO33" s="31" t="str">
        <f t="shared" si="64"/>
        <v>14.1</v>
      </c>
      <c r="DP33" s="33" t="str">
        <f t="shared" si="65"/>
        <v>Eligible Capital Property (acq'd post Jan 1, 2017)</v>
      </c>
      <c r="DQ33" s="2">
        <f t="shared" si="12"/>
        <v>5293194.5859753415</v>
      </c>
      <c r="DR33" s="1">
        <v>138131.85570000001</v>
      </c>
      <c r="DS33" s="1">
        <f>DR33</f>
        <v>138131.85570000001</v>
      </c>
      <c r="DT33" s="1"/>
      <c r="DU33" s="1"/>
      <c r="DX33" s="2">
        <f t="shared" si="66"/>
        <v>138131.85570000001</v>
      </c>
      <c r="DY33" s="2">
        <f t="shared" si="84"/>
        <v>0</v>
      </c>
      <c r="DZ33" s="2">
        <f t="shared" si="78"/>
        <v>138131.85570000001</v>
      </c>
      <c r="EA33" s="2">
        <f t="shared" si="68"/>
        <v>5431326.4416753417</v>
      </c>
      <c r="EB33" s="29">
        <v>0.05</v>
      </c>
      <c r="EC33" s="2">
        <f t="shared" si="92"/>
        <v>-271566</v>
      </c>
      <c r="ED33" s="2">
        <f t="shared" si="14"/>
        <v>5159760.4416753417</v>
      </c>
    </row>
    <row r="34" spans="2:134" x14ac:dyDescent="0.25">
      <c r="B34" s="7">
        <v>17</v>
      </c>
      <c r="C34" t="s">
        <v>50</v>
      </c>
      <c r="D34" s="2">
        <v>778311.59860000014</v>
      </c>
      <c r="E34" s="1">
        <v>43928.57</v>
      </c>
      <c r="F34" s="1">
        <v>43928.57</v>
      </c>
      <c r="G34" s="1">
        <v>40725</v>
      </c>
      <c r="J34" s="2">
        <f t="shared" si="15"/>
        <v>43928.57</v>
      </c>
      <c r="K34" s="2">
        <f>+J34*$K$5</f>
        <v>21964.285</v>
      </c>
      <c r="L34" s="2">
        <f t="shared" si="1"/>
        <v>65892.854999999996</v>
      </c>
      <c r="M34" s="2">
        <f t="shared" si="16"/>
        <v>884929.45360000012</v>
      </c>
      <c r="N34" s="29">
        <v>0.08</v>
      </c>
      <c r="O34" s="2">
        <f t="shared" si="17"/>
        <v>-70794</v>
      </c>
      <c r="P34" s="2">
        <f t="shared" si="2"/>
        <v>792171.16860000009</v>
      </c>
      <c r="Q34" s="1"/>
      <c r="R34" s="31">
        <f t="shared" si="18"/>
        <v>17</v>
      </c>
      <c r="S34" s="33" t="str">
        <f t="shared" si="19"/>
        <v>Elec. Generation Equip. (Non-Bldng, acq'd post Feb 27/00); Roads, Lots, Storage</v>
      </c>
      <c r="T34" s="2">
        <f t="shared" si="20"/>
        <v>792171.16860000009</v>
      </c>
      <c r="U34" s="1"/>
      <c r="V34" s="1">
        <f t="shared" si="21"/>
        <v>0</v>
      </c>
      <c r="W34" s="1"/>
      <c r="Z34" s="2">
        <f t="shared" si="22"/>
        <v>0</v>
      </c>
      <c r="AA34" s="2">
        <f t="shared" si="87"/>
        <v>0</v>
      </c>
      <c r="AB34" s="2">
        <f t="shared" si="24"/>
        <v>0</v>
      </c>
      <c r="AC34" s="2">
        <f t="shared" si="25"/>
        <v>792171.16860000009</v>
      </c>
      <c r="AD34" s="29">
        <v>0.08</v>
      </c>
      <c r="AE34" s="2">
        <f t="shared" si="26"/>
        <v>-63374</v>
      </c>
      <c r="AF34" s="2">
        <f t="shared" si="3"/>
        <v>728797.16860000009</v>
      </c>
      <c r="AG34" s="1"/>
      <c r="AH34" s="31">
        <f t="shared" si="27"/>
        <v>17</v>
      </c>
      <c r="AI34" s="33" t="str">
        <f t="shared" si="28"/>
        <v>Elec. Generation Equip. (Non-Bldng, acq'd post Feb 27/00); Roads, Lots, Storage</v>
      </c>
      <c r="AJ34" s="2">
        <f t="shared" si="29"/>
        <v>728797.16860000009</v>
      </c>
      <c r="AK34" s="1"/>
      <c r="AL34" s="1"/>
      <c r="AM34" s="1"/>
      <c r="AN34" s="1"/>
      <c r="AQ34" s="2">
        <f t="shared" si="30"/>
        <v>0</v>
      </c>
      <c r="AR34" s="2">
        <f t="shared" si="93"/>
        <v>0</v>
      </c>
      <c r="AS34" s="2">
        <f t="shared" si="32"/>
        <v>0</v>
      </c>
      <c r="AT34" s="2">
        <f t="shared" si="33"/>
        <v>728797.16860000009</v>
      </c>
      <c r="AU34" s="29">
        <v>0.08</v>
      </c>
      <c r="AV34" s="2">
        <f t="shared" si="34"/>
        <v>-58304</v>
      </c>
      <c r="AW34" s="2">
        <f t="shared" si="4"/>
        <v>670493.16860000009</v>
      </c>
      <c r="AY34" s="31">
        <f t="shared" si="35"/>
        <v>17</v>
      </c>
      <c r="AZ34" s="33" t="str">
        <f t="shared" si="36"/>
        <v>Elec. Generation Equip. (Non-Bldng, acq'd post Feb 27/00); Roads, Lots, Storage</v>
      </c>
      <c r="BA34" s="2">
        <f t="shared" si="5"/>
        <v>670493.16860000009</v>
      </c>
      <c r="BB34" s="1"/>
      <c r="BC34" s="1"/>
      <c r="BD34" s="1"/>
      <c r="BE34" s="1"/>
      <c r="BH34" s="2">
        <f t="shared" si="37"/>
        <v>0</v>
      </c>
      <c r="BI34" s="2">
        <f t="shared" ref="BI34:BI36" si="95">+BH34*$BI$5</f>
        <v>0</v>
      </c>
      <c r="BJ34" s="2">
        <f t="shared" si="70"/>
        <v>0</v>
      </c>
      <c r="BK34" s="2">
        <f t="shared" si="40"/>
        <v>670493.16860000009</v>
      </c>
      <c r="BL34" s="29">
        <v>0.08</v>
      </c>
      <c r="BM34" s="2">
        <f t="shared" si="88"/>
        <v>-53639</v>
      </c>
      <c r="BN34" s="2">
        <f t="shared" si="6"/>
        <v>616854.16860000009</v>
      </c>
      <c r="BO34" s="1"/>
      <c r="BP34" s="31">
        <f t="shared" si="42"/>
        <v>17</v>
      </c>
      <c r="BQ34" s="33" t="str">
        <f t="shared" si="43"/>
        <v>Elec. Generation Equip. (Non-Bldng, acq'd post Feb 27/00); Roads, Lots, Storage</v>
      </c>
      <c r="BR34" s="2">
        <f t="shared" si="7"/>
        <v>616854.16860000009</v>
      </c>
      <c r="BS34" s="1"/>
      <c r="BT34" s="1">
        <f>BS34</f>
        <v>0</v>
      </c>
      <c r="BU34" s="1"/>
      <c r="BV34" s="1"/>
      <c r="BY34" s="2">
        <f t="shared" si="44"/>
        <v>0</v>
      </c>
      <c r="BZ34" s="2">
        <f t="shared" si="82"/>
        <v>0</v>
      </c>
      <c r="CA34" s="2">
        <f t="shared" si="72"/>
        <v>0</v>
      </c>
      <c r="CB34" s="2">
        <f t="shared" si="47"/>
        <v>616854.16860000009</v>
      </c>
      <c r="CC34" s="29">
        <v>0.08</v>
      </c>
      <c r="CD34" s="2">
        <f t="shared" si="89"/>
        <v>-49348</v>
      </c>
      <c r="CE34" s="2">
        <f t="shared" si="8"/>
        <v>567506.16860000009</v>
      </c>
      <c r="CG34" s="31">
        <f t="shared" si="49"/>
        <v>17</v>
      </c>
      <c r="CH34" s="33" t="str">
        <f t="shared" si="50"/>
        <v>Elec. Generation Equip. (Non-Bldng, acq'd post Feb 27/00); Roads, Lots, Storage</v>
      </c>
      <c r="CI34" s="2">
        <f t="shared" si="51"/>
        <v>567506.16860000009</v>
      </c>
      <c r="CJ34" s="1"/>
      <c r="CK34" s="1"/>
      <c r="CL34" s="1"/>
      <c r="CM34" s="1"/>
      <c r="CP34" s="2">
        <f t="shared" si="52"/>
        <v>0</v>
      </c>
      <c r="CQ34" s="2">
        <f t="shared" si="94"/>
        <v>0</v>
      </c>
      <c r="CR34" s="2">
        <f>((CJ34-CK34)+(CN34-CO34))*0.5+CP34+CQ34</f>
        <v>0</v>
      </c>
      <c r="CS34" s="2">
        <f t="shared" si="55"/>
        <v>567506.16860000009</v>
      </c>
      <c r="CT34" s="29">
        <v>0.08</v>
      </c>
      <c r="CU34" s="2">
        <f t="shared" si="90"/>
        <v>-45400</v>
      </c>
      <c r="CV34" s="2">
        <f t="shared" si="9"/>
        <v>522106.16860000009</v>
      </c>
      <c r="CX34" s="31">
        <f t="shared" si="57"/>
        <v>17</v>
      </c>
      <c r="CY34" s="33" t="str">
        <f t="shared" si="58"/>
        <v>Elec. Generation Equip. (Non-Bldng, acq'd post Feb 27/00); Roads, Lots, Storage</v>
      </c>
      <c r="CZ34" s="2">
        <f t="shared" si="59"/>
        <v>522106.16860000009</v>
      </c>
      <c r="DA34" s="1"/>
      <c r="DB34" s="1"/>
      <c r="DC34" s="1"/>
      <c r="DD34" s="1"/>
      <c r="DG34" s="2">
        <f t="shared" si="60"/>
        <v>0</v>
      </c>
      <c r="DH34" s="2">
        <f t="shared" si="83"/>
        <v>0</v>
      </c>
      <c r="DI34" s="2">
        <f t="shared" si="76"/>
        <v>0</v>
      </c>
      <c r="DJ34" s="2">
        <f t="shared" si="62"/>
        <v>522106.16860000009</v>
      </c>
      <c r="DK34" s="29">
        <v>0.08</v>
      </c>
      <c r="DL34" s="2">
        <f t="shared" si="91"/>
        <v>-41768</v>
      </c>
      <c r="DM34" s="2">
        <f t="shared" si="11"/>
        <v>480338.16860000009</v>
      </c>
      <c r="DO34" s="31">
        <f t="shared" si="64"/>
        <v>17</v>
      </c>
      <c r="DP34" s="33" t="str">
        <f t="shared" si="65"/>
        <v>Elec. Generation Equip. (Non-Bldng, acq'd post Feb 27/00); Roads, Lots, Storage</v>
      </c>
      <c r="DQ34" s="2">
        <f t="shared" si="12"/>
        <v>480338.16860000009</v>
      </c>
      <c r="DR34" s="1"/>
      <c r="DS34" s="1"/>
      <c r="DT34" s="1"/>
      <c r="DU34" s="1"/>
      <c r="DX34" s="2">
        <f t="shared" si="66"/>
        <v>0</v>
      </c>
      <c r="DY34" s="2">
        <f t="shared" si="84"/>
        <v>0</v>
      </c>
      <c r="DZ34" s="2">
        <f t="shared" si="78"/>
        <v>0</v>
      </c>
      <c r="EA34" s="2">
        <f t="shared" si="68"/>
        <v>480338.16860000009</v>
      </c>
      <c r="EB34" s="29">
        <v>0.08</v>
      </c>
      <c r="EC34" s="2">
        <f t="shared" si="92"/>
        <v>-38427</v>
      </c>
      <c r="ED34" s="2">
        <f t="shared" si="14"/>
        <v>441911.16860000009</v>
      </c>
    </row>
    <row r="35" spans="2:134" x14ac:dyDescent="0.25">
      <c r="B35" s="7">
        <v>42</v>
      </c>
      <c r="C35" t="s">
        <v>51</v>
      </c>
      <c r="D35" s="2"/>
      <c r="E35" s="1"/>
      <c r="F35" s="1"/>
      <c r="G35" s="1">
        <v>133</v>
      </c>
      <c r="J35" s="2">
        <f t="shared" si="15"/>
        <v>0</v>
      </c>
      <c r="K35" s="2">
        <f>+J35*$K$5</f>
        <v>0</v>
      </c>
      <c r="L35" s="2">
        <f t="shared" ref="L35" si="96">((E35-F35)+(H35-I35))*0.5+J35+K35</f>
        <v>0</v>
      </c>
      <c r="M35" s="2">
        <f t="shared" ref="M35" si="97">+D35+G35+L35</f>
        <v>133</v>
      </c>
      <c r="N35" s="29">
        <v>0.12</v>
      </c>
      <c r="O35" s="2">
        <f t="shared" ref="O35" si="98">-ROUND(M35*N35*365/365,0)</f>
        <v>-16</v>
      </c>
      <c r="P35" s="2">
        <f t="shared" ref="P35" si="99">SUM(D35,E35,G35,H35,O35)</f>
        <v>117</v>
      </c>
      <c r="Q35" s="1"/>
      <c r="R35" s="31">
        <f t="shared" si="18"/>
        <v>42</v>
      </c>
      <c r="S35" s="33" t="str">
        <f t="shared" si="19"/>
        <v>Fibre Optic Cable</v>
      </c>
      <c r="T35" s="2">
        <f t="shared" si="20"/>
        <v>117</v>
      </c>
      <c r="U35" s="1"/>
      <c r="V35" s="1">
        <f t="shared" si="21"/>
        <v>0</v>
      </c>
      <c r="W35" s="1"/>
      <c r="Z35" s="2"/>
      <c r="AA35" s="2"/>
      <c r="AB35" s="2"/>
      <c r="AC35" s="2">
        <f t="shared" si="25"/>
        <v>117</v>
      </c>
      <c r="AD35" s="29">
        <v>0.12</v>
      </c>
      <c r="AE35" s="2">
        <f t="shared" si="26"/>
        <v>-14</v>
      </c>
      <c r="AF35" s="2">
        <f t="shared" si="3"/>
        <v>103</v>
      </c>
      <c r="AG35" s="1"/>
      <c r="AH35" s="31">
        <f t="shared" si="27"/>
        <v>42</v>
      </c>
      <c r="AI35" s="33" t="str">
        <f t="shared" si="28"/>
        <v>Fibre Optic Cable</v>
      </c>
      <c r="AJ35" s="2">
        <f t="shared" si="29"/>
        <v>103</v>
      </c>
      <c r="AK35" s="1"/>
      <c r="AL35" s="1"/>
      <c r="AM35" s="1"/>
      <c r="AN35" s="1"/>
      <c r="AQ35" s="2">
        <f t="shared" ref="AQ35" si="100">+AL35+AP35</f>
        <v>0</v>
      </c>
      <c r="AR35" s="2">
        <f t="shared" si="93"/>
        <v>0</v>
      </c>
      <c r="AS35" s="2">
        <f t="shared" ref="AS35" si="101">((AK35-AL35)+(AO35-AP35))*0.5+AQ35+AR35</f>
        <v>0</v>
      </c>
      <c r="AT35" s="2">
        <f t="shared" si="33"/>
        <v>103</v>
      </c>
      <c r="AU35" s="29">
        <v>0.12</v>
      </c>
      <c r="AV35" s="2">
        <f t="shared" si="34"/>
        <v>-12</v>
      </c>
      <c r="AW35" s="2">
        <f t="shared" si="4"/>
        <v>91</v>
      </c>
      <c r="AY35" s="31">
        <f t="shared" si="35"/>
        <v>42</v>
      </c>
      <c r="AZ35" s="33" t="str">
        <f t="shared" si="36"/>
        <v>Fibre Optic Cable</v>
      </c>
      <c r="BA35" s="2">
        <f t="shared" si="5"/>
        <v>91</v>
      </c>
      <c r="BB35" s="1"/>
      <c r="BC35" s="1"/>
      <c r="BD35" s="1"/>
      <c r="BE35" s="1"/>
      <c r="BH35" s="2">
        <f t="shared" si="37"/>
        <v>0</v>
      </c>
      <c r="BI35" s="2">
        <f t="shared" si="95"/>
        <v>0</v>
      </c>
      <c r="BJ35" s="2">
        <f t="shared" si="70"/>
        <v>0</v>
      </c>
      <c r="BK35" s="2">
        <f t="shared" si="40"/>
        <v>91</v>
      </c>
      <c r="BL35" s="29">
        <v>0.12</v>
      </c>
      <c r="BM35" s="2">
        <f t="shared" si="88"/>
        <v>-11</v>
      </c>
      <c r="BN35" s="2">
        <f t="shared" si="6"/>
        <v>80</v>
      </c>
      <c r="BO35" s="1"/>
      <c r="BP35" s="31">
        <f t="shared" si="42"/>
        <v>42</v>
      </c>
      <c r="BQ35" s="33" t="str">
        <f t="shared" si="43"/>
        <v>Fibre Optic Cable</v>
      </c>
      <c r="BR35" s="2">
        <f t="shared" si="7"/>
        <v>80</v>
      </c>
      <c r="BS35" s="1"/>
      <c r="BT35" s="1"/>
      <c r="BU35" s="1"/>
      <c r="BV35" s="1"/>
      <c r="BY35" s="2"/>
      <c r="BZ35" s="2">
        <f t="shared" si="82"/>
        <v>0</v>
      </c>
      <c r="CA35" s="2"/>
      <c r="CB35" s="2">
        <f t="shared" si="47"/>
        <v>80</v>
      </c>
      <c r="CC35" s="29">
        <v>0.12</v>
      </c>
      <c r="CD35" s="2">
        <f t="shared" si="89"/>
        <v>-10</v>
      </c>
      <c r="CE35" s="2">
        <f t="shared" si="8"/>
        <v>70</v>
      </c>
      <c r="CG35" s="31">
        <f t="shared" si="49"/>
        <v>42</v>
      </c>
      <c r="CH35" s="33" t="str">
        <f t="shared" si="50"/>
        <v>Fibre Optic Cable</v>
      </c>
      <c r="CI35" s="2">
        <f t="shared" si="51"/>
        <v>70</v>
      </c>
      <c r="CJ35" s="1"/>
      <c r="CK35" s="1"/>
      <c r="CL35" s="1"/>
      <c r="CM35" s="1"/>
      <c r="CP35" s="2"/>
      <c r="CQ35" s="2">
        <f t="shared" si="94"/>
        <v>0</v>
      </c>
      <c r="CR35" s="2"/>
      <c r="CS35" s="2">
        <f t="shared" si="55"/>
        <v>70</v>
      </c>
      <c r="CT35" s="29">
        <v>0.12</v>
      </c>
      <c r="CU35" s="2">
        <f t="shared" si="90"/>
        <v>-8</v>
      </c>
      <c r="CV35" s="2">
        <f t="shared" si="9"/>
        <v>62</v>
      </c>
      <c r="CX35" s="31">
        <f t="shared" si="57"/>
        <v>42</v>
      </c>
      <c r="CY35" s="33" t="str">
        <f t="shared" si="58"/>
        <v>Fibre Optic Cable</v>
      </c>
      <c r="CZ35" s="2">
        <f t="shared" si="59"/>
        <v>62</v>
      </c>
      <c r="DA35" s="1"/>
      <c r="DB35" s="1"/>
      <c r="DC35" s="1"/>
      <c r="DD35" s="1"/>
      <c r="DG35" s="2"/>
      <c r="DH35" s="2"/>
      <c r="DI35" s="2"/>
      <c r="DJ35" s="2">
        <f t="shared" si="62"/>
        <v>62</v>
      </c>
      <c r="DK35" s="29">
        <v>0.12</v>
      </c>
      <c r="DL35" s="2">
        <f t="shared" si="91"/>
        <v>-7</v>
      </c>
      <c r="DM35" s="2">
        <f t="shared" si="11"/>
        <v>55</v>
      </c>
      <c r="DO35" s="31">
        <f t="shared" si="64"/>
        <v>42</v>
      </c>
      <c r="DP35" s="33" t="str">
        <f t="shared" si="65"/>
        <v>Fibre Optic Cable</v>
      </c>
      <c r="DQ35" s="2">
        <f t="shared" si="12"/>
        <v>55</v>
      </c>
      <c r="DR35" s="1"/>
      <c r="DS35" s="1"/>
      <c r="DT35" s="1"/>
      <c r="DU35" s="1"/>
      <c r="DX35" s="2"/>
      <c r="DY35" s="2"/>
      <c r="DZ35" s="2"/>
      <c r="EA35" s="2">
        <f t="shared" si="68"/>
        <v>55</v>
      </c>
      <c r="EB35" s="29">
        <v>0.12</v>
      </c>
      <c r="EC35" s="2">
        <f t="shared" si="92"/>
        <v>-7</v>
      </c>
      <c r="ED35" s="2">
        <f t="shared" si="14"/>
        <v>48</v>
      </c>
    </row>
    <row r="36" spans="2:134" x14ac:dyDescent="0.25">
      <c r="B36" s="7">
        <v>43.1</v>
      </c>
      <c r="C36" t="s">
        <v>52</v>
      </c>
      <c r="D36" s="2">
        <v>27600</v>
      </c>
      <c r="E36" s="1"/>
      <c r="F36" s="1"/>
      <c r="G36" s="1">
        <v>8180</v>
      </c>
      <c r="J36" s="2">
        <f t="shared" si="15"/>
        <v>0</v>
      </c>
      <c r="K36" s="2">
        <f>+J36*$K$5</f>
        <v>0</v>
      </c>
      <c r="L36" s="2">
        <f t="shared" si="1"/>
        <v>0</v>
      </c>
      <c r="M36" s="2">
        <f t="shared" si="16"/>
        <v>35780</v>
      </c>
      <c r="N36" s="29">
        <v>0.3</v>
      </c>
      <c r="O36" s="2">
        <f t="shared" si="17"/>
        <v>-10734</v>
      </c>
      <c r="P36" s="2">
        <f t="shared" si="2"/>
        <v>25046</v>
      </c>
      <c r="Q36" s="1"/>
      <c r="R36" s="31">
        <f t="shared" si="18"/>
        <v>43.1</v>
      </c>
      <c r="S36" s="33" t="str">
        <f t="shared" si="19"/>
        <v>Certain Clean Energy/Energy-Efficient Generation Equipment</v>
      </c>
      <c r="T36" s="2">
        <f t="shared" si="20"/>
        <v>25046</v>
      </c>
      <c r="U36" s="1"/>
      <c r="V36" s="1">
        <f t="shared" si="21"/>
        <v>0</v>
      </c>
      <c r="W36" s="1"/>
      <c r="Z36" s="2">
        <f t="shared" si="22"/>
        <v>0</v>
      </c>
      <c r="AA36" s="2">
        <f t="shared" ref="AA36" si="102">+Z36*$AA$5</f>
        <v>0</v>
      </c>
      <c r="AB36" s="2">
        <f t="shared" si="24"/>
        <v>0</v>
      </c>
      <c r="AC36" s="2">
        <f t="shared" si="25"/>
        <v>25046</v>
      </c>
      <c r="AD36" s="29">
        <v>0.3</v>
      </c>
      <c r="AE36" s="2">
        <f t="shared" si="26"/>
        <v>-7514</v>
      </c>
      <c r="AF36" s="2">
        <f t="shared" si="3"/>
        <v>17532</v>
      </c>
      <c r="AG36" s="1"/>
      <c r="AH36" s="31">
        <f t="shared" si="27"/>
        <v>43.1</v>
      </c>
      <c r="AI36" s="33" t="str">
        <f t="shared" si="28"/>
        <v>Certain Clean Energy/Energy-Efficient Generation Equipment</v>
      </c>
      <c r="AJ36" s="2">
        <f t="shared" si="29"/>
        <v>17532</v>
      </c>
      <c r="AK36" s="1"/>
      <c r="AL36" s="1"/>
      <c r="AM36" s="1"/>
      <c r="AN36" s="1"/>
      <c r="AQ36" s="2">
        <f t="shared" si="30"/>
        <v>0</v>
      </c>
      <c r="AR36" s="2">
        <f t="shared" si="93"/>
        <v>0</v>
      </c>
      <c r="AS36" s="2">
        <f t="shared" si="32"/>
        <v>0</v>
      </c>
      <c r="AT36" s="2">
        <f t="shared" si="33"/>
        <v>17532</v>
      </c>
      <c r="AU36" s="29">
        <v>0.3</v>
      </c>
      <c r="AV36" s="2">
        <f t="shared" si="34"/>
        <v>-5260</v>
      </c>
      <c r="AW36" s="2">
        <f t="shared" si="4"/>
        <v>12272</v>
      </c>
      <c r="AY36" s="31">
        <f t="shared" si="35"/>
        <v>43.1</v>
      </c>
      <c r="AZ36" s="33" t="str">
        <f t="shared" si="36"/>
        <v>Certain Clean Energy/Energy-Efficient Generation Equipment</v>
      </c>
      <c r="BA36" s="2">
        <f t="shared" si="5"/>
        <v>12272</v>
      </c>
      <c r="BB36" s="1"/>
      <c r="BC36" s="1"/>
      <c r="BD36" s="1"/>
      <c r="BE36" s="1"/>
      <c r="BH36" s="2">
        <f t="shared" si="37"/>
        <v>0</v>
      </c>
      <c r="BI36" s="2">
        <f t="shared" si="95"/>
        <v>0</v>
      </c>
      <c r="BJ36" s="2">
        <f t="shared" si="70"/>
        <v>0</v>
      </c>
      <c r="BK36" s="2">
        <f t="shared" si="40"/>
        <v>12272</v>
      </c>
      <c r="BL36" s="29">
        <v>0.3</v>
      </c>
      <c r="BM36" s="2">
        <f t="shared" si="88"/>
        <v>-3682</v>
      </c>
      <c r="BN36" s="2">
        <f t="shared" si="6"/>
        <v>8590</v>
      </c>
      <c r="BO36" s="1"/>
      <c r="BP36" s="31">
        <f t="shared" si="42"/>
        <v>43.1</v>
      </c>
      <c r="BQ36" s="33" t="str">
        <f t="shared" si="43"/>
        <v>Certain Clean Energy/Energy-Efficient Generation Equipment</v>
      </c>
      <c r="BR36" s="2">
        <f t="shared" si="7"/>
        <v>8590</v>
      </c>
      <c r="BS36" s="1"/>
      <c r="BT36" s="1"/>
      <c r="BU36" s="1"/>
      <c r="BV36" s="1"/>
      <c r="BY36" s="2">
        <f t="shared" si="44"/>
        <v>0</v>
      </c>
      <c r="BZ36" s="2">
        <f t="shared" si="82"/>
        <v>0</v>
      </c>
      <c r="CA36" s="2">
        <f t="shared" si="72"/>
        <v>0</v>
      </c>
      <c r="CB36" s="2">
        <f t="shared" si="47"/>
        <v>8590</v>
      </c>
      <c r="CC36" s="29">
        <v>0.3</v>
      </c>
      <c r="CD36" s="2">
        <f t="shared" si="89"/>
        <v>-2577</v>
      </c>
      <c r="CE36" s="2">
        <f t="shared" si="8"/>
        <v>6013</v>
      </c>
      <c r="CG36" s="31">
        <f t="shared" si="49"/>
        <v>43.1</v>
      </c>
      <c r="CH36" s="33" t="str">
        <f t="shared" si="50"/>
        <v>Certain Clean Energy/Energy-Efficient Generation Equipment</v>
      </c>
      <c r="CI36" s="2">
        <f t="shared" si="51"/>
        <v>6013</v>
      </c>
      <c r="CJ36" s="1">
        <v>0</v>
      </c>
      <c r="CK36" s="1"/>
      <c r="CL36" s="1"/>
      <c r="CM36" s="1"/>
      <c r="CP36" s="2">
        <f t="shared" si="52"/>
        <v>0</v>
      </c>
      <c r="CQ36" s="2">
        <f t="shared" si="94"/>
        <v>0</v>
      </c>
      <c r="CR36" s="2">
        <f t="shared" si="74"/>
        <v>0</v>
      </c>
      <c r="CS36" s="2">
        <f t="shared" si="55"/>
        <v>6013</v>
      </c>
      <c r="CT36" s="29">
        <v>0.3</v>
      </c>
      <c r="CU36" s="2">
        <f t="shared" si="90"/>
        <v>-1804</v>
      </c>
      <c r="CV36" s="2">
        <f t="shared" si="9"/>
        <v>4209</v>
      </c>
      <c r="CX36" s="31">
        <f t="shared" si="57"/>
        <v>43.1</v>
      </c>
      <c r="CY36" s="33" t="str">
        <f t="shared" si="58"/>
        <v>Certain Clean Energy/Energy-Efficient Generation Equipment</v>
      </c>
      <c r="CZ36" s="2">
        <f t="shared" si="59"/>
        <v>4209</v>
      </c>
      <c r="DA36" s="1"/>
      <c r="DB36" s="1"/>
      <c r="DC36" s="1"/>
      <c r="DD36" s="1"/>
      <c r="DG36" s="2">
        <f t="shared" si="60"/>
        <v>0</v>
      </c>
      <c r="DH36" s="2">
        <f t="shared" si="83"/>
        <v>0</v>
      </c>
      <c r="DI36" s="2">
        <f t="shared" si="76"/>
        <v>0</v>
      </c>
      <c r="DJ36" s="2">
        <f t="shared" si="62"/>
        <v>4209</v>
      </c>
      <c r="DK36" s="29">
        <v>0.3</v>
      </c>
      <c r="DL36" s="2">
        <f t="shared" si="91"/>
        <v>-1263</v>
      </c>
      <c r="DM36" s="2">
        <f t="shared" si="11"/>
        <v>2946</v>
      </c>
      <c r="DO36" s="31">
        <f t="shared" si="64"/>
        <v>43.1</v>
      </c>
      <c r="DP36" s="33" t="str">
        <f t="shared" si="65"/>
        <v>Certain Clean Energy/Energy-Efficient Generation Equipment</v>
      </c>
      <c r="DQ36" s="2">
        <f t="shared" si="12"/>
        <v>2946</v>
      </c>
      <c r="DR36" s="1"/>
      <c r="DS36" s="1"/>
      <c r="DT36" s="1"/>
      <c r="DU36" s="1"/>
      <c r="DX36" s="2">
        <f t="shared" si="66"/>
        <v>0</v>
      </c>
      <c r="DY36" s="2">
        <f t="shared" si="84"/>
        <v>0</v>
      </c>
      <c r="DZ36" s="2">
        <f t="shared" si="78"/>
        <v>0</v>
      </c>
      <c r="EA36" s="2">
        <f t="shared" si="68"/>
        <v>2946</v>
      </c>
      <c r="EB36" s="29">
        <v>0.3</v>
      </c>
      <c r="EC36" s="2">
        <f t="shared" si="92"/>
        <v>-884</v>
      </c>
      <c r="ED36" s="2">
        <f t="shared" si="14"/>
        <v>2062</v>
      </c>
    </row>
    <row r="37" spans="2:134" x14ac:dyDescent="0.25">
      <c r="B37" s="7">
        <v>43.2</v>
      </c>
      <c r="C37" t="s">
        <v>52</v>
      </c>
      <c r="D37" s="2">
        <v>921094.64999999991</v>
      </c>
      <c r="E37" s="1">
        <v>1210193.1000000001</v>
      </c>
      <c r="F37" s="1">
        <v>1210193.1000000001</v>
      </c>
      <c r="G37" s="1">
        <v>3273062</v>
      </c>
      <c r="J37" s="2">
        <f t="shared" si="15"/>
        <v>1210193.1000000001</v>
      </c>
      <c r="K37" s="2">
        <f>+J37*1</f>
        <v>1210193.1000000001</v>
      </c>
      <c r="L37" s="2">
        <f t="shared" si="1"/>
        <v>2420386.2000000002</v>
      </c>
      <c r="M37" s="2">
        <f t="shared" si="16"/>
        <v>6614542.8499999996</v>
      </c>
      <c r="N37" s="29">
        <v>0.5</v>
      </c>
      <c r="O37" s="2">
        <f t="shared" si="17"/>
        <v>-3307271</v>
      </c>
      <c r="P37" s="2">
        <f t="shared" si="2"/>
        <v>2097078.75</v>
      </c>
      <c r="Q37" s="1"/>
      <c r="R37" s="31">
        <f t="shared" si="18"/>
        <v>43.2</v>
      </c>
      <c r="S37" s="33" t="str">
        <f t="shared" si="19"/>
        <v>Certain Clean Energy/Energy-Efficient Generation Equipment</v>
      </c>
      <c r="T37" s="2">
        <f t="shared" si="20"/>
        <v>2097078.75</v>
      </c>
      <c r="U37" s="1">
        <v>32783.700000000004</v>
      </c>
      <c r="V37" s="1">
        <f t="shared" si="21"/>
        <v>32783.700000000004</v>
      </c>
      <c r="W37" s="1"/>
      <c r="Z37" s="2">
        <f t="shared" si="22"/>
        <v>32783.700000000004</v>
      </c>
      <c r="AA37" s="2">
        <f>+Z37*1</f>
        <v>32783.700000000004</v>
      </c>
      <c r="AB37" s="2">
        <f t="shared" si="24"/>
        <v>65567.400000000009</v>
      </c>
      <c r="AC37" s="2">
        <f t="shared" si="25"/>
        <v>2162646.15</v>
      </c>
      <c r="AD37" s="29">
        <v>0.5</v>
      </c>
      <c r="AE37" s="2">
        <f t="shared" si="26"/>
        <v>-1081323</v>
      </c>
      <c r="AF37" s="2">
        <f t="shared" si="3"/>
        <v>1048539.4500000002</v>
      </c>
      <c r="AG37" s="1"/>
      <c r="AH37" s="31">
        <f t="shared" si="27"/>
        <v>43.2</v>
      </c>
      <c r="AI37" s="33" t="str">
        <f t="shared" si="28"/>
        <v>Certain Clean Energy/Energy-Efficient Generation Equipment</v>
      </c>
      <c r="AJ37" s="2">
        <f t="shared" si="29"/>
        <v>1048539.4500000002</v>
      </c>
      <c r="AK37" s="1">
        <v>85557</v>
      </c>
      <c r="AL37" s="1">
        <f>+AK37</f>
        <v>85557</v>
      </c>
      <c r="AM37" s="1"/>
      <c r="AN37" s="1"/>
      <c r="AQ37" s="2">
        <f t="shared" si="30"/>
        <v>85557</v>
      </c>
      <c r="AR37" s="2">
        <f>+AQ37*$AR$5*2</f>
        <v>85557</v>
      </c>
      <c r="AS37" s="2">
        <f t="shared" si="32"/>
        <v>171114</v>
      </c>
      <c r="AT37" s="2">
        <f t="shared" si="33"/>
        <v>1219653.4500000002</v>
      </c>
      <c r="AU37" s="29">
        <v>0.5</v>
      </c>
      <c r="AV37" s="2">
        <f t="shared" si="34"/>
        <v>-609827</v>
      </c>
      <c r="AW37" s="2">
        <f t="shared" si="4"/>
        <v>524269.45000000019</v>
      </c>
      <c r="AY37" s="31">
        <f t="shared" si="35"/>
        <v>43.2</v>
      </c>
      <c r="AZ37" s="33" t="str">
        <f t="shared" si="36"/>
        <v>Certain Clean Energy/Energy-Efficient Generation Equipment</v>
      </c>
      <c r="BA37" s="2">
        <f t="shared" si="5"/>
        <v>524269.45000000019</v>
      </c>
      <c r="BB37" s="1"/>
      <c r="BC37" s="1"/>
      <c r="BD37" s="1"/>
      <c r="BE37" s="1"/>
      <c r="BH37" s="2">
        <f t="shared" si="37"/>
        <v>0</v>
      </c>
      <c r="BI37" s="2"/>
      <c r="BJ37" s="2">
        <f t="shared" si="70"/>
        <v>0</v>
      </c>
      <c r="BK37" s="2">
        <f t="shared" si="40"/>
        <v>524269.45000000019</v>
      </c>
      <c r="BL37" s="29">
        <v>0.5</v>
      </c>
      <c r="BM37" s="2">
        <f t="shared" si="88"/>
        <v>-262135</v>
      </c>
      <c r="BN37" s="2">
        <f t="shared" si="6"/>
        <v>262134.45000000019</v>
      </c>
      <c r="BO37" s="1"/>
      <c r="BP37" s="31">
        <f t="shared" si="42"/>
        <v>43.2</v>
      </c>
      <c r="BQ37" s="33" t="str">
        <f t="shared" si="43"/>
        <v>Certain Clean Energy/Energy-Efficient Generation Equipment</v>
      </c>
      <c r="BR37" s="2">
        <f t="shared" si="7"/>
        <v>262134.45000000019</v>
      </c>
      <c r="BS37" s="1">
        <v>683627</v>
      </c>
      <c r="BT37" s="1">
        <f>+BS37</f>
        <v>683627</v>
      </c>
      <c r="BU37" s="1"/>
      <c r="BV37" s="1"/>
      <c r="BY37" s="2">
        <f t="shared" si="44"/>
        <v>683627</v>
      </c>
      <c r="BZ37" s="2">
        <f>+BY37*$BZ$5*2</f>
        <v>683627</v>
      </c>
      <c r="CA37" s="2">
        <f t="shared" si="72"/>
        <v>1367254</v>
      </c>
      <c r="CB37" s="2">
        <f t="shared" si="47"/>
        <v>1629388.4500000002</v>
      </c>
      <c r="CC37" s="29">
        <v>0.5</v>
      </c>
      <c r="CD37" s="2">
        <f t="shared" si="89"/>
        <v>-814694</v>
      </c>
      <c r="CE37" s="2">
        <f t="shared" si="8"/>
        <v>131067.45000000019</v>
      </c>
      <c r="CG37" s="31">
        <f t="shared" si="49"/>
        <v>43.2</v>
      </c>
      <c r="CH37" s="33" t="str">
        <f t="shared" si="50"/>
        <v>Certain Clean Energy/Energy-Efficient Generation Equipment</v>
      </c>
      <c r="CI37" s="2">
        <f t="shared" si="51"/>
        <v>131067.45000000019</v>
      </c>
      <c r="CJ37" s="1"/>
      <c r="CK37" s="1"/>
      <c r="CL37" s="1"/>
      <c r="CM37" s="1"/>
      <c r="CP37" s="2">
        <f t="shared" si="52"/>
        <v>0</v>
      </c>
      <c r="CQ37" s="2"/>
      <c r="CR37" s="2">
        <f>((CJ37-CK37)+(CN37-CO37))*0.5+CP37+CQ37</f>
        <v>0</v>
      </c>
      <c r="CS37" s="2">
        <f>+CI37+CM37+CR37</f>
        <v>131067.45000000019</v>
      </c>
      <c r="CT37" s="29">
        <v>0.5</v>
      </c>
      <c r="CU37" s="2">
        <f t="shared" si="90"/>
        <v>-65534</v>
      </c>
      <c r="CV37" s="2">
        <f t="shared" si="9"/>
        <v>65533.450000000186</v>
      </c>
      <c r="CX37" s="31">
        <f t="shared" si="57"/>
        <v>43.2</v>
      </c>
      <c r="CY37" s="33" t="str">
        <f t="shared" si="58"/>
        <v>Certain Clean Energy/Energy-Efficient Generation Equipment</v>
      </c>
      <c r="CZ37" s="2">
        <f t="shared" si="59"/>
        <v>65533.450000000186</v>
      </c>
      <c r="DA37" s="1"/>
      <c r="DB37" s="1"/>
      <c r="DC37" s="1"/>
      <c r="DD37" s="1"/>
      <c r="DG37" s="2">
        <f t="shared" si="60"/>
        <v>0</v>
      </c>
      <c r="DH37" s="2"/>
      <c r="DI37" s="2">
        <f t="shared" si="76"/>
        <v>0</v>
      </c>
      <c r="DJ37" s="2">
        <f t="shared" si="62"/>
        <v>65533.450000000186</v>
      </c>
      <c r="DK37" s="29">
        <v>0.5</v>
      </c>
      <c r="DL37" s="2">
        <f t="shared" si="91"/>
        <v>-32767</v>
      </c>
      <c r="DM37" s="2">
        <f t="shared" si="11"/>
        <v>32766.450000000186</v>
      </c>
      <c r="DO37" s="31">
        <f t="shared" si="64"/>
        <v>43.2</v>
      </c>
      <c r="DP37" s="33" t="str">
        <f t="shared" si="65"/>
        <v>Certain Clean Energy/Energy-Efficient Generation Equipment</v>
      </c>
      <c r="DQ37" s="2">
        <f t="shared" si="12"/>
        <v>32766.450000000186</v>
      </c>
      <c r="DR37" s="1"/>
      <c r="DS37" s="1"/>
      <c r="DT37" s="1"/>
      <c r="DU37" s="1"/>
      <c r="DX37" s="2">
        <f t="shared" si="66"/>
        <v>0</v>
      </c>
      <c r="DY37" s="2">
        <f>+DX37*1</f>
        <v>0</v>
      </c>
      <c r="DZ37" s="2">
        <f t="shared" si="78"/>
        <v>0</v>
      </c>
      <c r="EA37" s="2">
        <f t="shared" si="68"/>
        <v>32766.450000000186</v>
      </c>
      <c r="EB37" s="29">
        <v>0.5</v>
      </c>
      <c r="EC37" s="2">
        <f t="shared" si="92"/>
        <v>-16383</v>
      </c>
      <c r="ED37" s="2">
        <f t="shared" si="14"/>
        <v>16383.450000000186</v>
      </c>
    </row>
    <row r="38" spans="2:134" x14ac:dyDescent="0.25">
      <c r="B38" s="7">
        <v>45</v>
      </c>
      <c r="C38" t="s">
        <v>53</v>
      </c>
      <c r="D38" s="2">
        <v>8449.366399999999</v>
      </c>
      <c r="E38" s="1"/>
      <c r="F38" s="1"/>
      <c r="G38" s="1">
        <v>169717</v>
      </c>
      <c r="J38" s="2">
        <f t="shared" si="15"/>
        <v>0</v>
      </c>
      <c r="K38" s="2">
        <f t="shared" ref="K38:K45" si="103">+J38*$K$5</f>
        <v>0</v>
      </c>
      <c r="L38" s="2">
        <f t="shared" si="1"/>
        <v>0</v>
      </c>
      <c r="M38" s="2">
        <f t="shared" si="16"/>
        <v>178166.3664</v>
      </c>
      <c r="N38" s="29">
        <v>0.45</v>
      </c>
      <c r="O38" s="2">
        <f t="shared" si="17"/>
        <v>-80175</v>
      </c>
      <c r="P38" s="2">
        <f t="shared" si="2"/>
        <v>97991.366399999999</v>
      </c>
      <c r="Q38" s="1"/>
      <c r="R38" s="31">
        <f t="shared" si="18"/>
        <v>45</v>
      </c>
      <c r="S38" s="33" t="str">
        <f t="shared" si="19"/>
        <v>Computers &amp; System Software (acq'd post Mar 22/04 and pre Mar 19/07)</v>
      </c>
      <c r="T38" s="2">
        <f t="shared" si="20"/>
        <v>97991.366399999999</v>
      </c>
      <c r="U38" s="1"/>
      <c r="V38" s="1">
        <f t="shared" si="21"/>
        <v>0</v>
      </c>
      <c r="W38" s="1"/>
      <c r="Z38" s="2">
        <f t="shared" si="22"/>
        <v>0</v>
      </c>
      <c r="AA38" s="2">
        <f t="shared" ref="AA38:AA45" si="104">+Z38*$AA$5</f>
        <v>0</v>
      </c>
      <c r="AB38" s="2">
        <f t="shared" si="24"/>
        <v>0</v>
      </c>
      <c r="AC38" s="2">
        <f t="shared" si="25"/>
        <v>97991.366399999999</v>
      </c>
      <c r="AD38" s="29">
        <v>0.45</v>
      </c>
      <c r="AE38" s="2">
        <f t="shared" si="26"/>
        <v>-44096</v>
      </c>
      <c r="AF38" s="2">
        <f t="shared" si="3"/>
        <v>53895.366399999999</v>
      </c>
      <c r="AG38" s="1"/>
      <c r="AH38" s="31">
        <f t="shared" si="27"/>
        <v>45</v>
      </c>
      <c r="AI38" s="33" t="str">
        <f t="shared" si="28"/>
        <v>Computers &amp; System Software (acq'd post Mar 22/04 and pre Mar 19/07)</v>
      </c>
      <c r="AJ38" s="2">
        <f t="shared" si="29"/>
        <v>53895.366399999999</v>
      </c>
      <c r="AK38" s="1"/>
      <c r="AL38" s="1"/>
      <c r="AM38" s="1"/>
      <c r="AN38" s="1"/>
      <c r="AQ38" s="2">
        <f t="shared" si="30"/>
        <v>0</v>
      </c>
      <c r="AR38" s="2">
        <f t="shared" si="93"/>
        <v>0</v>
      </c>
      <c r="AS38" s="2">
        <f t="shared" si="32"/>
        <v>0</v>
      </c>
      <c r="AT38" s="2">
        <f t="shared" si="33"/>
        <v>53895.366399999999</v>
      </c>
      <c r="AU38" s="29">
        <v>0.45</v>
      </c>
      <c r="AV38" s="2">
        <f t="shared" si="34"/>
        <v>-24253</v>
      </c>
      <c r="AW38" s="2">
        <f t="shared" si="4"/>
        <v>29642.366399999999</v>
      </c>
      <c r="AY38" s="31">
        <f t="shared" si="35"/>
        <v>45</v>
      </c>
      <c r="AZ38" s="33" t="str">
        <f t="shared" si="36"/>
        <v>Computers &amp; System Software (acq'd post Mar 22/04 and pre Mar 19/07)</v>
      </c>
      <c r="BA38" s="2">
        <f t="shared" si="5"/>
        <v>29642.366399999999</v>
      </c>
      <c r="BB38" s="1"/>
      <c r="BC38" s="1"/>
      <c r="BD38" s="1"/>
      <c r="BE38" s="1"/>
      <c r="BH38" s="2">
        <f t="shared" si="37"/>
        <v>0</v>
      </c>
      <c r="BI38" s="2">
        <f t="shared" ref="BI38:BI45" si="105">+BH38*$BI$5</f>
        <v>0</v>
      </c>
      <c r="BJ38" s="2">
        <f t="shared" si="70"/>
        <v>0</v>
      </c>
      <c r="BK38" s="2">
        <f t="shared" si="40"/>
        <v>29642.366399999999</v>
      </c>
      <c r="BL38" s="29">
        <v>0.45</v>
      </c>
      <c r="BM38" s="2">
        <f t="shared" si="88"/>
        <v>-13339</v>
      </c>
      <c r="BN38" s="2">
        <f t="shared" si="6"/>
        <v>16303.366399999999</v>
      </c>
      <c r="BO38" s="1"/>
      <c r="BP38" s="31">
        <f t="shared" si="42"/>
        <v>45</v>
      </c>
      <c r="BQ38" s="33" t="str">
        <f t="shared" si="43"/>
        <v>Computers &amp; System Software (acq'd post Mar 22/04 and pre Mar 19/07)</v>
      </c>
      <c r="BR38" s="2">
        <f t="shared" si="7"/>
        <v>16303.366399999999</v>
      </c>
      <c r="BS38" s="1"/>
      <c r="BT38" s="1"/>
      <c r="BU38" s="1"/>
      <c r="BV38" s="1"/>
      <c r="BY38" s="2">
        <f t="shared" si="44"/>
        <v>0</v>
      </c>
      <c r="BZ38" s="2">
        <f t="shared" si="82"/>
        <v>0</v>
      </c>
      <c r="CA38" s="2">
        <f t="shared" si="72"/>
        <v>0</v>
      </c>
      <c r="CB38" s="2">
        <f t="shared" si="47"/>
        <v>16303.366399999999</v>
      </c>
      <c r="CC38" s="29">
        <v>0.45</v>
      </c>
      <c r="CD38" s="2">
        <f t="shared" si="89"/>
        <v>-7337</v>
      </c>
      <c r="CE38" s="2">
        <f t="shared" si="8"/>
        <v>8966.366399999999</v>
      </c>
      <c r="CG38" s="31">
        <f t="shared" si="49"/>
        <v>45</v>
      </c>
      <c r="CH38" s="33" t="str">
        <f t="shared" si="50"/>
        <v>Computers &amp; System Software (acq'd post Mar 22/04 and pre Mar 19/07)</v>
      </c>
      <c r="CI38" s="2">
        <f t="shared" si="51"/>
        <v>8966.366399999999</v>
      </c>
      <c r="CJ38" s="1"/>
      <c r="CK38" s="1"/>
      <c r="CL38" s="1"/>
      <c r="CM38" s="1"/>
      <c r="CP38" s="2">
        <f t="shared" si="52"/>
        <v>0</v>
      </c>
      <c r="CQ38" s="2">
        <f t="shared" si="94"/>
        <v>0</v>
      </c>
      <c r="CR38" s="2">
        <f t="shared" si="74"/>
        <v>0</v>
      </c>
      <c r="CS38" s="2">
        <f t="shared" si="55"/>
        <v>8966.366399999999</v>
      </c>
      <c r="CT38" s="29">
        <v>0.45</v>
      </c>
      <c r="CU38" s="2">
        <f t="shared" si="90"/>
        <v>-4035</v>
      </c>
      <c r="CV38" s="2">
        <f t="shared" si="9"/>
        <v>4931.366399999999</v>
      </c>
      <c r="CX38" s="31">
        <f t="shared" si="57"/>
        <v>45</v>
      </c>
      <c r="CY38" s="33" t="str">
        <f t="shared" si="58"/>
        <v>Computers &amp; System Software (acq'd post Mar 22/04 and pre Mar 19/07)</v>
      </c>
      <c r="CZ38" s="2">
        <f t="shared" si="59"/>
        <v>4931.366399999999</v>
      </c>
      <c r="DA38" s="1"/>
      <c r="DB38" s="1"/>
      <c r="DC38" s="1"/>
      <c r="DD38" s="1"/>
      <c r="DG38" s="2">
        <f t="shared" si="60"/>
        <v>0</v>
      </c>
      <c r="DH38" s="2">
        <f t="shared" ref="DH38:DH44" si="106">+DG38*DH$5</f>
        <v>0</v>
      </c>
      <c r="DI38" s="2">
        <f t="shared" si="76"/>
        <v>0</v>
      </c>
      <c r="DJ38" s="2">
        <f t="shared" si="62"/>
        <v>4931.366399999999</v>
      </c>
      <c r="DK38" s="29">
        <v>0.45</v>
      </c>
      <c r="DL38" s="2">
        <f t="shared" si="91"/>
        <v>-2219</v>
      </c>
      <c r="DM38" s="2">
        <f t="shared" si="11"/>
        <v>2712.366399999999</v>
      </c>
      <c r="DO38" s="31">
        <f t="shared" si="64"/>
        <v>45</v>
      </c>
      <c r="DP38" s="33" t="str">
        <f t="shared" si="65"/>
        <v>Computers &amp; System Software (acq'd post Mar 22/04 and pre Mar 19/07)</v>
      </c>
      <c r="DQ38" s="2">
        <f t="shared" si="12"/>
        <v>2712.366399999999</v>
      </c>
      <c r="DR38" s="1"/>
      <c r="DS38" s="1"/>
      <c r="DT38" s="1"/>
      <c r="DU38" s="1"/>
      <c r="DX38" s="2">
        <f t="shared" si="66"/>
        <v>0</v>
      </c>
      <c r="DY38" s="2">
        <f t="shared" ref="DY38:DY44" si="107">+DX38*DY$5</f>
        <v>0</v>
      </c>
      <c r="DZ38" s="2">
        <f t="shared" si="78"/>
        <v>0</v>
      </c>
      <c r="EA38" s="2">
        <f t="shared" si="68"/>
        <v>2712.366399999999</v>
      </c>
      <c r="EB38" s="29">
        <v>0.45</v>
      </c>
      <c r="EC38" s="2">
        <f t="shared" si="92"/>
        <v>-1221</v>
      </c>
      <c r="ED38" s="2">
        <f t="shared" si="14"/>
        <v>1491.366399999999</v>
      </c>
    </row>
    <row r="39" spans="2:134" x14ac:dyDescent="0.25">
      <c r="B39" s="7">
        <v>47</v>
      </c>
      <c r="C39" t="s">
        <v>54</v>
      </c>
      <c r="D39" s="2">
        <v>1313170935.6912947</v>
      </c>
      <c r="E39" s="1">
        <v>275568055.11342984</v>
      </c>
      <c r="F39" s="1">
        <v>170774567.88342986</v>
      </c>
      <c r="G39" s="1">
        <v>69760050</v>
      </c>
      <c r="J39" s="2">
        <f t="shared" si="15"/>
        <v>170774567.88342986</v>
      </c>
      <c r="K39" s="2">
        <f t="shared" si="103"/>
        <v>85387283.941714928</v>
      </c>
      <c r="L39" s="2">
        <f t="shared" si="1"/>
        <v>308558595.44014478</v>
      </c>
      <c r="M39" s="2">
        <f t="shared" si="16"/>
        <v>1691489581.1314394</v>
      </c>
      <c r="N39" s="29">
        <v>0.08</v>
      </c>
      <c r="O39" s="2">
        <f t="shared" si="17"/>
        <v>-135319166</v>
      </c>
      <c r="P39" s="2">
        <f t="shared" si="2"/>
        <v>1523179874.8047245</v>
      </c>
      <c r="Q39" s="1"/>
      <c r="R39" s="31">
        <f t="shared" si="18"/>
        <v>47</v>
      </c>
      <c r="S39" s="33" t="str">
        <f t="shared" si="19"/>
        <v>Distribution System (acq'd post Feb 22/05)</v>
      </c>
      <c r="T39" s="2">
        <f t="shared" si="20"/>
        <v>1523179874.8047245</v>
      </c>
      <c r="U39" s="1">
        <v>189860481.67139265</v>
      </c>
      <c r="V39" s="1">
        <f t="shared" si="21"/>
        <v>189860481.67139265</v>
      </c>
      <c r="W39" s="1"/>
      <c r="Z39" s="2">
        <f t="shared" si="22"/>
        <v>189860481.67139265</v>
      </c>
      <c r="AA39" s="2">
        <f t="shared" si="104"/>
        <v>94930240.835696325</v>
      </c>
      <c r="AB39" s="2">
        <f t="shared" si="24"/>
        <v>284790722.50708896</v>
      </c>
      <c r="AC39" s="2">
        <f t="shared" si="25"/>
        <v>1807970597.3118134</v>
      </c>
      <c r="AD39" s="29">
        <v>0.08</v>
      </c>
      <c r="AE39" s="2">
        <f t="shared" si="26"/>
        <v>-144637648</v>
      </c>
      <c r="AF39" s="2">
        <f t="shared" si="3"/>
        <v>1568402708.4761171</v>
      </c>
      <c r="AG39" s="1"/>
      <c r="AH39" s="31">
        <f t="shared" si="27"/>
        <v>47</v>
      </c>
      <c r="AI39" s="33" t="str">
        <f t="shared" si="28"/>
        <v>Distribution System (acq'd post Feb 22/05)</v>
      </c>
      <c r="AJ39" s="2">
        <f t="shared" si="29"/>
        <v>1568402708.4761171</v>
      </c>
      <c r="AK39" s="1">
        <v>215332992.71194372</v>
      </c>
      <c r="AL39" s="1">
        <f>+AK39</f>
        <v>215332992.71194372</v>
      </c>
      <c r="AM39" s="1"/>
      <c r="AN39" s="1"/>
      <c r="AQ39" s="2">
        <f t="shared" si="30"/>
        <v>215332992.71194372</v>
      </c>
      <c r="AR39" s="2">
        <f t="shared" si="93"/>
        <v>107666496.35597186</v>
      </c>
      <c r="AS39" s="2">
        <f t="shared" si="32"/>
        <v>322999489.06791556</v>
      </c>
      <c r="AT39" s="2">
        <f t="shared" si="33"/>
        <v>1891402197.5440326</v>
      </c>
      <c r="AU39" s="29">
        <v>0.08</v>
      </c>
      <c r="AV39" s="2">
        <f t="shared" si="34"/>
        <v>-151312176</v>
      </c>
      <c r="AW39" s="2">
        <f t="shared" si="4"/>
        <v>1632423525.1880608</v>
      </c>
      <c r="AY39" s="31">
        <f t="shared" si="35"/>
        <v>47</v>
      </c>
      <c r="AZ39" s="33" t="str">
        <f t="shared" si="36"/>
        <v>Distribution System (acq'd post Feb 22/05)</v>
      </c>
      <c r="BA39" s="2">
        <f t="shared" si="5"/>
        <v>1632423525.1880608</v>
      </c>
      <c r="BB39" s="1">
        <v>206129736.86551639</v>
      </c>
      <c r="BC39" s="1">
        <f>+BB39</f>
        <v>206129736.86551639</v>
      </c>
      <c r="BD39" s="1"/>
      <c r="BE39" s="1"/>
      <c r="BF39" s="1"/>
      <c r="BG39" s="1">
        <f>-MIN(BC39,-BF39)</f>
        <v>0</v>
      </c>
      <c r="BH39" s="2">
        <f t="shared" si="37"/>
        <v>206129736.86551639</v>
      </c>
      <c r="BI39" s="2">
        <f t="shared" si="105"/>
        <v>103064868.4327582</v>
      </c>
      <c r="BJ39" s="2">
        <f t="shared" si="70"/>
        <v>309194605.29827458</v>
      </c>
      <c r="BK39" s="2">
        <f t="shared" si="40"/>
        <v>1941618130.4863353</v>
      </c>
      <c r="BL39" s="29">
        <v>0.08</v>
      </c>
      <c r="BM39" s="2">
        <f t="shared" si="88"/>
        <v>-155329450</v>
      </c>
      <c r="BN39" s="2">
        <f t="shared" si="6"/>
        <v>1683223812.0535772</v>
      </c>
      <c r="BO39" s="1"/>
      <c r="BP39" s="31">
        <f t="shared" si="42"/>
        <v>47</v>
      </c>
      <c r="BQ39" s="33" t="str">
        <f t="shared" si="43"/>
        <v>Distribution System (acq'd post Feb 22/05)</v>
      </c>
      <c r="BR39" s="2">
        <f t="shared" si="7"/>
        <v>1683223812.0535772</v>
      </c>
      <c r="BS39" s="1">
        <v>271392445</v>
      </c>
      <c r="BT39" s="1">
        <f>+BS39</f>
        <v>271392445</v>
      </c>
      <c r="BU39" s="1"/>
      <c r="BV39" s="1"/>
      <c r="BW39" s="1"/>
      <c r="BX39" s="1"/>
      <c r="BY39" s="2">
        <f t="shared" si="44"/>
        <v>271392445</v>
      </c>
      <c r="BZ39" s="2">
        <f t="shared" si="82"/>
        <v>135696222.5</v>
      </c>
      <c r="CA39" s="2">
        <f t="shared" si="72"/>
        <v>407088667.5</v>
      </c>
      <c r="CB39" s="2">
        <f t="shared" si="47"/>
        <v>2090312479.5535772</v>
      </c>
      <c r="CC39" s="29">
        <v>0.08</v>
      </c>
      <c r="CD39" s="2">
        <f t="shared" si="89"/>
        <v>-167224998</v>
      </c>
      <c r="CE39" s="2">
        <f t="shared" si="8"/>
        <v>1787391259.0535772</v>
      </c>
      <c r="CG39" s="31">
        <f t="shared" si="49"/>
        <v>47</v>
      </c>
      <c r="CH39" s="33" t="str">
        <f t="shared" si="50"/>
        <v>Distribution System (acq'd post Feb 22/05)</v>
      </c>
      <c r="CI39" s="2">
        <f t="shared" si="51"/>
        <v>1787391259.0535772</v>
      </c>
      <c r="CJ39" s="1">
        <v>299986617</v>
      </c>
      <c r="CK39" s="1">
        <f>CJ39</f>
        <v>299986617</v>
      </c>
      <c r="CL39" s="1"/>
      <c r="CM39" s="1"/>
      <c r="CN39" s="1">
        <v>-50632.94</v>
      </c>
      <c r="CO39" s="1">
        <f>-MIN(CK39,-CN39)</f>
        <v>-50632.94</v>
      </c>
      <c r="CP39" s="2">
        <f t="shared" si="52"/>
        <v>299935984.06</v>
      </c>
      <c r="CQ39" s="2">
        <f t="shared" si="94"/>
        <v>0</v>
      </c>
      <c r="CR39" s="2">
        <f>((CJ39-CK39)+(CN39-CO39))*0.5+CP39+CQ39</f>
        <v>299935984.06</v>
      </c>
      <c r="CS39" s="2">
        <f t="shared" si="55"/>
        <v>2087327243.1135771</v>
      </c>
      <c r="CT39" s="29">
        <v>0.08</v>
      </c>
      <c r="CU39" s="2">
        <f t="shared" si="90"/>
        <v>-166986179</v>
      </c>
      <c r="CV39" s="2">
        <f t="shared" si="9"/>
        <v>1920341064.1135771</v>
      </c>
      <c r="CX39" s="31">
        <f t="shared" si="57"/>
        <v>47</v>
      </c>
      <c r="CY39" s="33" t="str">
        <f t="shared" si="58"/>
        <v>Distribution System (acq'd post Feb 22/05)</v>
      </c>
      <c r="CZ39" s="2">
        <f t="shared" si="59"/>
        <v>1920341064.1135771</v>
      </c>
      <c r="DA39" s="1">
        <v>302323223.94152331</v>
      </c>
      <c r="DB39" s="1">
        <f>+DA39</f>
        <v>302323223.94152331</v>
      </c>
      <c r="DC39" s="1"/>
      <c r="DD39" s="1"/>
      <c r="DE39" s="1">
        <v>-16877.639999999996</v>
      </c>
      <c r="DF39" s="1">
        <f>-MIN(DB39,-DE39)</f>
        <v>-16877.639999999996</v>
      </c>
      <c r="DG39" s="2">
        <f t="shared" si="60"/>
        <v>302306346.30152333</v>
      </c>
      <c r="DH39" s="2">
        <f t="shared" si="106"/>
        <v>0</v>
      </c>
      <c r="DI39" s="2">
        <f t="shared" si="76"/>
        <v>302306346.30152333</v>
      </c>
      <c r="DJ39" s="2">
        <f t="shared" si="62"/>
        <v>2222647410.4151006</v>
      </c>
      <c r="DK39" s="29">
        <v>0.08</v>
      </c>
      <c r="DL39" s="2">
        <f t="shared" si="91"/>
        <v>-177811793</v>
      </c>
      <c r="DM39" s="2">
        <f t="shared" si="11"/>
        <v>2044835617.4151006</v>
      </c>
      <c r="DO39" s="31">
        <f t="shared" si="64"/>
        <v>47</v>
      </c>
      <c r="DP39" s="33" t="str">
        <f t="shared" si="65"/>
        <v>Distribution System (acq'd post Feb 22/05)</v>
      </c>
      <c r="DQ39" s="2">
        <f t="shared" si="12"/>
        <v>2044835617.4151006</v>
      </c>
      <c r="DR39" s="1">
        <v>267397329.12032604</v>
      </c>
      <c r="DS39" s="1">
        <f>+DR39</f>
        <v>267397329.12032604</v>
      </c>
      <c r="DT39" s="1"/>
      <c r="DU39" s="1"/>
      <c r="DV39" s="1">
        <v>-16877.639999999996</v>
      </c>
      <c r="DW39" s="1">
        <f>-MIN(DS39,-DV39)</f>
        <v>-16877.639999999996</v>
      </c>
      <c r="DX39" s="2">
        <f t="shared" si="66"/>
        <v>267380451.48032606</v>
      </c>
      <c r="DY39" s="2">
        <f t="shared" si="107"/>
        <v>0</v>
      </c>
      <c r="DZ39" s="2">
        <f t="shared" si="78"/>
        <v>267380451.48032606</v>
      </c>
      <c r="EA39" s="2">
        <f t="shared" si="68"/>
        <v>2312216068.8954268</v>
      </c>
      <c r="EB39" s="29">
        <v>0.08</v>
      </c>
      <c r="EC39" s="2">
        <f t="shared" si="92"/>
        <v>-184977286</v>
      </c>
      <c r="ED39" s="2">
        <f t="shared" si="14"/>
        <v>2127238782.8954268</v>
      </c>
    </row>
    <row r="40" spans="2:134" x14ac:dyDescent="0.25">
      <c r="B40" s="7">
        <v>50</v>
      </c>
      <c r="C40" t="s">
        <v>55</v>
      </c>
      <c r="D40" s="2">
        <v>3414150.9081999995</v>
      </c>
      <c r="E40" s="1">
        <v>6452933.5699999994</v>
      </c>
      <c r="F40" s="1">
        <v>6452933.5699999994</v>
      </c>
      <c r="G40" s="1">
        <v>282493</v>
      </c>
      <c r="J40" s="2">
        <f t="shared" si="15"/>
        <v>6452933.5699999994</v>
      </c>
      <c r="K40" s="2">
        <f t="shared" si="103"/>
        <v>3226466.7849999997</v>
      </c>
      <c r="L40" s="2">
        <f t="shared" si="1"/>
        <v>9679400.3549999986</v>
      </c>
      <c r="M40" s="2">
        <f t="shared" si="16"/>
        <v>13376044.263199998</v>
      </c>
      <c r="N40" s="29">
        <v>0.55000000000000004</v>
      </c>
      <c r="O40" s="2">
        <f t="shared" si="17"/>
        <v>-7356824</v>
      </c>
      <c r="P40" s="2">
        <f t="shared" si="2"/>
        <v>2792753.4781999998</v>
      </c>
      <c r="Q40" s="1"/>
      <c r="R40" s="31">
        <f t="shared" si="18"/>
        <v>50</v>
      </c>
      <c r="S40" s="33" t="str">
        <f t="shared" si="19"/>
        <v>General Purpose Computer Hardware &amp; Software (acq'd post Mar 18/07)</v>
      </c>
      <c r="T40" s="2">
        <f t="shared" si="20"/>
        <v>2792753.4781999998</v>
      </c>
      <c r="U40" s="1">
        <v>6589685.6499999994</v>
      </c>
      <c r="V40" s="1">
        <f t="shared" si="21"/>
        <v>6589685.6499999994</v>
      </c>
      <c r="W40" s="1"/>
      <c r="X40" s="1">
        <v>-29339</v>
      </c>
      <c r="Y40" s="1">
        <f>-MIN(V40,-X40)</f>
        <v>-29339</v>
      </c>
      <c r="Z40" s="2">
        <f t="shared" si="22"/>
        <v>6560346.6499999994</v>
      </c>
      <c r="AA40" s="2">
        <f t="shared" si="104"/>
        <v>3280173.3249999997</v>
      </c>
      <c r="AB40" s="2">
        <f t="shared" si="24"/>
        <v>9840519.9749999996</v>
      </c>
      <c r="AC40" s="2">
        <f t="shared" si="25"/>
        <v>12633273.453199999</v>
      </c>
      <c r="AD40" s="29">
        <v>0.55000000000000004</v>
      </c>
      <c r="AE40" s="2">
        <f t="shared" si="26"/>
        <v>-6948300</v>
      </c>
      <c r="AF40" s="2">
        <f t="shared" si="3"/>
        <v>2404800.1281999983</v>
      </c>
      <c r="AG40" s="1"/>
      <c r="AH40" s="31">
        <f t="shared" si="27"/>
        <v>50</v>
      </c>
      <c r="AI40" s="33" t="str">
        <f t="shared" si="28"/>
        <v>General Purpose Computer Hardware &amp; Software (acq'd post Mar 18/07)</v>
      </c>
      <c r="AJ40" s="2">
        <f t="shared" si="29"/>
        <v>2404800.1281999983</v>
      </c>
      <c r="AK40" s="1">
        <v>7549664.5600000005</v>
      </c>
      <c r="AL40" s="1">
        <f>+AK40</f>
        <v>7549664.5600000005</v>
      </c>
      <c r="AM40" s="1"/>
      <c r="AN40" s="1"/>
      <c r="AO40" s="1"/>
      <c r="AP40" s="1">
        <f>-MIN(AL40,-AO40)</f>
        <v>0</v>
      </c>
      <c r="AQ40" s="2">
        <f t="shared" si="30"/>
        <v>7549664.5600000005</v>
      </c>
      <c r="AR40" s="2">
        <f t="shared" si="93"/>
        <v>3774832.2800000003</v>
      </c>
      <c r="AS40" s="2">
        <f t="shared" si="32"/>
        <v>11324496.84</v>
      </c>
      <c r="AT40" s="2">
        <f t="shared" si="33"/>
        <v>13729296.968199998</v>
      </c>
      <c r="AU40" s="29">
        <v>0.55000000000000004</v>
      </c>
      <c r="AV40" s="2">
        <f t="shared" si="34"/>
        <v>-7551113</v>
      </c>
      <c r="AW40" s="2">
        <f t="shared" si="4"/>
        <v>2403351.6881999988</v>
      </c>
      <c r="AY40" s="31">
        <f t="shared" si="35"/>
        <v>50</v>
      </c>
      <c r="AZ40" s="33" t="str">
        <f t="shared" si="36"/>
        <v>General Purpose Computer Hardware &amp; Software (acq'd post Mar 18/07)</v>
      </c>
      <c r="BA40" s="2">
        <f t="shared" si="5"/>
        <v>2403351.6881999988</v>
      </c>
      <c r="BB40" s="1">
        <v>6904425.0599999996</v>
      </c>
      <c r="BC40" s="1">
        <f>+BB40</f>
        <v>6904425.0599999996</v>
      </c>
      <c r="BD40" s="1"/>
      <c r="BE40" s="1"/>
      <c r="BF40" s="1"/>
      <c r="BG40" s="1">
        <f>-MIN(BC40,-BF40)</f>
        <v>0</v>
      </c>
      <c r="BH40" s="2">
        <f t="shared" si="37"/>
        <v>6904425.0599999996</v>
      </c>
      <c r="BI40" s="2">
        <f t="shared" si="105"/>
        <v>3452212.53</v>
      </c>
      <c r="BJ40" s="2">
        <f t="shared" si="70"/>
        <v>10356637.59</v>
      </c>
      <c r="BK40" s="2">
        <f t="shared" si="40"/>
        <v>12759989.278199999</v>
      </c>
      <c r="BL40" s="29">
        <v>0.55000000000000004</v>
      </c>
      <c r="BM40" s="2">
        <f t="shared" si="88"/>
        <v>-7017994</v>
      </c>
      <c r="BN40" s="2">
        <f t="shared" si="6"/>
        <v>2289782.7481999993</v>
      </c>
      <c r="BO40" s="1"/>
      <c r="BP40" s="31">
        <f t="shared" si="42"/>
        <v>50</v>
      </c>
      <c r="BQ40" s="33" t="str">
        <f t="shared" si="43"/>
        <v>General Purpose Computer Hardware &amp; Software (acq'd post Mar 18/07)</v>
      </c>
      <c r="BR40" s="2">
        <f t="shared" si="7"/>
        <v>2289782.7481999993</v>
      </c>
      <c r="BS40" s="1">
        <v>4735227</v>
      </c>
      <c r="BT40" s="1">
        <f>+BS40</f>
        <v>4735227</v>
      </c>
      <c r="BU40" s="1"/>
      <c r="BV40" s="1"/>
      <c r="BW40" s="1"/>
      <c r="BX40" s="1"/>
      <c r="BY40" s="2">
        <f t="shared" si="44"/>
        <v>4735227</v>
      </c>
      <c r="BZ40" s="2">
        <f t="shared" si="82"/>
        <v>2367613.5</v>
      </c>
      <c r="CA40" s="2">
        <f t="shared" si="72"/>
        <v>7102840.5</v>
      </c>
      <c r="CB40" s="2">
        <f t="shared" si="47"/>
        <v>9392623.2481999993</v>
      </c>
      <c r="CC40" s="29">
        <v>0.55000000000000004</v>
      </c>
      <c r="CD40" s="2">
        <f t="shared" si="89"/>
        <v>-5165943</v>
      </c>
      <c r="CE40" s="2">
        <f t="shared" si="8"/>
        <v>1859066.7481999993</v>
      </c>
      <c r="CG40" s="31">
        <f t="shared" si="49"/>
        <v>50</v>
      </c>
      <c r="CH40" s="33" t="str">
        <f t="shared" si="50"/>
        <v>General Purpose Computer Hardware &amp; Software (acq'd post Mar 18/07)</v>
      </c>
      <c r="CI40" s="2">
        <f t="shared" si="51"/>
        <v>1859066.7481999993</v>
      </c>
      <c r="CJ40" s="1">
        <v>5806010</v>
      </c>
      <c r="CK40" s="1">
        <f>CJ40</f>
        <v>5806010</v>
      </c>
      <c r="CL40" s="1"/>
      <c r="CM40" s="1"/>
      <c r="CN40" s="1">
        <v>0</v>
      </c>
      <c r="CO40" s="1">
        <f t="shared" ref="CO40" si="108">-MIN(CK40,-CN40)</f>
        <v>0</v>
      </c>
      <c r="CP40" s="2">
        <f t="shared" si="52"/>
        <v>5806010</v>
      </c>
      <c r="CQ40" s="2">
        <f t="shared" si="94"/>
        <v>0</v>
      </c>
      <c r="CR40" s="2">
        <f t="shared" si="74"/>
        <v>5806010</v>
      </c>
      <c r="CS40" s="2">
        <f t="shared" si="55"/>
        <v>7665076.7481999993</v>
      </c>
      <c r="CT40" s="29">
        <v>0.55000000000000004</v>
      </c>
      <c r="CU40" s="2">
        <f t="shared" si="90"/>
        <v>-4215792</v>
      </c>
      <c r="CV40" s="2">
        <f t="shared" si="9"/>
        <v>3449284.7481999993</v>
      </c>
      <c r="CX40" s="31">
        <f t="shared" si="57"/>
        <v>50</v>
      </c>
      <c r="CY40" s="33" t="str">
        <f t="shared" si="58"/>
        <v>General Purpose Computer Hardware &amp; Software (acq'd post Mar 18/07)</v>
      </c>
      <c r="CZ40" s="2">
        <f t="shared" si="59"/>
        <v>3449284.7481999993</v>
      </c>
      <c r="DA40" s="1">
        <v>2582837.4191692621</v>
      </c>
      <c r="DB40" s="1">
        <f>+DA40</f>
        <v>2582837.4191692621</v>
      </c>
      <c r="DC40" s="1"/>
      <c r="DD40" s="1"/>
      <c r="DE40" s="1"/>
      <c r="DF40" s="1"/>
      <c r="DG40" s="2">
        <f t="shared" si="60"/>
        <v>2582837.4191692621</v>
      </c>
      <c r="DH40" s="2">
        <f t="shared" si="106"/>
        <v>0</v>
      </c>
      <c r="DI40" s="2">
        <f t="shared" si="76"/>
        <v>2582837.4191692621</v>
      </c>
      <c r="DJ40" s="2">
        <f t="shared" si="62"/>
        <v>6032122.1673692614</v>
      </c>
      <c r="DK40" s="29">
        <v>0.55000000000000004</v>
      </c>
      <c r="DL40" s="2">
        <f t="shared" si="91"/>
        <v>-3317667</v>
      </c>
      <c r="DM40" s="2">
        <f t="shared" si="11"/>
        <v>2714455.1673692614</v>
      </c>
      <c r="DO40" s="31">
        <f t="shared" si="64"/>
        <v>50</v>
      </c>
      <c r="DP40" s="33" t="str">
        <f t="shared" si="65"/>
        <v>General Purpose Computer Hardware &amp; Software (acq'd post Mar 18/07)</v>
      </c>
      <c r="DQ40" s="2">
        <f t="shared" si="12"/>
        <v>2714455.1673692614</v>
      </c>
      <c r="DR40" s="1">
        <v>3801635.4004000002</v>
      </c>
      <c r="DS40" s="1">
        <f>+DR40</f>
        <v>3801635.4004000002</v>
      </c>
      <c r="DT40" s="1"/>
      <c r="DU40" s="1"/>
      <c r="DV40" s="1"/>
      <c r="DW40" s="1"/>
      <c r="DX40" s="2">
        <f t="shared" si="66"/>
        <v>3801635.4004000002</v>
      </c>
      <c r="DY40" s="2">
        <f t="shared" si="107"/>
        <v>0</v>
      </c>
      <c r="DZ40" s="2">
        <f t="shared" si="78"/>
        <v>3801635.4004000002</v>
      </c>
      <c r="EA40" s="2">
        <f t="shared" si="68"/>
        <v>6516090.5677692611</v>
      </c>
      <c r="EB40" s="29">
        <v>0.55000000000000004</v>
      </c>
      <c r="EC40" s="2">
        <f t="shared" si="92"/>
        <v>-3583850</v>
      </c>
      <c r="ED40" s="2">
        <f t="shared" si="14"/>
        <v>2932240.5677692611</v>
      </c>
    </row>
    <row r="41" spans="2:134" x14ac:dyDescent="0.25">
      <c r="B41" s="7">
        <v>95</v>
      </c>
      <c r="C41" t="s">
        <v>56</v>
      </c>
      <c r="D41" s="2">
        <v>127081624.21000002</v>
      </c>
      <c r="E41" s="1"/>
      <c r="F41" s="1"/>
      <c r="G41" s="1">
        <v>-54730953.649999991</v>
      </c>
      <c r="J41" s="2">
        <f t="shared" si="15"/>
        <v>0</v>
      </c>
      <c r="K41" s="2">
        <f t="shared" si="103"/>
        <v>0</v>
      </c>
      <c r="L41" s="2">
        <f t="shared" si="1"/>
        <v>0</v>
      </c>
      <c r="M41" s="2">
        <f t="shared" si="16"/>
        <v>72350670.560000032</v>
      </c>
      <c r="N41" s="29">
        <v>0</v>
      </c>
      <c r="O41" s="2">
        <f t="shared" si="17"/>
        <v>0</v>
      </c>
      <c r="P41" s="2">
        <f t="shared" si="2"/>
        <v>72350670.560000032</v>
      </c>
      <c r="Q41" s="1"/>
      <c r="R41" s="31">
        <f t="shared" si="18"/>
        <v>95</v>
      </c>
      <c r="S41" s="33" t="str">
        <f t="shared" si="19"/>
        <v>CWIP</v>
      </c>
      <c r="T41" s="2">
        <f t="shared" si="20"/>
        <v>72350670.560000032</v>
      </c>
      <c r="U41" s="1"/>
      <c r="V41" s="1">
        <f t="shared" si="21"/>
        <v>0</v>
      </c>
      <c r="W41" s="1">
        <f>7441601+433233</f>
        <v>7874834</v>
      </c>
      <c r="X41" s="1"/>
      <c r="Z41" s="2">
        <f t="shared" si="22"/>
        <v>0</v>
      </c>
      <c r="AA41" s="2">
        <f t="shared" si="104"/>
        <v>0</v>
      </c>
      <c r="AB41" s="2">
        <f t="shared" si="24"/>
        <v>0</v>
      </c>
      <c r="AC41" s="2">
        <f t="shared" si="25"/>
        <v>80225504.560000032</v>
      </c>
      <c r="AD41" s="29">
        <v>0</v>
      </c>
      <c r="AE41" s="2">
        <f t="shared" si="26"/>
        <v>0</v>
      </c>
      <c r="AF41" s="2">
        <f t="shared" si="3"/>
        <v>80225504.560000032</v>
      </c>
      <c r="AG41" s="1"/>
      <c r="AH41" s="31">
        <f t="shared" si="27"/>
        <v>95</v>
      </c>
      <c r="AI41" s="33" t="str">
        <f t="shared" si="28"/>
        <v>CWIP</v>
      </c>
      <c r="AJ41" s="2">
        <f t="shared" si="29"/>
        <v>80225504.560000032</v>
      </c>
      <c r="AK41" s="1"/>
      <c r="AL41" s="1"/>
      <c r="AM41" s="1"/>
      <c r="AN41" s="1">
        <f>12148045+90541</f>
        <v>12238586</v>
      </c>
      <c r="AO41" s="1"/>
      <c r="AQ41" s="2">
        <f t="shared" si="30"/>
        <v>0</v>
      </c>
      <c r="AR41" s="2">
        <f t="shared" si="93"/>
        <v>0</v>
      </c>
      <c r="AS41" s="2">
        <f t="shared" si="32"/>
        <v>0</v>
      </c>
      <c r="AT41" s="2">
        <f t="shared" si="33"/>
        <v>92464090.560000032</v>
      </c>
      <c r="AU41" s="29">
        <v>0</v>
      </c>
      <c r="AV41" s="2">
        <f t="shared" si="34"/>
        <v>0</v>
      </c>
      <c r="AW41" s="2">
        <f t="shared" si="4"/>
        <v>92464090.560000032</v>
      </c>
      <c r="AY41" s="31">
        <f t="shared" si="35"/>
        <v>95</v>
      </c>
      <c r="AZ41" s="33" t="str">
        <f t="shared" si="36"/>
        <v>CWIP</v>
      </c>
      <c r="BA41" s="2">
        <f t="shared" si="5"/>
        <v>92464090.560000032</v>
      </c>
      <c r="BB41" s="1"/>
      <c r="BC41" s="1"/>
      <c r="BD41" s="1"/>
      <c r="BE41" s="1">
        <v>80153983.979999989</v>
      </c>
      <c r="BF41" s="1"/>
      <c r="BH41" s="2">
        <f t="shared" si="37"/>
        <v>0</v>
      </c>
      <c r="BI41" s="2">
        <f t="shared" si="105"/>
        <v>0</v>
      </c>
      <c r="BJ41" s="2">
        <f t="shared" si="70"/>
        <v>0</v>
      </c>
      <c r="BK41" s="2">
        <f t="shared" si="40"/>
        <v>172618074.54000002</v>
      </c>
      <c r="BL41" s="29">
        <v>0</v>
      </c>
      <c r="BM41" s="2">
        <f t="shared" si="88"/>
        <v>0</v>
      </c>
      <c r="BN41" s="2">
        <f t="shared" si="6"/>
        <v>172618074.54000002</v>
      </c>
      <c r="BO41" s="1"/>
      <c r="BP41" s="31">
        <f t="shared" si="42"/>
        <v>95</v>
      </c>
      <c r="BQ41" s="33" t="str">
        <f t="shared" si="43"/>
        <v>CWIP</v>
      </c>
      <c r="BR41" s="2">
        <f t="shared" si="7"/>
        <v>172618074.54000002</v>
      </c>
      <c r="BS41" s="1"/>
      <c r="BT41" s="1"/>
      <c r="BU41" s="1"/>
      <c r="BV41" s="1">
        <v>-80060642</v>
      </c>
      <c r="BW41" s="1"/>
      <c r="BY41" s="2">
        <f t="shared" si="44"/>
        <v>0</v>
      </c>
      <c r="BZ41" s="2">
        <f t="shared" si="82"/>
        <v>0</v>
      </c>
      <c r="CA41" s="2">
        <f t="shared" si="72"/>
        <v>0</v>
      </c>
      <c r="CB41" s="2">
        <f t="shared" si="47"/>
        <v>92557432.540000021</v>
      </c>
      <c r="CC41" s="29">
        <v>0</v>
      </c>
      <c r="CD41" s="2">
        <f t="shared" si="89"/>
        <v>0</v>
      </c>
      <c r="CE41" s="2">
        <f t="shared" si="8"/>
        <v>92557432.540000021</v>
      </c>
      <c r="CF41" s="1"/>
      <c r="CG41" s="31">
        <f t="shared" si="49"/>
        <v>95</v>
      </c>
      <c r="CH41" s="33" t="str">
        <f t="shared" si="50"/>
        <v>CWIP</v>
      </c>
      <c r="CI41" s="2">
        <f t="shared" si="51"/>
        <v>92557432.540000021</v>
      </c>
      <c r="CJ41" s="1"/>
      <c r="CK41" s="1"/>
      <c r="CL41" s="1"/>
      <c r="CM41" s="1">
        <v>-1608213</v>
      </c>
      <c r="CN41" s="1"/>
      <c r="CP41" s="2">
        <f t="shared" si="52"/>
        <v>0</v>
      </c>
      <c r="CQ41" s="2">
        <f t="shared" si="94"/>
        <v>0</v>
      </c>
      <c r="CR41" s="2">
        <f t="shared" si="74"/>
        <v>0</v>
      </c>
      <c r="CS41" s="2">
        <f t="shared" si="55"/>
        <v>90949219.540000021</v>
      </c>
      <c r="CT41" s="29">
        <v>0</v>
      </c>
      <c r="CU41" s="2">
        <f t="shared" si="90"/>
        <v>0</v>
      </c>
      <c r="CV41" s="2">
        <f t="shared" si="9"/>
        <v>90949219.540000021</v>
      </c>
      <c r="CW41" s="1"/>
      <c r="CX41" s="31">
        <f t="shared" si="57"/>
        <v>95</v>
      </c>
      <c r="CY41" s="33" t="str">
        <f t="shared" si="58"/>
        <v>CWIP</v>
      </c>
      <c r="CZ41" s="2">
        <f t="shared" si="59"/>
        <v>90949219.540000021</v>
      </c>
      <c r="DA41" s="1">
        <v>0</v>
      </c>
      <c r="DB41" s="1"/>
      <c r="DC41" s="1"/>
      <c r="DD41" s="1">
        <v>-20154878.903983004</v>
      </c>
      <c r="DE41" s="1"/>
      <c r="DG41" s="2">
        <f t="shared" si="60"/>
        <v>0</v>
      </c>
      <c r="DH41" s="2">
        <f t="shared" si="106"/>
        <v>0</v>
      </c>
      <c r="DI41" s="2">
        <f t="shared" si="76"/>
        <v>0</v>
      </c>
      <c r="DJ41" s="2">
        <f t="shared" si="62"/>
        <v>70794340.636017025</v>
      </c>
      <c r="DK41" s="29">
        <v>0</v>
      </c>
      <c r="DL41" s="2">
        <f t="shared" si="91"/>
        <v>0</v>
      </c>
      <c r="DM41" s="2">
        <f t="shared" si="11"/>
        <v>70794340.636017025</v>
      </c>
      <c r="DN41" s="1"/>
      <c r="DO41" s="31">
        <f t="shared" si="64"/>
        <v>95</v>
      </c>
      <c r="DP41" s="33" t="str">
        <f t="shared" si="65"/>
        <v>CWIP</v>
      </c>
      <c r="DQ41" s="2">
        <f t="shared" si="12"/>
        <v>70794340.636017025</v>
      </c>
      <c r="DR41" s="1"/>
      <c r="DS41" s="1"/>
      <c r="DT41" s="1"/>
      <c r="DU41" s="1">
        <v>22111356.848183993</v>
      </c>
      <c r="DV41" s="1"/>
      <c r="DX41" s="2">
        <f t="shared" si="66"/>
        <v>0</v>
      </c>
      <c r="DY41" s="2">
        <f t="shared" si="107"/>
        <v>0</v>
      </c>
      <c r="DZ41" s="2">
        <f t="shared" si="78"/>
        <v>0</v>
      </c>
      <c r="EA41" s="2">
        <f t="shared" si="68"/>
        <v>92905697.484201014</v>
      </c>
      <c r="EB41" s="29">
        <v>0</v>
      </c>
      <c r="EC41" s="2">
        <f t="shared" si="92"/>
        <v>0</v>
      </c>
      <c r="ED41" s="2">
        <f t="shared" si="14"/>
        <v>92905697.484201014</v>
      </c>
    </row>
    <row r="42" spans="2:134" x14ac:dyDescent="0.25">
      <c r="B42" s="7">
        <v>54</v>
      </c>
      <c r="C42" t="s">
        <v>57</v>
      </c>
      <c r="D42" s="2"/>
      <c r="E42" s="1"/>
      <c r="F42" s="1"/>
      <c r="G42" s="1"/>
      <c r="J42" s="2">
        <f t="shared" si="15"/>
        <v>0</v>
      </c>
      <c r="K42" s="2">
        <f t="shared" si="103"/>
        <v>0</v>
      </c>
      <c r="L42" s="2">
        <f t="shared" ref="L42" si="109">((E42-F42)+(H42-I42))*0.5+J42+K42</f>
        <v>0</v>
      </c>
      <c r="M42" s="2">
        <f t="shared" ref="M42" si="110">+D42+G42+L42</f>
        <v>0</v>
      </c>
      <c r="N42" s="29">
        <v>0.3</v>
      </c>
      <c r="O42" s="2">
        <f t="shared" ref="O42" si="111">-ROUND(M42*N42*365/365,0)</f>
        <v>0</v>
      </c>
      <c r="P42" s="2">
        <f t="shared" si="2"/>
        <v>0</v>
      </c>
      <c r="Q42" s="1"/>
      <c r="R42" s="31">
        <f t="shared" si="18"/>
        <v>54</v>
      </c>
      <c r="S42" s="33" t="str">
        <f t="shared" si="19"/>
        <v>Zero-emission vehicles</v>
      </c>
      <c r="T42" s="2">
        <f t="shared" si="20"/>
        <v>0</v>
      </c>
      <c r="U42" s="1"/>
      <c r="V42" s="1">
        <f t="shared" si="21"/>
        <v>0</v>
      </c>
      <c r="W42" s="1"/>
      <c r="Z42" s="2">
        <f t="shared" ref="Z42:Z44" si="112">+V42+Y42</f>
        <v>0</v>
      </c>
      <c r="AA42" s="2">
        <f t="shared" si="104"/>
        <v>0</v>
      </c>
      <c r="AB42" s="2">
        <f t="shared" ref="AB42:AB44" si="113">((U42-V42)+(X42-Y42))*0.5+Z42+AA42</f>
        <v>0</v>
      </c>
      <c r="AC42" s="2">
        <f t="shared" ref="AC42:AC45" si="114">+T42+W42+AB42</f>
        <v>0</v>
      </c>
      <c r="AD42" s="29">
        <v>0.3</v>
      </c>
      <c r="AE42" s="2">
        <f t="shared" ref="AE42:AE44" si="115">-ROUND(AC42*AD42*365/365,0)</f>
        <v>0</v>
      </c>
      <c r="AF42" s="2">
        <f t="shared" si="3"/>
        <v>0</v>
      </c>
      <c r="AG42" s="1"/>
      <c r="AH42" s="31">
        <f t="shared" si="27"/>
        <v>54</v>
      </c>
      <c r="AI42" s="33" t="str">
        <f t="shared" si="28"/>
        <v>Zero-emission vehicles</v>
      </c>
      <c r="AJ42" s="2">
        <f t="shared" si="29"/>
        <v>0</v>
      </c>
      <c r="AK42" s="1"/>
      <c r="AL42" s="1"/>
      <c r="AM42" s="1"/>
      <c r="AN42" s="1"/>
      <c r="AQ42" s="2">
        <f t="shared" ref="AQ42" si="116">+AL42+AP42</f>
        <v>0</v>
      </c>
      <c r="AR42" s="2">
        <f t="shared" si="93"/>
        <v>0</v>
      </c>
      <c r="AS42" s="2">
        <f t="shared" si="32"/>
        <v>0</v>
      </c>
      <c r="AT42" s="2">
        <f t="shared" si="33"/>
        <v>0</v>
      </c>
      <c r="AU42" s="29">
        <v>0.3</v>
      </c>
      <c r="AV42" s="2">
        <f t="shared" si="34"/>
        <v>0</v>
      </c>
      <c r="AW42" s="2">
        <f t="shared" si="4"/>
        <v>0</v>
      </c>
      <c r="AY42" s="31">
        <f t="shared" si="35"/>
        <v>54</v>
      </c>
      <c r="AZ42" s="33" t="str">
        <f t="shared" si="36"/>
        <v>Zero-emission vehicles</v>
      </c>
      <c r="BA42" s="2">
        <f t="shared" si="5"/>
        <v>0</v>
      </c>
      <c r="BB42" s="1"/>
      <c r="BC42" s="1"/>
      <c r="BD42" s="1"/>
      <c r="BE42" s="1"/>
      <c r="BH42" s="2">
        <f t="shared" ref="BH42:BH44" si="117">+BC42+BG42</f>
        <v>0</v>
      </c>
      <c r="BI42" s="2">
        <f t="shared" si="105"/>
        <v>0</v>
      </c>
      <c r="BJ42" s="2">
        <f t="shared" si="70"/>
        <v>0</v>
      </c>
      <c r="BK42" s="2">
        <f t="shared" ref="BK42:BK45" si="118">+BA42+BE42+BJ42</f>
        <v>0</v>
      </c>
      <c r="BL42" s="29">
        <v>0.3</v>
      </c>
      <c r="BM42" s="2">
        <f t="shared" si="88"/>
        <v>0</v>
      </c>
      <c r="BN42" s="2">
        <f t="shared" si="6"/>
        <v>0</v>
      </c>
      <c r="BO42" s="1"/>
      <c r="BP42" s="31">
        <f t="shared" si="42"/>
        <v>54</v>
      </c>
      <c r="BQ42" s="33" t="str">
        <f t="shared" si="43"/>
        <v>Zero-emission vehicles</v>
      </c>
      <c r="BR42" s="2">
        <f t="shared" si="7"/>
        <v>0</v>
      </c>
      <c r="BS42" s="1">
        <v>1120381</v>
      </c>
      <c r="BT42" s="1">
        <f>BS42</f>
        <v>1120381</v>
      </c>
      <c r="BU42" s="1"/>
      <c r="BV42" s="1"/>
      <c r="BY42" s="2">
        <f t="shared" ref="BY42:BY45" si="119">+BT42+BX42</f>
        <v>1120381</v>
      </c>
      <c r="BZ42" s="2">
        <f>+BY42*$BZ$5*4.6666666</f>
        <v>2614222.2959873001</v>
      </c>
      <c r="CA42" s="2">
        <f t="shared" si="72"/>
        <v>3734603.2959873001</v>
      </c>
      <c r="CB42" s="2">
        <f t="shared" ref="CB42:CB45" si="120">+BR42+BV42+CA42</f>
        <v>3734603.2959873001</v>
      </c>
      <c r="CC42" s="29">
        <v>0.3</v>
      </c>
      <c r="CD42" s="2">
        <f t="shared" si="89"/>
        <v>-1120381</v>
      </c>
      <c r="CE42" s="2">
        <f t="shared" si="8"/>
        <v>0</v>
      </c>
      <c r="CG42" s="31">
        <f t="shared" si="49"/>
        <v>54</v>
      </c>
      <c r="CH42" s="33" t="str">
        <f t="shared" si="50"/>
        <v>Zero-emission vehicles</v>
      </c>
      <c r="CI42" s="2">
        <f t="shared" si="51"/>
        <v>0</v>
      </c>
      <c r="CJ42" s="1">
        <v>1725735</v>
      </c>
      <c r="CK42" s="1">
        <f>CJ42</f>
        <v>1725735</v>
      </c>
      <c r="CL42" s="1"/>
      <c r="CM42" s="1"/>
      <c r="CP42" s="2">
        <f t="shared" ref="CP42:CP44" si="121">+CK42+CO42</f>
        <v>1725735</v>
      </c>
      <c r="CQ42" s="2">
        <f>CP42*1.5</f>
        <v>2588602.5</v>
      </c>
      <c r="CR42" s="2">
        <f t="shared" si="74"/>
        <v>4314337.5</v>
      </c>
      <c r="CS42" s="2">
        <f t="shared" ref="CS42:CS45" si="122">+CI42+CM42+CR42</f>
        <v>4314337.5</v>
      </c>
      <c r="CT42" s="29">
        <v>0.3</v>
      </c>
      <c r="CU42" s="2">
        <f t="shared" si="90"/>
        <v>-1294301</v>
      </c>
      <c r="CV42" s="2">
        <f t="shared" si="9"/>
        <v>431434</v>
      </c>
      <c r="CX42" s="31">
        <f t="shared" si="57"/>
        <v>54</v>
      </c>
      <c r="CY42" s="33" t="str">
        <f t="shared" si="58"/>
        <v>Zero-emission vehicles</v>
      </c>
      <c r="CZ42" s="2">
        <f t="shared" si="59"/>
        <v>431434</v>
      </c>
      <c r="DA42" s="1"/>
      <c r="DB42" s="1"/>
      <c r="DC42" s="1"/>
      <c r="DD42" s="1"/>
      <c r="DG42" s="2">
        <f t="shared" ref="DG42:DG44" si="123">+DB42+DF42</f>
        <v>0</v>
      </c>
      <c r="DH42" s="2">
        <f t="shared" si="106"/>
        <v>0</v>
      </c>
      <c r="DI42" s="2">
        <f t="shared" si="76"/>
        <v>0</v>
      </c>
      <c r="DJ42" s="2">
        <f t="shared" ref="DJ42:DJ45" si="124">+CZ42+DD42+DI42</f>
        <v>431434</v>
      </c>
      <c r="DK42" s="29">
        <v>0.3</v>
      </c>
      <c r="DL42" s="2">
        <f t="shared" si="91"/>
        <v>-129430</v>
      </c>
      <c r="DM42" s="2">
        <f t="shared" si="11"/>
        <v>302004</v>
      </c>
      <c r="DO42" s="31">
        <f t="shared" si="64"/>
        <v>54</v>
      </c>
      <c r="DP42" s="33" t="str">
        <f t="shared" si="65"/>
        <v>Zero-emission vehicles</v>
      </c>
      <c r="DQ42" s="2">
        <f t="shared" ref="DQ42:DQ45" si="125">DM42</f>
        <v>302004</v>
      </c>
      <c r="DR42" s="1"/>
      <c r="DS42" s="1"/>
      <c r="DT42" s="1"/>
      <c r="DU42" s="1"/>
      <c r="DX42" s="2">
        <f t="shared" ref="DX42:DX44" si="126">+DS42+DW42</f>
        <v>0</v>
      </c>
      <c r="DY42" s="2">
        <f t="shared" si="107"/>
        <v>0</v>
      </c>
      <c r="DZ42" s="2">
        <f t="shared" si="78"/>
        <v>0</v>
      </c>
      <c r="EA42" s="2">
        <f t="shared" ref="EA42:EA45" si="127">+DQ42+DU42+DZ42</f>
        <v>302004</v>
      </c>
      <c r="EB42" s="29">
        <v>0.3</v>
      </c>
      <c r="EC42" s="2">
        <f t="shared" si="92"/>
        <v>-90601</v>
      </c>
      <c r="ED42" s="2">
        <f t="shared" si="14"/>
        <v>211403</v>
      </c>
    </row>
    <row r="43" spans="2:134" x14ac:dyDescent="0.25">
      <c r="B43" s="7"/>
      <c r="D43" s="2"/>
      <c r="E43" s="1"/>
      <c r="F43" s="1"/>
      <c r="G43" s="1"/>
      <c r="J43" s="2">
        <f t="shared" ref="J43:J45" si="128">+F43+I43</f>
        <v>0</v>
      </c>
      <c r="K43" s="2">
        <f t="shared" si="103"/>
        <v>0</v>
      </c>
      <c r="L43" s="2">
        <f t="shared" ref="L43:L45" si="129">((E43-F43)+(H43-I43))*0.5+J43+K43</f>
        <v>0</v>
      </c>
      <c r="M43" s="2">
        <f t="shared" ref="M43:M45" si="130">+D43+G43+L43</f>
        <v>0</v>
      </c>
      <c r="N43" s="29"/>
      <c r="O43" s="2">
        <f t="shared" ref="O43:O45" si="131">-ROUND(M43*N43*365/365,0)</f>
        <v>0</v>
      </c>
      <c r="P43" s="2">
        <f t="shared" ref="P43:P45" si="132">SUM(D43,E43,G43,H43,O43)</f>
        <v>0</v>
      </c>
      <c r="Q43" s="1"/>
      <c r="R43" s="7"/>
      <c r="T43" s="2">
        <f t="shared" si="20"/>
        <v>0</v>
      </c>
      <c r="U43" s="1"/>
      <c r="V43" s="1"/>
      <c r="W43" s="1"/>
      <c r="Z43" s="2"/>
      <c r="AA43" s="2">
        <f t="shared" si="104"/>
        <v>0</v>
      </c>
      <c r="AB43" s="2"/>
      <c r="AC43" s="2"/>
      <c r="AD43" s="29"/>
      <c r="AE43" s="2"/>
      <c r="AF43" s="2"/>
      <c r="AG43" s="1"/>
      <c r="AH43" s="7"/>
      <c r="AJ43" s="2">
        <f t="shared" si="29"/>
        <v>0</v>
      </c>
      <c r="AK43" s="1"/>
      <c r="AL43" s="1"/>
      <c r="AM43" s="1"/>
      <c r="AN43" s="1"/>
      <c r="AQ43" s="2">
        <f t="shared" ref="AQ43:AQ45" si="133">+AL43+AP43</f>
        <v>0</v>
      </c>
      <c r="AR43" s="2">
        <f t="shared" si="93"/>
        <v>0</v>
      </c>
      <c r="AS43" s="2">
        <f t="shared" ref="AS43:AS45" si="134">((AK43-AL43)+(AO43-AP43))*0.5+AQ43+AR43</f>
        <v>0</v>
      </c>
      <c r="AT43" s="2">
        <f t="shared" si="33"/>
        <v>0</v>
      </c>
      <c r="AU43" s="29"/>
      <c r="AV43" s="2">
        <f t="shared" si="34"/>
        <v>0</v>
      </c>
      <c r="AW43" s="2">
        <f t="shared" si="4"/>
        <v>0</v>
      </c>
      <c r="AY43" s="7"/>
      <c r="AZ43" s="34"/>
      <c r="BA43" s="2">
        <f t="shared" si="5"/>
        <v>0</v>
      </c>
      <c r="BB43" s="1"/>
      <c r="BC43" s="1"/>
      <c r="BD43" s="1"/>
      <c r="BE43" s="1"/>
      <c r="BH43" s="2"/>
      <c r="BI43" s="2">
        <f t="shared" si="105"/>
        <v>0</v>
      </c>
      <c r="BJ43" s="2"/>
      <c r="BK43" s="2"/>
      <c r="BL43" s="29"/>
      <c r="BM43" s="2">
        <f t="shared" si="88"/>
        <v>0</v>
      </c>
      <c r="BN43" s="2">
        <f t="shared" si="6"/>
        <v>0</v>
      </c>
      <c r="BO43" s="1"/>
      <c r="BP43" s="7"/>
      <c r="BQ43" s="34"/>
      <c r="BR43" s="2">
        <f t="shared" si="7"/>
        <v>0</v>
      </c>
      <c r="BS43" s="1"/>
      <c r="BT43" s="1"/>
      <c r="BU43" s="1"/>
      <c r="BV43" s="1"/>
      <c r="BY43" s="2">
        <f t="shared" si="119"/>
        <v>0</v>
      </c>
      <c r="BZ43" s="2">
        <f t="shared" si="82"/>
        <v>0</v>
      </c>
      <c r="CA43" s="2">
        <f t="shared" si="72"/>
        <v>0</v>
      </c>
      <c r="CB43" s="2">
        <f t="shared" si="120"/>
        <v>0</v>
      </c>
      <c r="CC43" s="29"/>
      <c r="CD43" s="2">
        <f t="shared" si="89"/>
        <v>0</v>
      </c>
      <c r="CE43" s="2">
        <f t="shared" si="8"/>
        <v>0</v>
      </c>
      <c r="CG43" s="7"/>
      <c r="CH43" s="34"/>
      <c r="CI43" s="2">
        <f t="shared" si="51"/>
        <v>0</v>
      </c>
      <c r="CJ43" s="1"/>
      <c r="CK43" s="1"/>
      <c r="CL43" s="1"/>
      <c r="CM43" s="1"/>
      <c r="CP43" s="2"/>
      <c r="CQ43" s="2">
        <f t="shared" si="94"/>
        <v>0</v>
      </c>
      <c r="CR43" s="2"/>
      <c r="CS43" s="2"/>
      <c r="CT43" s="29"/>
      <c r="CU43" s="2"/>
      <c r="CV43" s="2"/>
      <c r="CX43" s="7"/>
      <c r="CY43" s="34"/>
      <c r="CZ43" s="2">
        <f t="shared" si="59"/>
        <v>0</v>
      </c>
      <c r="DA43" s="1"/>
      <c r="DB43" s="1"/>
      <c r="DC43" s="1"/>
      <c r="DD43" s="1"/>
      <c r="DG43" s="2"/>
      <c r="DH43" s="2"/>
      <c r="DI43" s="2"/>
      <c r="DJ43" s="2"/>
      <c r="DK43" s="29"/>
      <c r="DL43" s="2"/>
      <c r="DM43" s="2"/>
      <c r="DQ43" s="2"/>
      <c r="DR43" s="1"/>
      <c r="DS43" s="1"/>
      <c r="DT43" s="1"/>
      <c r="DU43" s="1"/>
      <c r="DX43" s="2"/>
      <c r="DY43" s="2"/>
      <c r="DZ43" s="2"/>
      <c r="EA43" s="2"/>
      <c r="EB43" s="29"/>
      <c r="EC43" s="2"/>
      <c r="ED43" s="2"/>
    </row>
    <row r="44" spans="2:134" x14ac:dyDescent="0.25">
      <c r="B44" s="7"/>
      <c r="D44" s="2"/>
      <c r="E44" s="1"/>
      <c r="F44" s="1"/>
      <c r="G44" s="1"/>
      <c r="J44" s="2">
        <f t="shared" si="128"/>
        <v>0</v>
      </c>
      <c r="K44" s="2">
        <f t="shared" si="103"/>
        <v>0</v>
      </c>
      <c r="L44" s="2">
        <f t="shared" si="129"/>
        <v>0</v>
      </c>
      <c r="M44" s="2">
        <f t="shared" si="130"/>
        <v>0</v>
      </c>
      <c r="N44" s="29"/>
      <c r="O44" s="2">
        <f t="shared" si="131"/>
        <v>0</v>
      </c>
      <c r="P44" s="2">
        <f t="shared" si="132"/>
        <v>0</v>
      </c>
      <c r="Q44" s="1"/>
      <c r="R44" s="7"/>
      <c r="T44" s="2">
        <f t="shared" si="20"/>
        <v>0</v>
      </c>
      <c r="U44" s="1"/>
      <c r="V44" s="1"/>
      <c r="W44" s="1"/>
      <c r="Z44" s="2">
        <f t="shared" si="112"/>
        <v>0</v>
      </c>
      <c r="AA44" s="2">
        <f t="shared" si="104"/>
        <v>0</v>
      </c>
      <c r="AB44" s="2">
        <f t="shared" si="113"/>
        <v>0</v>
      </c>
      <c r="AC44" s="2">
        <f t="shared" si="114"/>
        <v>0</v>
      </c>
      <c r="AE44" s="2">
        <f t="shared" si="115"/>
        <v>0</v>
      </c>
      <c r="AF44" s="2">
        <f t="shared" si="3"/>
        <v>0</v>
      </c>
      <c r="AG44" s="1"/>
      <c r="AH44" s="7"/>
      <c r="AJ44" s="2">
        <f t="shared" si="29"/>
        <v>0</v>
      </c>
      <c r="AK44" s="1"/>
      <c r="AL44" s="1"/>
      <c r="AM44" s="1"/>
      <c r="AN44" s="1"/>
      <c r="AQ44" s="2">
        <f t="shared" si="133"/>
        <v>0</v>
      </c>
      <c r="AR44" s="2">
        <f t="shared" si="93"/>
        <v>0</v>
      </c>
      <c r="AS44" s="2">
        <f t="shared" si="134"/>
        <v>0</v>
      </c>
      <c r="AT44" s="2">
        <f t="shared" si="33"/>
        <v>0</v>
      </c>
      <c r="AV44" s="2">
        <f t="shared" si="34"/>
        <v>0</v>
      </c>
      <c r="AW44" s="2">
        <f t="shared" si="4"/>
        <v>0</v>
      </c>
      <c r="AY44" s="7"/>
      <c r="BA44" s="2">
        <f t="shared" si="5"/>
        <v>0</v>
      </c>
      <c r="BB44" s="1"/>
      <c r="BC44" s="1"/>
      <c r="BD44" s="1"/>
      <c r="BE44" s="1"/>
      <c r="BH44" s="2">
        <f t="shared" si="117"/>
        <v>0</v>
      </c>
      <c r="BI44" s="2">
        <f t="shared" si="105"/>
        <v>0</v>
      </c>
      <c r="BJ44" s="2">
        <f t="shared" si="70"/>
        <v>0</v>
      </c>
      <c r="BK44" s="2">
        <f t="shared" si="118"/>
        <v>0</v>
      </c>
      <c r="BM44" s="2">
        <f t="shared" si="88"/>
        <v>0</v>
      </c>
      <c r="BN44" s="2">
        <f t="shared" si="6"/>
        <v>0</v>
      </c>
      <c r="BO44" s="1"/>
      <c r="BP44" s="7"/>
      <c r="BR44" s="2">
        <f t="shared" si="7"/>
        <v>0</v>
      </c>
      <c r="BS44" s="1"/>
      <c r="BT44" s="1"/>
      <c r="BU44" s="1"/>
      <c r="BV44" s="1"/>
      <c r="BY44" s="2">
        <f t="shared" si="119"/>
        <v>0</v>
      </c>
      <c r="BZ44" s="2">
        <f t="shared" si="82"/>
        <v>0</v>
      </c>
      <c r="CA44" s="2">
        <f t="shared" si="72"/>
        <v>0</v>
      </c>
      <c r="CB44" s="2">
        <f t="shared" si="120"/>
        <v>0</v>
      </c>
      <c r="CD44" s="2">
        <f t="shared" si="89"/>
        <v>0</v>
      </c>
      <c r="CE44" s="2">
        <f t="shared" si="8"/>
        <v>0</v>
      </c>
      <c r="CG44" s="7"/>
      <c r="CI44" s="2">
        <f t="shared" si="51"/>
        <v>0</v>
      </c>
      <c r="CJ44" s="1"/>
      <c r="CK44" s="1"/>
      <c r="CL44" s="1"/>
      <c r="CM44" s="1"/>
      <c r="CP44" s="2">
        <f t="shared" si="121"/>
        <v>0</v>
      </c>
      <c r="CQ44" s="2">
        <f t="shared" si="94"/>
        <v>0</v>
      </c>
      <c r="CR44" s="2">
        <f t="shared" si="74"/>
        <v>0</v>
      </c>
      <c r="CS44" s="2">
        <f t="shared" si="122"/>
        <v>0</v>
      </c>
      <c r="CU44" s="2">
        <f t="shared" si="90"/>
        <v>0</v>
      </c>
      <c r="CV44" s="2">
        <f t="shared" si="9"/>
        <v>0</v>
      </c>
      <c r="CX44" s="7"/>
      <c r="CZ44" s="2">
        <f t="shared" si="59"/>
        <v>0</v>
      </c>
      <c r="DA44" s="1"/>
      <c r="DB44" s="1"/>
      <c r="DC44" s="1"/>
      <c r="DD44" s="1"/>
      <c r="DG44" s="2">
        <f t="shared" si="123"/>
        <v>0</v>
      </c>
      <c r="DH44" s="2">
        <f t="shared" si="106"/>
        <v>0</v>
      </c>
      <c r="DI44" s="2">
        <f t="shared" si="76"/>
        <v>0</v>
      </c>
      <c r="DJ44" s="2">
        <f t="shared" si="124"/>
        <v>0</v>
      </c>
      <c r="DL44" s="2">
        <f t="shared" si="91"/>
        <v>0</v>
      </c>
      <c r="DM44" s="2">
        <f t="shared" si="11"/>
        <v>0</v>
      </c>
      <c r="DQ44" s="2">
        <f t="shared" si="125"/>
        <v>0</v>
      </c>
      <c r="DR44" s="1"/>
      <c r="DS44" s="1"/>
      <c r="DT44" s="1"/>
      <c r="DU44" s="1"/>
      <c r="DX44" s="2">
        <f t="shared" si="126"/>
        <v>0</v>
      </c>
      <c r="DY44" s="2">
        <f t="shared" si="107"/>
        <v>0</v>
      </c>
      <c r="DZ44" s="2">
        <f t="shared" si="78"/>
        <v>0</v>
      </c>
      <c r="EA44" s="2">
        <f t="shared" si="127"/>
        <v>0</v>
      </c>
      <c r="EC44" s="2">
        <f t="shared" si="92"/>
        <v>0</v>
      </c>
      <c r="ED44" s="2">
        <f t="shared" si="14"/>
        <v>0</v>
      </c>
    </row>
    <row r="45" spans="2:134" x14ac:dyDescent="0.25">
      <c r="B45" s="7"/>
      <c r="D45" s="2"/>
      <c r="E45" s="1"/>
      <c r="F45" s="1"/>
      <c r="G45" s="1"/>
      <c r="J45" s="2">
        <f t="shared" si="128"/>
        <v>0</v>
      </c>
      <c r="K45" s="2">
        <f t="shared" si="103"/>
        <v>0</v>
      </c>
      <c r="L45" s="2">
        <f t="shared" si="129"/>
        <v>0</v>
      </c>
      <c r="M45" s="2">
        <f t="shared" si="130"/>
        <v>0</v>
      </c>
      <c r="N45" s="29"/>
      <c r="O45" s="2">
        <f t="shared" si="131"/>
        <v>0</v>
      </c>
      <c r="P45" s="2">
        <f t="shared" si="132"/>
        <v>0</v>
      </c>
      <c r="Q45" s="1"/>
      <c r="R45" s="7"/>
      <c r="T45" s="2">
        <f t="shared" si="20"/>
        <v>0</v>
      </c>
      <c r="U45" s="1"/>
      <c r="V45" s="1"/>
      <c r="W45" s="1"/>
      <c r="AA45" s="2">
        <f t="shared" si="104"/>
        <v>0</v>
      </c>
      <c r="AC45" s="2">
        <f t="shared" si="114"/>
        <v>0</v>
      </c>
      <c r="AF45" s="2">
        <f t="shared" si="3"/>
        <v>0</v>
      </c>
      <c r="AG45" s="1"/>
      <c r="AH45" s="7"/>
      <c r="AJ45" s="2">
        <f t="shared" si="29"/>
        <v>0</v>
      </c>
      <c r="AK45" s="1"/>
      <c r="AL45" s="1"/>
      <c r="AM45" s="1"/>
      <c r="AN45" s="1"/>
      <c r="AQ45" s="2">
        <f t="shared" si="133"/>
        <v>0</v>
      </c>
      <c r="AR45" s="2">
        <f t="shared" si="93"/>
        <v>0</v>
      </c>
      <c r="AS45" s="2">
        <f t="shared" si="134"/>
        <v>0</v>
      </c>
      <c r="AT45" s="2">
        <f t="shared" si="33"/>
        <v>0</v>
      </c>
      <c r="AV45" s="2">
        <f t="shared" si="34"/>
        <v>0</v>
      </c>
      <c r="AW45" s="2">
        <f t="shared" si="4"/>
        <v>0</v>
      </c>
      <c r="AY45" s="7"/>
      <c r="BA45" s="2">
        <f t="shared" si="5"/>
        <v>0</v>
      </c>
      <c r="BB45" s="1"/>
      <c r="BC45" s="1"/>
      <c r="BD45" s="1"/>
      <c r="BE45" s="1"/>
      <c r="BI45" s="2">
        <f t="shared" si="105"/>
        <v>0</v>
      </c>
      <c r="BK45" s="2">
        <f t="shared" si="118"/>
        <v>0</v>
      </c>
      <c r="BN45" s="2">
        <f t="shared" si="6"/>
        <v>0</v>
      </c>
      <c r="BP45" s="7"/>
      <c r="BR45" s="2">
        <f t="shared" si="7"/>
        <v>0</v>
      </c>
      <c r="BS45" s="1"/>
      <c r="BT45" s="1"/>
      <c r="BU45" s="1"/>
      <c r="BV45" s="1"/>
      <c r="BY45" s="2">
        <f t="shared" si="119"/>
        <v>0</v>
      </c>
      <c r="BZ45" s="2">
        <f t="shared" si="82"/>
        <v>0</v>
      </c>
      <c r="CB45" s="2">
        <f t="shared" si="120"/>
        <v>0</v>
      </c>
      <c r="CE45" s="2">
        <f t="shared" si="8"/>
        <v>0</v>
      </c>
      <c r="CG45" s="7"/>
      <c r="CI45" s="2">
        <f t="shared" si="51"/>
        <v>0</v>
      </c>
      <c r="CJ45" s="1"/>
      <c r="CK45" s="1"/>
      <c r="CL45" s="1"/>
      <c r="CM45" s="1">
        <v>0</v>
      </c>
      <c r="CS45" s="2">
        <f t="shared" si="122"/>
        <v>0</v>
      </c>
      <c r="CV45" s="2">
        <f t="shared" si="9"/>
        <v>0</v>
      </c>
      <c r="CX45" s="7"/>
      <c r="CZ45" s="2">
        <f t="shared" si="59"/>
        <v>0</v>
      </c>
      <c r="DA45" s="1"/>
      <c r="DB45" s="1"/>
      <c r="DC45" s="1"/>
      <c r="DD45" s="1"/>
      <c r="DJ45" s="2">
        <f t="shared" si="124"/>
        <v>0</v>
      </c>
      <c r="DM45" s="2">
        <f t="shared" si="11"/>
        <v>0</v>
      </c>
      <c r="DQ45" s="2">
        <f t="shared" si="125"/>
        <v>0</v>
      </c>
      <c r="DR45" s="1"/>
      <c r="DS45" s="1"/>
      <c r="DT45" s="1"/>
      <c r="DU45" s="1"/>
      <c r="EA45" s="2">
        <f t="shared" si="127"/>
        <v>0</v>
      </c>
      <c r="ED45" s="2">
        <f t="shared" si="14"/>
        <v>0</v>
      </c>
    </row>
    <row r="46" spans="2:134" ht="15.75" thickBot="1" x14ac:dyDescent="0.3">
      <c r="B46" s="7"/>
      <c r="D46" s="8">
        <f t="shared" ref="D46:M46" si="135">SUM(D6:D45)</f>
        <v>2510302490.7560592</v>
      </c>
      <c r="E46" s="8">
        <f t="shared" si="135"/>
        <v>337626663.04641962</v>
      </c>
      <c r="F46" s="8">
        <f t="shared" si="135"/>
        <v>206774718.52641961</v>
      </c>
      <c r="G46" s="8">
        <f t="shared" si="135"/>
        <v>74968477.350000009</v>
      </c>
      <c r="H46" s="8">
        <f t="shared" si="135"/>
        <v>-3479683</v>
      </c>
      <c r="I46" s="8">
        <f t="shared" si="135"/>
        <v>-3233467</v>
      </c>
      <c r="J46" s="8">
        <f t="shared" si="135"/>
        <v>203541251.52641961</v>
      </c>
      <c r="K46" s="26">
        <f t="shared" si="135"/>
        <v>94972442.276714921</v>
      </c>
      <c r="L46" s="26">
        <f t="shared" si="135"/>
        <v>363816558.06313455</v>
      </c>
      <c r="M46" s="26">
        <f t="shared" si="135"/>
        <v>2949087526.1691937</v>
      </c>
      <c r="O46" s="26">
        <f>SUM(O6:O45)</f>
        <v>-249352514.51237708</v>
      </c>
      <c r="P46" s="26">
        <f>SUM(P6:P45)</f>
        <v>2670065433.6401019</v>
      </c>
      <c r="Q46" s="1"/>
      <c r="R46" s="7"/>
      <c r="T46" s="8">
        <f t="shared" ref="T46:AC46" si="136">SUM(T6:T45)</f>
        <v>2670065433.6401019</v>
      </c>
      <c r="U46" s="8">
        <f t="shared" si="136"/>
        <v>244952971.65962473</v>
      </c>
      <c r="V46" s="8">
        <f t="shared" si="136"/>
        <v>244501871.65962473</v>
      </c>
      <c r="W46" s="8">
        <f t="shared" si="136"/>
        <v>7874834</v>
      </c>
      <c r="X46" s="8">
        <f t="shared" si="136"/>
        <v>-20876414</v>
      </c>
      <c r="Y46" s="8">
        <f t="shared" si="136"/>
        <v>-8718460.9800000004</v>
      </c>
      <c r="Z46" s="8">
        <f t="shared" si="136"/>
        <v>235783410.67962474</v>
      </c>
      <c r="AA46" s="8">
        <f t="shared" si="136"/>
        <v>106349699.33569632</v>
      </c>
      <c r="AB46" s="8">
        <f t="shared" si="136"/>
        <v>329975156.99532104</v>
      </c>
      <c r="AC46" s="8">
        <f t="shared" si="136"/>
        <v>3007915424.6354232</v>
      </c>
      <c r="AE46" s="8">
        <f>SUM(AE6:AE45)</f>
        <v>-248294836.80649474</v>
      </c>
      <c r="AF46" s="8">
        <f>SUM(AF6:AF45)</f>
        <v>2653721988.4932323</v>
      </c>
      <c r="AH46" s="7"/>
      <c r="AJ46" s="8">
        <f t="shared" ref="AJ46:AT46" si="137">SUM(AJ6:AJ45)</f>
        <v>2653721988.4932323</v>
      </c>
      <c r="AK46" s="8">
        <f t="shared" si="137"/>
        <v>251490859.84194371</v>
      </c>
      <c r="AL46" s="8">
        <f t="shared" si="137"/>
        <v>251490859.84194371</v>
      </c>
      <c r="AM46" s="8">
        <f t="shared" si="137"/>
        <v>1500000</v>
      </c>
      <c r="AN46" s="8">
        <f t="shared" si="137"/>
        <v>12238586</v>
      </c>
      <c r="AO46" s="8">
        <f t="shared" si="137"/>
        <v>-15274432.1</v>
      </c>
      <c r="AP46" s="8">
        <f t="shared" si="137"/>
        <v>-5446876.2200000007</v>
      </c>
      <c r="AQ46" s="8">
        <f t="shared" si="137"/>
        <v>246043983.62194371</v>
      </c>
      <c r="AR46" s="8">
        <f t="shared" si="137"/>
        <v>116900058.31097186</v>
      </c>
      <c r="AS46" s="8">
        <f t="shared" si="137"/>
        <v>350866486.05291551</v>
      </c>
      <c r="AT46" s="8">
        <f t="shared" si="137"/>
        <v>3016827060.5461473</v>
      </c>
      <c r="AV46" s="8">
        <f>SUM(AV6:AV45)</f>
        <v>-226255463.47329289</v>
      </c>
      <c r="AW46" s="8">
        <f>SUM(AW6:AW45)</f>
        <v>2675921538.7618828</v>
      </c>
      <c r="AY46" s="7"/>
      <c r="BA46" s="8">
        <f t="shared" ref="BA46:BK46" si="138">SUM(BA6:BA45)</f>
        <v>2675921538.7618828</v>
      </c>
      <c r="BB46" s="8">
        <f t="shared" si="138"/>
        <v>241880594.48255712</v>
      </c>
      <c r="BC46" s="8">
        <f t="shared" si="138"/>
        <v>241880594.48255712</v>
      </c>
      <c r="BD46" s="8">
        <f t="shared" si="138"/>
        <v>1500000</v>
      </c>
      <c r="BE46" s="8">
        <f t="shared" si="138"/>
        <v>78279783.979999989</v>
      </c>
      <c r="BF46" s="8">
        <f t="shared" si="138"/>
        <v>-386677.35000000027</v>
      </c>
      <c r="BG46" s="8">
        <f t="shared" si="138"/>
        <v>-386677.35000000027</v>
      </c>
      <c r="BH46" s="8">
        <f t="shared" si="138"/>
        <v>241493917.13255712</v>
      </c>
      <c r="BI46" s="8">
        <f t="shared" si="138"/>
        <v>115498271.6677582</v>
      </c>
      <c r="BJ46" s="8">
        <f t="shared" si="138"/>
        <v>354742188.80031526</v>
      </c>
      <c r="BK46" s="8">
        <f t="shared" si="138"/>
        <v>3108943511.5421982</v>
      </c>
      <c r="BM46" s="8">
        <f>SUM(BM6:BM45)</f>
        <v>-226156586.81469512</v>
      </c>
      <c r="BN46" s="8">
        <f>SUM(BN6:BN45)</f>
        <v>2769538653.0597448</v>
      </c>
      <c r="BR46" s="8">
        <f t="shared" ref="BR46:CB46" si="139">SUM(BR6:BR45)</f>
        <v>2769538653.0597448</v>
      </c>
      <c r="BS46" s="8">
        <f t="shared" si="139"/>
        <v>374717316</v>
      </c>
      <c r="BT46" s="8">
        <f t="shared" si="139"/>
        <v>374717316</v>
      </c>
      <c r="BU46" s="8">
        <f t="shared" si="139"/>
        <v>1500000</v>
      </c>
      <c r="BV46" s="8">
        <f t="shared" si="139"/>
        <v>-80060642</v>
      </c>
      <c r="BW46" s="8">
        <f t="shared" si="139"/>
        <v>-1167776.1400000001</v>
      </c>
      <c r="BX46" s="8">
        <f t="shared" si="139"/>
        <v>-1167776.1400000001</v>
      </c>
      <c r="BY46" s="8">
        <f t="shared" si="139"/>
        <v>373549539.86000001</v>
      </c>
      <c r="BZ46" s="8">
        <f t="shared" si="139"/>
        <v>176654867.22598732</v>
      </c>
      <c r="CA46" s="8">
        <f t="shared" si="139"/>
        <v>547954407.08598721</v>
      </c>
      <c r="CB46" s="8">
        <f t="shared" si="139"/>
        <v>3237432418.1457319</v>
      </c>
      <c r="CD46" s="8">
        <f>SUM(CD6:CD45)</f>
        <v>-255600021.81469512</v>
      </c>
      <c r="CE46" s="8">
        <f>SUM(CE6:CE45)</f>
        <v>2807427529.1050496</v>
      </c>
      <c r="CI46" s="8">
        <f t="shared" ref="CI46:CS46" si="140">SUM(CI6:CI45)</f>
        <v>2807427529.1050496</v>
      </c>
      <c r="CJ46" s="27">
        <f t="shared" si="140"/>
        <v>350557595</v>
      </c>
      <c r="CK46" s="27">
        <f t="shared" si="140"/>
        <v>350557595</v>
      </c>
      <c r="CL46" s="27">
        <f t="shared" si="140"/>
        <v>0</v>
      </c>
      <c r="CM46" s="27">
        <f t="shared" si="140"/>
        <v>-1608213</v>
      </c>
      <c r="CN46" s="27">
        <f t="shared" si="140"/>
        <v>-1041815.56</v>
      </c>
      <c r="CO46" s="27">
        <f t="shared" si="140"/>
        <v>-1041815.56</v>
      </c>
      <c r="CP46" s="27">
        <f t="shared" si="140"/>
        <v>349515779.44</v>
      </c>
      <c r="CQ46" s="27">
        <f t="shared" si="140"/>
        <v>2588602.5</v>
      </c>
      <c r="CR46" s="27">
        <f t="shared" si="140"/>
        <v>352104381.94</v>
      </c>
      <c r="CS46" s="27">
        <f t="shared" si="140"/>
        <v>3157923698.0450497</v>
      </c>
      <c r="CU46" s="8">
        <f>SUM(CU6:CU45)</f>
        <v>-249394510.81469512</v>
      </c>
      <c r="CV46" s="8">
        <f>SUM(CV6:CV45)</f>
        <v>2905940584.7303543</v>
      </c>
      <c r="CZ46" s="8">
        <f t="shared" ref="CZ46:DJ46" si="141">SUM(CZ6:CZ45)</f>
        <v>2905940584.7303543</v>
      </c>
      <c r="DA46" s="8">
        <f t="shared" si="141"/>
        <v>336974337.1794343</v>
      </c>
      <c r="DB46" s="8">
        <f t="shared" si="141"/>
        <v>336974337.1794343</v>
      </c>
      <c r="DC46" s="8">
        <f t="shared" si="141"/>
        <v>0</v>
      </c>
      <c r="DD46" s="8">
        <f t="shared" si="141"/>
        <v>-20154878.903983004</v>
      </c>
      <c r="DE46" s="8">
        <f t="shared" si="141"/>
        <v>-693667.32</v>
      </c>
      <c r="DF46" s="8">
        <f t="shared" si="141"/>
        <v>-693667.32</v>
      </c>
      <c r="DG46" s="8">
        <f t="shared" si="141"/>
        <v>336280669.85943431</v>
      </c>
      <c r="DH46" s="8">
        <f t="shared" si="141"/>
        <v>0</v>
      </c>
      <c r="DI46" s="8">
        <f t="shared" si="141"/>
        <v>336280669.85943431</v>
      </c>
      <c r="DJ46" s="8">
        <f t="shared" si="141"/>
        <v>3222066375.6858058</v>
      </c>
      <c r="DL46" s="8">
        <f>SUM(DL6:DL45)</f>
        <v>-251351013.03704867</v>
      </c>
      <c r="DM46" s="8">
        <f>SUM(DM6:DM45)</f>
        <v>2970715362.6487575</v>
      </c>
      <c r="DQ46" s="8">
        <f t="shared" ref="DQ46:EA46" si="142">SUM(DQ6:DQ45)</f>
        <v>2970715362.6487575</v>
      </c>
      <c r="DR46" s="8">
        <f t="shared" si="142"/>
        <v>325506632.60235673</v>
      </c>
      <c r="DS46" s="8">
        <f t="shared" si="142"/>
        <v>325506632.60235673</v>
      </c>
      <c r="DT46" s="8">
        <f t="shared" si="142"/>
        <v>0</v>
      </c>
      <c r="DU46" s="8">
        <f t="shared" si="142"/>
        <v>22111356.848183993</v>
      </c>
      <c r="DV46" s="8">
        <f t="shared" si="142"/>
        <v>-693667.32</v>
      </c>
      <c r="DW46" s="8">
        <f t="shared" si="142"/>
        <v>-693667.32</v>
      </c>
      <c r="DX46" s="8">
        <f t="shared" si="142"/>
        <v>324812965.2823568</v>
      </c>
      <c r="DY46" s="8">
        <f t="shared" si="142"/>
        <v>0</v>
      </c>
      <c r="DZ46" s="8">
        <f t="shared" si="142"/>
        <v>324812965.2823568</v>
      </c>
      <c r="EA46" s="8">
        <f t="shared" si="142"/>
        <v>3317639684.7792983</v>
      </c>
      <c r="EC46" s="8">
        <f>SUM(EC6:EC45)</f>
        <v>-268172909.33616096</v>
      </c>
      <c r="ED46" s="8">
        <f>SUM(ED6:ED45)</f>
        <v>3049466775.4431372</v>
      </c>
    </row>
    <row r="47" spans="2:134" ht="15.75" thickTop="1" x14ac:dyDescent="0.25"/>
    <row r="48" spans="2:134" x14ac:dyDescent="0.2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Q48" s="1"/>
      <c r="DR48" s="1"/>
      <c r="DS48" s="1"/>
      <c r="DT48" s="1"/>
      <c r="DU48" s="1"/>
      <c r="DV48" s="1"/>
      <c r="DW48" s="1"/>
      <c r="DX48" s="1"/>
      <c r="DY48" s="1"/>
      <c r="DZ48" s="1"/>
      <c r="EA48" s="1"/>
      <c r="EB48" s="1"/>
      <c r="EC48" s="1"/>
      <c r="ED48" s="1"/>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4B10-8A15-45E3-AD28-CE27111B2A23}">
  <sheetPr>
    <pageSetUpPr fitToPage="1"/>
  </sheetPr>
  <dimension ref="A1:AD35"/>
  <sheetViews>
    <sheetView workbookViewId="0">
      <selection activeCell="G17" sqref="G17"/>
    </sheetView>
  </sheetViews>
  <sheetFormatPr defaultColWidth="9.140625" defaultRowHeight="15" x14ac:dyDescent="0.25"/>
  <cols>
    <col min="2" max="2" width="24.5703125" bestFit="1" customWidth="1"/>
    <col min="3" max="3" width="11" bestFit="1" customWidth="1"/>
    <col min="4" max="4" width="10.5703125" bestFit="1" customWidth="1"/>
    <col min="5" max="5" width="3.28515625" customWidth="1"/>
    <col min="7" max="10" width="10.5703125" bestFit="1" customWidth="1"/>
    <col min="11" max="11" width="8.7109375" bestFit="1" customWidth="1"/>
    <col min="12" max="27" width="10.5703125" customWidth="1"/>
    <col min="30" max="30" width="10.5703125" bestFit="1" customWidth="1"/>
  </cols>
  <sheetData>
    <row r="1" spans="1:30" x14ac:dyDescent="0.25">
      <c r="A1" s="6" t="s">
        <v>0</v>
      </c>
    </row>
    <row r="2" spans="1:30" x14ac:dyDescent="0.25">
      <c r="A2" s="6" t="s">
        <v>9</v>
      </c>
    </row>
    <row r="3" spans="1:30" x14ac:dyDescent="0.25">
      <c r="A3" s="6" t="s">
        <v>10</v>
      </c>
    </row>
    <row r="4" spans="1:30" x14ac:dyDescent="0.25">
      <c r="A4" s="6" t="s">
        <v>171</v>
      </c>
    </row>
    <row r="5" spans="1:30" x14ac:dyDescent="0.25">
      <c r="A5" s="6" t="s">
        <v>102</v>
      </c>
    </row>
    <row r="7" spans="1:30" x14ac:dyDescent="0.25">
      <c r="A7" s="6"/>
    </row>
    <row r="8" spans="1:30" x14ac:dyDescent="0.25">
      <c r="C8" t="s">
        <v>101</v>
      </c>
      <c r="O8">
        <v>30</v>
      </c>
      <c r="P8">
        <f>365-O8</f>
        <v>335</v>
      </c>
      <c r="AB8" s="35"/>
    </row>
    <row r="9" spans="1:30" ht="15.75" thickBot="1" x14ac:dyDescent="0.3">
      <c r="A9" s="40" t="s">
        <v>1</v>
      </c>
      <c r="B9" s="40" t="s">
        <v>58</v>
      </c>
      <c r="C9" s="40" t="s">
        <v>100</v>
      </c>
      <c r="D9" s="40" t="s">
        <v>99</v>
      </c>
      <c r="E9" s="6"/>
      <c r="F9" s="40">
        <v>2009</v>
      </c>
      <c r="G9" s="40">
        <v>2010</v>
      </c>
      <c r="H9" s="40">
        <v>2011</v>
      </c>
      <c r="I9" s="40">
        <v>2012</v>
      </c>
      <c r="J9" s="40">
        <v>2013</v>
      </c>
      <c r="K9" s="40" t="s">
        <v>98</v>
      </c>
      <c r="L9" s="40">
        <v>2014</v>
      </c>
      <c r="M9" s="40">
        <v>2015</v>
      </c>
      <c r="N9" s="40">
        <v>2016</v>
      </c>
      <c r="O9" s="41">
        <v>42736</v>
      </c>
      <c r="P9" s="41">
        <v>43070</v>
      </c>
      <c r="Q9" s="40">
        <v>2018</v>
      </c>
      <c r="R9" s="40">
        <v>2019</v>
      </c>
      <c r="S9" s="40">
        <v>2020</v>
      </c>
      <c r="T9" s="40">
        <v>2021</v>
      </c>
      <c r="U9" s="40">
        <v>2022</v>
      </c>
      <c r="V9" s="40">
        <v>2023</v>
      </c>
      <c r="W9" s="40">
        <v>2024</v>
      </c>
      <c r="X9" s="40">
        <v>2025</v>
      </c>
      <c r="Y9" s="40">
        <v>2026</v>
      </c>
      <c r="Z9" s="40">
        <v>2027</v>
      </c>
      <c r="AA9" s="40">
        <v>2028</v>
      </c>
      <c r="AB9" s="40">
        <v>2029</v>
      </c>
      <c r="AC9" s="40">
        <v>2030</v>
      </c>
      <c r="AD9" s="40">
        <v>2031</v>
      </c>
    </row>
    <row r="10" spans="1:30" x14ac:dyDescent="0.25">
      <c r="A10" s="4"/>
      <c r="B10" s="4"/>
      <c r="C10" s="4"/>
      <c r="D10" s="4"/>
      <c r="E10" s="6"/>
      <c r="F10" s="4"/>
      <c r="G10" s="4"/>
      <c r="H10" s="4"/>
      <c r="I10" s="4"/>
      <c r="J10" s="4"/>
      <c r="K10" s="4"/>
      <c r="L10" s="4"/>
      <c r="M10" s="4"/>
      <c r="N10" s="4"/>
      <c r="O10" s="4"/>
      <c r="P10" s="4"/>
      <c r="Q10" s="4"/>
      <c r="R10" s="4"/>
      <c r="S10" s="4"/>
      <c r="T10" s="4"/>
      <c r="U10" s="4"/>
      <c r="V10" s="4"/>
      <c r="W10" s="4"/>
      <c r="X10" s="4"/>
      <c r="Y10" s="4"/>
      <c r="Z10" s="4"/>
      <c r="AB10" s="35"/>
    </row>
    <row r="11" spans="1:30" x14ac:dyDescent="0.25">
      <c r="A11" s="7">
        <v>13</v>
      </c>
      <c r="B11" t="s">
        <v>97</v>
      </c>
      <c r="C11" s="36">
        <v>40909</v>
      </c>
      <c r="D11" s="10">
        <v>65171</v>
      </c>
      <c r="G11" s="10"/>
      <c r="H11" s="10"/>
      <c r="I11" s="10">
        <f>-ROUND($D$11/15*0.5,0)</f>
        <v>-2172</v>
      </c>
      <c r="J11" s="10">
        <f>-ROUND($D$11/15,0)</f>
        <v>-4345</v>
      </c>
      <c r="K11" s="10"/>
      <c r="L11" s="10">
        <f>-ROUND($D$11/15,0)</f>
        <v>-4345</v>
      </c>
      <c r="M11" s="10">
        <f>-ROUND($D$11/15,0)</f>
        <v>-4345</v>
      </c>
      <c r="N11" s="10">
        <f>-ROUND($D$11/15,0)</f>
        <v>-4345</v>
      </c>
      <c r="O11" s="10">
        <f>ROUND(N11/365*$O$8,0)</f>
        <v>-357</v>
      </c>
      <c r="P11" s="10">
        <f>ROUND(N11/365*$P$8,0)</f>
        <v>-3988</v>
      </c>
      <c r="Q11" s="10">
        <f t="shared" ref="Q11:Y11" si="0">-ROUND($D$11/15,0)</f>
        <v>-4345</v>
      </c>
      <c r="R11" s="10">
        <f t="shared" si="0"/>
        <v>-4345</v>
      </c>
      <c r="S11" s="10">
        <f t="shared" si="0"/>
        <v>-4345</v>
      </c>
      <c r="T11" s="10">
        <f t="shared" si="0"/>
        <v>-4345</v>
      </c>
      <c r="U11" s="10">
        <f t="shared" si="0"/>
        <v>-4345</v>
      </c>
      <c r="V11" s="10">
        <f t="shared" si="0"/>
        <v>-4345</v>
      </c>
      <c r="W11" s="10">
        <f t="shared" si="0"/>
        <v>-4345</v>
      </c>
      <c r="X11" s="10">
        <f t="shared" si="0"/>
        <v>-4345</v>
      </c>
      <c r="Y11" s="10">
        <f t="shared" si="0"/>
        <v>-4345</v>
      </c>
      <c r="Z11" s="10">
        <f>-Y12</f>
        <v>-2169</v>
      </c>
      <c r="AB11" s="35"/>
    </row>
    <row r="12" spans="1:30" x14ac:dyDescent="0.25">
      <c r="C12" s="36"/>
      <c r="G12" s="10"/>
      <c r="H12" s="10"/>
      <c r="I12" s="10">
        <f>+$D$11+SUM($F11:I$11)</f>
        <v>62999</v>
      </c>
      <c r="J12" s="10">
        <f>+$D$11+SUM($F11:J$11)</f>
        <v>58654</v>
      </c>
      <c r="K12" s="10"/>
      <c r="L12" s="10">
        <f>+$D$11+SUM($F11:L$11)</f>
        <v>54309</v>
      </c>
      <c r="M12" s="10">
        <f>+$D$11+SUM($F11:M$11)</f>
        <v>49964</v>
      </c>
      <c r="N12" s="10">
        <f>+$D$11+SUM($F11:N$11)</f>
        <v>45619</v>
      </c>
      <c r="O12" s="10">
        <f>+$D$11+SUM($F11:O$11)</f>
        <v>45262</v>
      </c>
      <c r="P12" s="10">
        <f>+$D$11+SUM($F11:P$11)</f>
        <v>41274</v>
      </c>
      <c r="Q12" s="10">
        <f>+$D$11+SUM($F11:Q$11)</f>
        <v>36929</v>
      </c>
      <c r="R12" s="10">
        <f>+$D$11+SUM($F11:R$11)</f>
        <v>32584</v>
      </c>
      <c r="S12" s="10">
        <f>+$D$11+SUM($F11:S$11)</f>
        <v>28239</v>
      </c>
      <c r="T12" s="10">
        <f>+$D$11+SUM($F11:T$11)</f>
        <v>23894</v>
      </c>
      <c r="U12" s="10">
        <f>+$D$11+SUM($F11:U$11)</f>
        <v>19549</v>
      </c>
      <c r="V12" s="10">
        <f>+$D$11+SUM($F11:V$11)</f>
        <v>15204</v>
      </c>
      <c r="W12" s="10">
        <f>+$D$11+SUM($F11:W$11)</f>
        <v>10859</v>
      </c>
      <c r="X12" s="10">
        <f>+$D$11+SUM($F11:X$11)</f>
        <v>6514</v>
      </c>
      <c r="Y12" s="10">
        <f>+$D$11+SUM($F11:Y$11)</f>
        <v>2169</v>
      </c>
      <c r="Z12" s="10">
        <f>+$D$11+SUM($F11:Z$11)</f>
        <v>0</v>
      </c>
      <c r="AB12" s="35"/>
    </row>
    <row r="13" spans="1:30" x14ac:dyDescent="0.25">
      <c r="C13" s="36"/>
      <c r="AB13" s="35"/>
    </row>
    <row r="14" spans="1:30" x14ac:dyDescent="0.25">
      <c r="A14" s="7">
        <v>13</v>
      </c>
      <c r="B14" t="s">
        <v>97</v>
      </c>
      <c r="C14" s="36">
        <v>41275</v>
      </c>
      <c r="D14" s="10">
        <v>150709</v>
      </c>
      <c r="I14" s="10"/>
      <c r="J14" s="10">
        <f>-ROUND($D$14/15*0.5,0)-358</f>
        <v>-5382</v>
      </c>
      <c r="K14" s="10"/>
      <c r="L14" s="10">
        <f>-ROUND($D$14/15,0)-358*2-2</f>
        <v>-10765</v>
      </c>
      <c r="M14" s="10">
        <f>-ROUND($D$14/15,0)-358*2-2</f>
        <v>-10765</v>
      </c>
      <c r="N14" s="10">
        <f>-ROUND($D$14/15,0)-358*2-2</f>
        <v>-10765</v>
      </c>
      <c r="O14" s="10">
        <f>ROUND(N14/365*$O$8,0)</f>
        <v>-885</v>
      </c>
      <c r="P14" s="10">
        <f>ROUND(N14/365*$P$8,0)</f>
        <v>-9880</v>
      </c>
      <c r="Q14" s="10">
        <f t="shared" ref="Q14:Y14" si="1">-ROUND($D$14/15,0)-358*2-2</f>
        <v>-10765</v>
      </c>
      <c r="R14" s="10">
        <f t="shared" si="1"/>
        <v>-10765</v>
      </c>
      <c r="S14" s="10">
        <f t="shared" si="1"/>
        <v>-10765</v>
      </c>
      <c r="T14" s="10">
        <f t="shared" si="1"/>
        <v>-10765</v>
      </c>
      <c r="U14" s="10">
        <f t="shared" si="1"/>
        <v>-10765</v>
      </c>
      <c r="V14" s="10">
        <f t="shared" si="1"/>
        <v>-10765</v>
      </c>
      <c r="W14" s="10">
        <f t="shared" si="1"/>
        <v>-10765</v>
      </c>
      <c r="X14" s="10">
        <f t="shared" si="1"/>
        <v>-10765</v>
      </c>
      <c r="Y14" s="10">
        <f t="shared" si="1"/>
        <v>-10765</v>
      </c>
      <c r="Z14" s="10">
        <f>-Y15</f>
        <v>-5382</v>
      </c>
      <c r="AA14" s="1"/>
      <c r="AB14" s="35"/>
    </row>
    <row r="15" spans="1:30" x14ac:dyDescent="0.25">
      <c r="C15" s="36"/>
      <c r="I15" s="10"/>
      <c r="J15" s="10">
        <f>+$D$14+SUM($F$14:J14)</f>
        <v>145327</v>
      </c>
      <c r="K15" s="10"/>
      <c r="L15" s="10">
        <f>+$D$14+SUM($F$14:L14)</f>
        <v>134562</v>
      </c>
      <c r="M15" s="10">
        <f>+$D$14+SUM($F$14:M14)</f>
        <v>123797</v>
      </c>
      <c r="N15" s="10">
        <f>+$D$14+SUM($F$14:N14)</f>
        <v>113032</v>
      </c>
      <c r="O15" s="10">
        <f>+$D$14+SUM($F$14:O14)</f>
        <v>112147</v>
      </c>
      <c r="P15" s="10">
        <f>+$D$14+SUM($F$14:P14)</f>
        <v>102267</v>
      </c>
      <c r="Q15" s="10">
        <f>+$D$14+SUM($F$14:Q14)</f>
        <v>91502</v>
      </c>
      <c r="R15" s="10">
        <f>+$D$14+SUM($F$14:R14)</f>
        <v>80737</v>
      </c>
      <c r="S15" s="10">
        <f>+$D$14+SUM($F$14:S14)</f>
        <v>69972</v>
      </c>
      <c r="T15" s="10">
        <f>+$D$14+SUM($F$14:T14)</f>
        <v>59207</v>
      </c>
      <c r="U15" s="10">
        <f>+$D$14+SUM($F$14:U14)</f>
        <v>48442</v>
      </c>
      <c r="V15" s="10">
        <f>+$D$14+SUM($F$14:V14)</f>
        <v>37677</v>
      </c>
      <c r="W15" s="10">
        <f>+$D$14+SUM($F$14:W14)</f>
        <v>26912</v>
      </c>
      <c r="X15" s="10">
        <f>+$D$14+SUM($F$14:X14)</f>
        <v>16147</v>
      </c>
      <c r="Y15" s="10">
        <f>+$D$14+SUM($F$14:Y14)</f>
        <v>5382</v>
      </c>
      <c r="Z15" s="10">
        <f>+$D$14+SUM($F$14:Z14)</f>
        <v>0</v>
      </c>
      <c r="AB15" s="35"/>
    </row>
    <row r="16" spans="1:30" x14ac:dyDescent="0.25">
      <c r="C16" s="36"/>
      <c r="AB16" s="35"/>
    </row>
    <row r="17" spans="1:30" x14ac:dyDescent="0.25">
      <c r="A17" s="38" t="s">
        <v>6</v>
      </c>
      <c r="B17" s="38" t="s">
        <v>97</v>
      </c>
      <c r="C17" s="39"/>
      <c r="D17" s="38"/>
      <c r="E17" s="38"/>
      <c r="F17" s="38"/>
      <c r="G17" s="38"/>
      <c r="H17" s="38"/>
      <c r="I17" s="37">
        <f t="shared" ref="I17:Z17" si="2">+I11+I14</f>
        <v>-2172</v>
      </c>
      <c r="J17" s="37">
        <f t="shared" si="2"/>
        <v>-9727</v>
      </c>
      <c r="K17" s="37">
        <f t="shared" si="2"/>
        <v>0</v>
      </c>
      <c r="L17" s="37">
        <f t="shared" si="2"/>
        <v>-15110</v>
      </c>
      <c r="M17" s="37">
        <f t="shared" si="2"/>
        <v>-15110</v>
      </c>
      <c r="N17" s="37">
        <f t="shared" si="2"/>
        <v>-15110</v>
      </c>
      <c r="O17" s="37">
        <f t="shared" si="2"/>
        <v>-1242</v>
      </c>
      <c r="P17" s="37">
        <f t="shared" si="2"/>
        <v>-13868</v>
      </c>
      <c r="Q17" s="37">
        <f t="shared" si="2"/>
        <v>-15110</v>
      </c>
      <c r="R17" s="37">
        <f t="shared" si="2"/>
        <v>-15110</v>
      </c>
      <c r="S17" s="37">
        <f t="shared" si="2"/>
        <v>-15110</v>
      </c>
      <c r="T17" s="37">
        <f t="shared" si="2"/>
        <v>-15110</v>
      </c>
      <c r="U17" s="37">
        <f t="shared" si="2"/>
        <v>-15110</v>
      </c>
      <c r="V17" s="37">
        <f t="shared" si="2"/>
        <v>-15110</v>
      </c>
      <c r="W17" s="37">
        <f t="shared" si="2"/>
        <v>-15110</v>
      </c>
      <c r="X17" s="37">
        <f t="shared" si="2"/>
        <v>-15110</v>
      </c>
      <c r="Y17" s="37">
        <f t="shared" si="2"/>
        <v>-15110</v>
      </c>
      <c r="Z17" s="37">
        <f t="shared" si="2"/>
        <v>-7551</v>
      </c>
      <c r="AB17" s="35"/>
    </row>
    <row r="18" spans="1:30" x14ac:dyDescent="0.25">
      <c r="A18" s="38"/>
      <c r="B18" s="38"/>
      <c r="C18" s="39"/>
      <c r="D18" s="38"/>
      <c r="E18" s="38"/>
      <c r="F18" s="38"/>
      <c r="G18" s="38"/>
      <c r="H18" s="38"/>
      <c r="I18" s="37">
        <f t="shared" ref="I18:Z18" si="3">+I12+I15</f>
        <v>62999</v>
      </c>
      <c r="J18" s="37">
        <f t="shared" si="3"/>
        <v>203981</v>
      </c>
      <c r="K18" s="37">
        <f t="shared" si="3"/>
        <v>0</v>
      </c>
      <c r="L18" s="37">
        <f t="shared" si="3"/>
        <v>188871</v>
      </c>
      <c r="M18" s="37">
        <f t="shared" si="3"/>
        <v>173761</v>
      </c>
      <c r="N18" s="37">
        <f t="shared" si="3"/>
        <v>158651</v>
      </c>
      <c r="O18" s="37">
        <f t="shared" si="3"/>
        <v>157409</v>
      </c>
      <c r="P18" s="37">
        <f t="shared" si="3"/>
        <v>143541</v>
      </c>
      <c r="Q18" s="37">
        <f t="shared" si="3"/>
        <v>128431</v>
      </c>
      <c r="R18" s="37">
        <f t="shared" si="3"/>
        <v>113321</v>
      </c>
      <c r="S18" s="37">
        <f t="shared" si="3"/>
        <v>98211</v>
      </c>
      <c r="T18" s="37">
        <f t="shared" si="3"/>
        <v>83101</v>
      </c>
      <c r="U18" s="37">
        <f t="shared" si="3"/>
        <v>67991</v>
      </c>
      <c r="V18" s="37">
        <f t="shared" si="3"/>
        <v>52881</v>
      </c>
      <c r="W18" s="37">
        <f t="shared" si="3"/>
        <v>37771</v>
      </c>
      <c r="X18" s="37">
        <f t="shared" si="3"/>
        <v>22661</v>
      </c>
      <c r="Y18" s="37">
        <f t="shared" si="3"/>
        <v>7551</v>
      </c>
      <c r="Z18" s="37">
        <f t="shared" si="3"/>
        <v>0</v>
      </c>
      <c r="AB18" s="35"/>
    </row>
    <row r="19" spans="1:30" x14ac:dyDescent="0.25">
      <c r="C19" s="36"/>
      <c r="AB19" s="35"/>
    </row>
    <row r="20" spans="1:30" x14ac:dyDescent="0.25">
      <c r="C20" s="36"/>
      <c r="AB20" s="35"/>
    </row>
    <row r="21" spans="1:30" x14ac:dyDescent="0.25">
      <c r="A21" s="7">
        <v>13</v>
      </c>
      <c r="B21" t="s">
        <v>75</v>
      </c>
      <c r="C21" s="36">
        <v>40179</v>
      </c>
      <c r="D21" s="10">
        <v>1106467</v>
      </c>
      <c r="G21" s="10">
        <v>-18441</v>
      </c>
      <c r="H21" s="10">
        <v>-36882</v>
      </c>
      <c r="I21" s="10">
        <v>-36882</v>
      </c>
      <c r="J21" s="10">
        <v>-36882</v>
      </c>
      <c r="K21" s="10">
        <v>-24745</v>
      </c>
      <c r="L21" s="10">
        <v>-36882</v>
      </c>
      <c r="M21" s="10">
        <v>-36882</v>
      </c>
      <c r="N21" s="10">
        <v>-36882</v>
      </c>
      <c r="O21" s="10">
        <f>ROUND(N21/365*$O$8,0)</f>
        <v>-3031</v>
      </c>
      <c r="P21" s="10">
        <f>ROUND(N21/365*$P$8,0)</f>
        <v>-33851</v>
      </c>
      <c r="Q21" s="10">
        <v>-36882</v>
      </c>
      <c r="R21" s="10">
        <v>-36882</v>
      </c>
      <c r="S21" s="10">
        <v>-36882</v>
      </c>
      <c r="T21" s="10">
        <v>-36882</v>
      </c>
      <c r="U21" s="10">
        <v>-36882</v>
      </c>
      <c r="V21" s="10">
        <v>-36882</v>
      </c>
      <c r="W21" s="10">
        <v>-36882</v>
      </c>
      <c r="X21" s="10">
        <v>-36882</v>
      </c>
      <c r="Y21" s="10">
        <v>-36882</v>
      </c>
      <c r="Z21" s="10">
        <v>-36882</v>
      </c>
      <c r="AA21" s="10">
        <v>-36882</v>
      </c>
      <c r="AB21" s="10">
        <v>-36882</v>
      </c>
      <c r="AC21" s="10">
        <v>-36882</v>
      </c>
      <c r="AD21" s="10">
        <v>-36882</v>
      </c>
    </row>
    <row r="22" spans="1:30" x14ac:dyDescent="0.25">
      <c r="C22" s="36"/>
      <c r="D22" s="10"/>
      <c r="G22" s="10">
        <f>+$D$21+SUM($F$21:G21)</f>
        <v>1088026</v>
      </c>
      <c r="H22" s="10">
        <f>+$D$21+SUM($F$21:H21)</f>
        <v>1051144</v>
      </c>
      <c r="I22" s="10">
        <f>+$D$21+SUM($F$21:I21)</f>
        <v>1014262</v>
      </c>
      <c r="J22" s="10">
        <f>+$D$21+SUM($F$21:J21)</f>
        <v>977380</v>
      </c>
      <c r="K22" s="10"/>
      <c r="L22" s="10">
        <f>+$D$21+SUM($F$21:L21)</f>
        <v>915753</v>
      </c>
      <c r="M22" s="10">
        <f>+$D$21+SUM($F$21:M21)</f>
        <v>878871</v>
      </c>
      <c r="N22" s="10">
        <f>+$D$21+SUM($F$21:N21)</f>
        <v>841989</v>
      </c>
      <c r="O22" s="10">
        <f>+$D$21+SUM($F$21:O21)</f>
        <v>838958</v>
      </c>
      <c r="P22" s="10">
        <f>+$D$21+SUM($F$21:P21)</f>
        <v>805107</v>
      </c>
      <c r="Q22" s="10">
        <f>+$D$21+SUM($F$21:Q21)</f>
        <v>768225</v>
      </c>
      <c r="R22" s="10">
        <f>+$D$21+SUM($F$21:R21)</f>
        <v>731343</v>
      </c>
      <c r="S22" s="10">
        <f>+$D$21+SUM($F$21:S21)</f>
        <v>694461</v>
      </c>
      <c r="T22" s="10">
        <f>+$D$21+SUM($F$21:T21)</f>
        <v>657579</v>
      </c>
      <c r="U22" s="10">
        <f>+$D$21+SUM($F$21:U21)</f>
        <v>620697</v>
      </c>
      <c r="V22" s="10">
        <f>+$D$21+SUM($F$21:V21)</f>
        <v>583815</v>
      </c>
      <c r="W22" s="10">
        <f>+$D$21+SUM($F$21:W21)</f>
        <v>546933</v>
      </c>
      <c r="X22" s="10">
        <f>+$D$21+SUM($F$21:X21)</f>
        <v>510051</v>
      </c>
      <c r="Y22" s="10">
        <f>+$D$21+SUM($F$21:Y21)</f>
        <v>473169</v>
      </c>
      <c r="Z22" s="10">
        <f>+$D$21+SUM($F$21:Z21)</f>
        <v>436287</v>
      </c>
      <c r="AA22" s="10">
        <f>+$D$21+SUM($F$21:AA21)</f>
        <v>399405</v>
      </c>
      <c r="AB22" s="10">
        <f>+$D$21+SUM($F$21:AB21)</f>
        <v>362523</v>
      </c>
      <c r="AC22" s="10">
        <f>+$D$21+SUM($F$21:AC21)</f>
        <v>325641</v>
      </c>
      <c r="AD22" s="10">
        <f>+$D$21+SUM($F$21:AD21)</f>
        <v>288759</v>
      </c>
    </row>
    <row r="23" spans="1:30" x14ac:dyDescent="0.25">
      <c r="C23" s="36"/>
      <c r="D23" s="10"/>
      <c r="H23" s="10"/>
      <c r="I23" s="10"/>
      <c r="J23" s="10"/>
      <c r="K23" s="10"/>
      <c r="L23" s="10"/>
      <c r="M23" s="10"/>
      <c r="N23" s="10"/>
      <c r="O23" s="10"/>
      <c r="P23" s="10"/>
      <c r="Q23" s="10"/>
      <c r="R23" s="10"/>
      <c r="S23" s="10"/>
      <c r="T23" s="10"/>
      <c r="U23" s="10"/>
      <c r="V23" s="10"/>
      <c r="W23" s="10"/>
      <c r="X23" s="10"/>
      <c r="Y23" s="10"/>
      <c r="Z23" s="10"/>
      <c r="AA23" s="10"/>
      <c r="AB23" s="35"/>
    </row>
    <row r="24" spans="1:30" x14ac:dyDescent="0.25">
      <c r="A24" s="7">
        <v>13</v>
      </c>
      <c r="B24" t="s">
        <v>96</v>
      </c>
      <c r="C24" s="36">
        <v>39814</v>
      </c>
      <c r="D24" s="10">
        <v>659300</v>
      </c>
      <c r="F24" s="10">
        <f>+F25-D24</f>
        <v>-15688</v>
      </c>
      <c r="G24" s="10">
        <v>-31395</v>
      </c>
      <c r="H24" s="10">
        <v>-31395</v>
      </c>
      <c r="I24" s="10">
        <v>-31395</v>
      </c>
      <c r="J24" s="10">
        <v>-31395</v>
      </c>
      <c r="K24" s="10"/>
      <c r="L24" s="10">
        <v>-31395</v>
      </c>
      <c r="M24" s="10">
        <v>-31395</v>
      </c>
      <c r="N24" s="10">
        <v>-31395</v>
      </c>
      <c r="O24" s="10">
        <f>ROUND(N24/365*$O$8,0)</f>
        <v>-2580</v>
      </c>
      <c r="P24" s="10">
        <f>ROUND(N24/365*$P$8,0)</f>
        <v>-28815</v>
      </c>
      <c r="Q24" s="10">
        <v>-31395</v>
      </c>
      <c r="R24" s="10">
        <v>-31395</v>
      </c>
      <c r="S24" s="10">
        <v>-31395</v>
      </c>
      <c r="T24" s="10">
        <v>-31395</v>
      </c>
      <c r="U24" s="2">
        <v>-32142.999999999975</v>
      </c>
      <c r="V24" s="2">
        <v>-32143</v>
      </c>
      <c r="W24" s="2">
        <v>-32143</v>
      </c>
      <c r="X24" s="2">
        <v>-32143</v>
      </c>
      <c r="Y24" s="2">
        <v>-32143</v>
      </c>
      <c r="Z24" s="2">
        <v>-32143</v>
      </c>
      <c r="AA24" s="2">
        <v>-32143</v>
      </c>
      <c r="AB24" s="2">
        <v>-32143</v>
      </c>
      <c r="AC24" s="2">
        <f>-AB25</f>
        <v>-9728.0000000000291</v>
      </c>
    </row>
    <row r="25" spans="1:30" x14ac:dyDescent="0.25">
      <c r="C25" s="36"/>
      <c r="D25" s="10"/>
      <c r="F25" s="10">
        <f>+G25-G24</f>
        <v>643612</v>
      </c>
      <c r="G25" s="10">
        <f>+H25-H24</f>
        <v>612217</v>
      </c>
      <c r="H25" s="10">
        <f>+I25-I24</f>
        <v>580822</v>
      </c>
      <c r="I25" s="10">
        <f>+J25-J24</f>
        <v>549427</v>
      </c>
      <c r="J25" s="10">
        <f>+L25-L24</f>
        <v>518032</v>
      </c>
      <c r="K25" s="10"/>
      <c r="L25" s="10">
        <v>486637</v>
      </c>
      <c r="M25" s="10">
        <f t="shared" ref="M25:AC25" si="4">+L25+M24</f>
        <v>455242</v>
      </c>
      <c r="N25" s="10">
        <f t="shared" si="4"/>
        <v>423847</v>
      </c>
      <c r="O25" s="10">
        <f t="shared" si="4"/>
        <v>421267</v>
      </c>
      <c r="P25" s="10">
        <f t="shared" si="4"/>
        <v>392452</v>
      </c>
      <c r="Q25" s="10">
        <f t="shared" si="4"/>
        <v>361057</v>
      </c>
      <c r="R25" s="10">
        <f t="shared" si="4"/>
        <v>329662</v>
      </c>
      <c r="S25" s="10">
        <f t="shared" si="4"/>
        <v>298267</v>
      </c>
      <c r="T25" s="10">
        <f t="shared" si="4"/>
        <v>266872</v>
      </c>
      <c r="U25" s="10">
        <f t="shared" si="4"/>
        <v>234729.00000000003</v>
      </c>
      <c r="V25" s="10">
        <f t="shared" si="4"/>
        <v>202586.00000000003</v>
      </c>
      <c r="W25" s="10">
        <f t="shared" si="4"/>
        <v>170443.00000000003</v>
      </c>
      <c r="X25" s="10">
        <f t="shared" si="4"/>
        <v>138300.00000000003</v>
      </c>
      <c r="Y25" s="10">
        <f t="shared" si="4"/>
        <v>106157.00000000003</v>
      </c>
      <c r="Z25" s="10">
        <f t="shared" si="4"/>
        <v>74014.000000000029</v>
      </c>
      <c r="AA25" s="10">
        <f t="shared" si="4"/>
        <v>41871.000000000029</v>
      </c>
      <c r="AB25" s="10">
        <f t="shared" si="4"/>
        <v>9728.0000000000291</v>
      </c>
      <c r="AC25" s="10">
        <f t="shared" si="4"/>
        <v>0</v>
      </c>
    </row>
    <row r="26" spans="1:30" x14ac:dyDescent="0.25">
      <c r="C26" s="36"/>
      <c r="D26" s="10"/>
      <c r="H26" s="10"/>
      <c r="I26" s="10"/>
      <c r="J26" s="10"/>
      <c r="K26" s="10"/>
      <c r="L26" s="10"/>
      <c r="M26" s="10"/>
      <c r="N26" s="10"/>
      <c r="O26" s="10"/>
      <c r="P26" s="10"/>
      <c r="Q26" s="10"/>
      <c r="R26" s="10"/>
      <c r="S26" s="10"/>
      <c r="T26" s="10"/>
      <c r="U26" s="10"/>
      <c r="V26" s="10"/>
      <c r="W26" s="10"/>
      <c r="X26" s="10"/>
      <c r="Y26" s="10"/>
      <c r="Z26" s="10"/>
      <c r="AA26" s="10"/>
      <c r="AB26" s="35"/>
    </row>
    <row r="27" spans="1:30" x14ac:dyDescent="0.25">
      <c r="A27" s="6"/>
      <c r="C27" s="36"/>
      <c r="D27" s="10"/>
      <c r="H27" s="10"/>
      <c r="I27" s="10"/>
      <c r="J27" s="10"/>
      <c r="K27" s="10"/>
      <c r="L27" s="10"/>
      <c r="M27" s="10"/>
      <c r="N27" s="10"/>
      <c r="O27" s="10"/>
      <c r="P27" s="10"/>
      <c r="Q27" s="10"/>
      <c r="R27" s="10"/>
      <c r="S27" s="10"/>
      <c r="T27" s="10"/>
      <c r="U27" s="10"/>
      <c r="V27" s="10"/>
      <c r="W27" s="10"/>
      <c r="X27" s="10"/>
      <c r="Y27" s="10"/>
      <c r="Z27" s="10"/>
      <c r="AA27" s="10"/>
      <c r="AB27" s="35"/>
    </row>
    <row r="28" spans="1:30" x14ac:dyDescent="0.25">
      <c r="C28" s="36"/>
      <c r="D28" s="10"/>
      <c r="H28" s="10"/>
      <c r="I28" s="10"/>
      <c r="J28" s="1"/>
      <c r="K28" s="1"/>
      <c r="L28" s="1"/>
      <c r="M28" s="1"/>
      <c r="N28" s="1"/>
      <c r="O28" s="1"/>
      <c r="P28" s="1"/>
      <c r="Q28" s="1"/>
      <c r="R28" s="1"/>
      <c r="S28" s="1"/>
      <c r="T28" s="1"/>
      <c r="U28" s="1"/>
      <c r="V28" s="1"/>
      <c r="W28" s="1"/>
      <c r="X28" s="1"/>
      <c r="Y28" s="1"/>
      <c r="Z28" s="1"/>
      <c r="AA28" s="10"/>
      <c r="AB28" s="35"/>
    </row>
    <row r="29" spans="1:30" x14ac:dyDescent="0.25">
      <c r="C29" s="36"/>
      <c r="D29" s="10"/>
      <c r="H29" s="10"/>
      <c r="I29" s="10"/>
      <c r="J29" s="1"/>
      <c r="K29" s="1"/>
      <c r="L29" s="1"/>
      <c r="M29" s="1"/>
      <c r="N29" s="1"/>
      <c r="O29" s="1"/>
      <c r="P29" s="1"/>
      <c r="Q29" s="1"/>
      <c r="R29" s="1"/>
      <c r="S29" s="1"/>
      <c r="T29" s="1"/>
      <c r="U29" s="1"/>
      <c r="V29" s="1"/>
      <c r="W29" s="1"/>
      <c r="X29" s="1"/>
      <c r="Y29" s="1"/>
      <c r="Z29" s="1"/>
      <c r="AA29" s="10"/>
      <c r="AB29" s="35"/>
    </row>
    <row r="30" spans="1:30" x14ac:dyDescent="0.25">
      <c r="D30" s="10"/>
      <c r="H30" s="10"/>
      <c r="I30" s="12"/>
      <c r="J30" s="1"/>
      <c r="K30" s="1"/>
      <c r="L30" s="1"/>
      <c r="M30" s="1"/>
      <c r="N30" s="1"/>
      <c r="O30" s="1"/>
      <c r="P30" s="1"/>
      <c r="Q30" s="1"/>
      <c r="R30" s="1"/>
      <c r="S30" s="1"/>
      <c r="T30" s="1"/>
      <c r="U30" s="1"/>
      <c r="V30" s="1"/>
      <c r="W30" s="1"/>
      <c r="X30" s="1"/>
      <c r="Y30" s="1"/>
      <c r="Z30" s="1"/>
      <c r="AA30" s="10"/>
      <c r="AB30" s="35"/>
    </row>
    <row r="31" spans="1:30" x14ac:dyDescent="0.25">
      <c r="H31" s="10"/>
      <c r="I31" s="10"/>
      <c r="J31" s="10"/>
      <c r="K31" s="10"/>
      <c r="L31" s="10"/>
      <c r="M31" s="10"/>
      <c r="N31" s="10"/>
      <c r="O31" s="10"/>
      <c r="P31" s="10"/>
      <c r="Q31" s="10"/>
      <c r="R31" s="10"/>
      <c r="S31" s="1"/>
      <c r="T31" s="1"/>
      <c r="U31" s="1"/>
      <c r="V31" s="1"/>
      <c r="W31" s="1"/>
      <c r="X31" s="1"/>
      <c r="Y31" s="1"/>
      <c r="Z31" s="1"/>
      <c r="AA31" s="10"/>
      <c r="AB31" s="35"/>
    </row>
    <row r="32" spans="1:30" x14ac:dyDescent="0.25">
      <c r="H32" s="10"/>
      <c r="I32" s="12"/>
      <c r="J32" s="10"/>
      <c r="K32" s="10"/>
      <c r="L32" s="10"/>
      <c r="M32" s="10"/>
      <c r="N32" s="10"/>
      <c r="O32" s="10"/>
      <c r="P32" s="10"/>
      <c r="Q32" s="10"/>
      <c r="R32" s="10"/>
      <c r="S32" s="10"/>
      <c r="T32" s="10"/>
      <c r="U32" s="10"/>
      <c r="V32" s="10"/>
      <c r="W32" s="10"/>
      <c r="X32" s="10"/>
      <c r="Y32" s="10"/>
      <c r="Z32" s="10"/>
      <c r="AA32" s="10"/>
      <c r="AB32" s="35"/>
    </row>
    <row r="33" spans="28:28" x14ac:dyDescent="0.25">
      <c r="AB33" s="35"/>
    </row>
    <row r="34" spans="28:28" x14ac:dyDescent="0.25">
      <c r="AB34" s="35"/>
    </row>
    <row r="35" spans="28:28" x14ac:dyDescent="0.25">
      <c r="AB35" s="35"/>
    </row>
  </sheetData>
  <pageMargins left="0.7" right="0.7" top="0.75" bottom="0.75" header="0.3" footer="0.3"/>
  <pageSetup scale="39" orientation="portrait" r:id="rId1"/>
  <headerFooter>
    <oddFooter>&amp;C&amp;A&amp;R&amp;P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6EB2-0261-4E5A-9A17-BC6DD1DEA2F9}">
  <sheetPr>
    <pageSetUpPr fitToPage="1"/>
  </sheetPr>
  <dimension ref="A1:J40"/>
  <sheetViews>
    <sheetView workbookViewId="0">
      <selection activeCell="E26" sqref="E26"/>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row>
    <row r="6" spans="1:10" x14ac:dyDescent="0.25">
      <c r="A6" s="6" t="s">
        <v>112</v>
      </c>
    </row>
    <row r="7" spans="1:10" x14ac:dyDescent="0.25">
      <c r="A7" s="6"/>
    </row>
    <row r="8" spans="1:10" x14ac:dyDescent="0.25">
      <c r="A8" s="6"/>
    </row>
    <row r="9" spans="1:10" x14ac:dyDescent="0.25">
      <c r="A9" s="6"/>
      <c r="B9" t="s">
        <v>104</v>
      </c>
      <c r="C9" s="42">
        <v>42212</v>
      </c>
      <c r="E9">
        <v>7301</v>
      </c>
      <c r="F9" t="s">
        <v>111</v>
      </c>
    </row>
    <row r="10" spans="1:10" x14ac:dyDescent="0.25">
      <c r="A10" s="6"/>
      <c r="B10" t="s">
        <v>105</v>
      </c>
      <c r="C10" s="42">
        <v>49517</v>
      </c>
      <c r="E10">
        <v>365</v>
      </c>
      <c r="F10" t="s">
        <v>110</v>
      </c>
    </row>
    <row r="11" spans="1:10" x14ac:dyDescent="0.25">
      <c r="A11" s="6"/>
      <c r="C11" s="42"/>
      <c r="E11">
        <f>+ROUND(E9/E10,3)</f>
        <v>20.003</v>
      </c>
      <c r="F11" t="s">
        <v>109</v>
      </c>
    </row>
    <row r="12" spans="1:10" x14ac:dyDescent="0.25">
      <c r="B12" s="6"/>
      <c r="E12" s="10"/>
    </row>
    <row r="13" spans="1:10" ht="15.75" thickBot="1" x14ac:dyDescent="0.3">
      <c r="B13" s="40" t="s">
        <v>2</v>
      </c>
      <c r="C13" s="40" t="s">
        <v>108</v>
      </c>
      <c r="D13" s="40" t="s">
        <v>107</v>
      </c>
      <c r="E13" s="40" t="s">
        <v>3</v>
      </c>
      <c r="F13" s="40" t="s">
        <v>106</v>
      </c>
      <c r="G13" s="4"/>
      <c r="H13" s="40" t="s">
        <v>105</v>
      </c>
      <c r="I13" s="40" t="s">
        <v>104</v>
      </c>
      <c r="J13" s="45"/>
    </row>
    <row r="14" spans="1:10" x14ac:dyDescent="0.25">
      <c r="A14">
        <v>2015</v>
      </c>
      <c r="B14" s="1"/>
      <c r="C14" s="1">
        <v>40478700</v>
      </c>
      <c r="D14" s="1"/>
      <c r="E14" s="1">
        <f>+-$C$14/$E$11*J14/365</f>
        <v>-875982.93132742413</v>
      </c>
      <c r="F14" s="1">
        <f t="shared" ref="F14:F35" si="0">SUM(B14:E14)</f>
        <v>39602717.068672575</v>
      </c>
      <c r="G14" s="1"/>
      <c r="H14" s="42">
        <v>42369</v>
      </c>
      <c r="I14" s="42">
        <v>42212</v>
      </c>
      <c r="J14" s="10">
        <f t="shared" ref="J14:J35" si="1">+MIN(H14-I14+1,365)</f>
        <v>158</v>
      </c>
    </row>
    <row r="15" spans="1:10" x14ac:dyDescent="0.25">
      <c r="A15">
        <v>2016</v>
      </c>
      <c r="B15" s="1">
        <f t="shared" ref="B15:B35" si="2">+F14</f>
        <v>39602717.068672575</v>
      </c>
      <c r="C15" s="1"/>
      <c r="D15" s="1"/>
      <c r="E15" s="1">
        <f>+-$C$14/$E$11*J15/365</f>
        <v>-2023631.4552817077</v>
      </c>
      <c r="F15" s="1">
        <f t="shared" si="0"/>
        <v>37579085.61339087</v>
      </c>
      <c r="G15" s="1"/>
      <c r="H15" s="42">
        <v>42735</v>
      </c>
      <c r="I15" s="42">
        <v>42370</v>
      </c>
      <c r="J15" s="10">
        <f t="shared" si="1"/>
        <v>365</v>
      </c>
    </row>
    <row r="16" spans="1:10" x14ac:dyDescent="0.25">
      <c r="A16" s="44">
        <v>42736</v>
      </c>
      <c r="B16" s="1">
        <f t="shared" si="2"/>
        <v>37579085.61339087</v>
      </c>
      <c r="C16" s="1"/>
      <c r="D16" s="1"/>
      <c r="E16" s="1">
        <f>+-$C$14/$E$11*J16/365-16</f>
        <v>-166341.87303685269</v>
      </c>
      <c r="F16" s="1">
        <f t="shared" si="0"/>
        <v>37412743.740354016</v>
      </c>
      <c r="G16" s="1"/>
      <c r="H16" s="42">
        <v>42765</v>
      </c>
      <c r="I16" s="42">
        <v>42736</v>
      </c>
      <c r="J16" s="10">
        <f t="shared" si="1"/>
        <v>30</v>
      </c>
    </row>
    <row r="17" spans="1:10" x14ac:dyDescent="0.25">
      <c r="A17" s="43" t="s">
        <v>103</v>
      </c>
      <c r="B17" s="1">
        <f t="shared" si="2"/>
        <v>37412743.740354016</v>
      </c>
      <c r="C17" s="1"/>
      <c r="D17" s="1"/>
      <c r="E17" s="1">
        <f>+-$C$14/$E$11*J17/365</f>
        <v>-1857305.5822448551</v>
      </c>
      <c r="F17" s="1">
        <f t="shared" si="0"/>
        <v>35555438.158109158</v>
      </c>
      <c r="G17" s="1"/>
      <c r="H17" s="42">
        <v>43100</v>
      </c>
      <c r="I17" s="42">
        <v>42766</v>
      </c>
      <c r="J17" s="10">
        <f t="shared" si="1"/>
        <v>335</v>
      </c>
    </row>
    <row r="18" spans="1:10" x14ac:dyDescent="0.25">
      <c r="A18">
        <v>2018</v>
      </c>
      <c r="B18" s="1">
        <f t="shared" si="2"/>
        <v>35555438.158109158</v>
      </c>
      <c r="C18" s="1"/>
      <c r="D18" s="1"/>
      <c r="E18" s="1">
        <f>+-$C$14/$E$11*J18/365+16</f>
        <v>-2023615.4552817077</v>
      </c>
      <c r="F18" s="1">
        <f t="shared" si="0"/>
        <v>33531822.70282745</v>
      </c>
      <c r="G18" s="1"/>
      <c r="H18" s="42">
        <v>43465</v>
      </c>
      <c r="I18" s="42">
        <v>43101</v>
      </c>
      <c r="J18" s="10">
        <f t="shared" si="1"/>
        <v>365</v>
      </c>
    </row>
    <row r="19" spans="1:10" x14ac:dyDescent="0.25">
      <c r="A19">
        <v>2019</v>
      </c>
      <c r="B19" s="1">
        <f t="shared" si="2"/>
        <v>33531822.70282745</v>
      </c>
      <c r="C19" s="1"/>
      <c r="D19" s="1"/>
      <c r="E19" s="1">
        <f t="shared" ref="E19:E34" si="3">+-$C$14/$E$11*J19/365</f>
        <v>-2023631.4552817077</v>
      </c>
      <c r="F19" s="1">
        <f t="shared" si="0"/>
        <v>31508191.247545741</v>
      </c>
      <c r="G19" s="1"/>
      <c r="H19" s="42">
        <v>43830</v>
      </c>
      <c r="I19" s="42">
        <v>43466</v>
      </c>
      <c r="J19" s="10">
        <f t="shared" si="1"/>
        <v>365</v>
      </c>
    </row>
    <row r="20" spans="1:10" x14ac:dyDescent="0.25">
      <c r="A20">
        <v>2020</v>
      </c>
      <c r="B20" s="1">
        <f t="shared" si="2"/>
        <v>31508191.247545741</v>
      </c>
      <c r="C20" s="1"/>
      <c r="D20" s="1"/>
      <c r="E20" s="1">
        <f t="shared" si="3"/>
        <v>-2023631.4552817077</v>
      </c>
      <c r="F20" s="1">
        <f t="shared" si="0"/>
        <v>29484559.792264033</v>
      </c>
      <c r="G20" s="1"/>
      <c r="H20" s="42">
        <v>44196</v>
      </c>
      <c r="I20" s="42">
        <v>43831</v>
      </c>
      <c r="J20" s="10">
        <f t="shared" si="1"/>
        <v>365</v>
      </c>
    </row>
    <row r="21" spans="1:10" x14ac:dyDescent="0.25">
      <c r="A21">
        <v>2021</v>
      </c>
      <c r="B21" s="1">
        <f t="shared" si="2"/>
        <v>29484559.792264033</v>
      </c>
      <c r="C21" s="1"/>
      <c r="D21" s="1"/>
      <c r="E21" s="1">
        <f t="shared" si="3"/>
        <v>-2023631.4552817077</v>
      </c>
      <c r="F21" s="1">
        <f t="shared" si="0"/>
        <v>27460928.336982325</v>
      </c>
      <c r="G21" s="1"/>
      <c r="H21" s="42">
        <v>44561</v>
      </c>
      <c r="I21" s="42">
        <v>44197</v>
      </c>
      <c r="J21" s="10">
        <f t="shared" si="1"/>
        <v>365</v>
      </c>
    </row>
    <row r="22" spans="1:10" x14ac:dyDescent="0.25">
      <c r="A22">
        <v>2022</v>
      </c>
      <c r="B22" s="1">
        <f t="shared" si="2"/>
        <v>27460928.336982325</v>
      </c>
      <c r="C22" s="1"/>
      <c r="D22" s="1"/>
      <c r="E22" s="1">
        <f t="shared" si="3"/>
        <v>-2023631.4552817077</v>
      </c>
      <c r="F22" s="1">
        <f t="shared" si="0"/>
        <v>25437296.881700616</v>
      </c>
      <c r="G22" s="1"/>
      <c r="H22" s="42">
        <v>44926</v>
      </c>
      <c r="I22" s="42">
        <v>44562</v>
      </c>
      <c r="J22" s="10">
        <f t="shared" si="1"/>
        <v>365</v>
      </c>
    </row>
    <row r="23" spans="1:10" x14ac:dyDescent="0.25">
      <c r="A23">
        <v>2023</v>
      </c>
      <c r="B23" s="1">
        <f t="shared" si="2"/>
        <v>25437296.881700616</v>
      </c>
      <c r="C23" s="1"/>
      <c r="D23" s="1"/>
      <c r="E23" s="1">
        <f t="shared" si="3"/>
        <v>-2023631.4552817077</v>
      </c>
      <c r="F23" s="1">
        <f t="shared" si="0"/>
        <v>23413665.426418908</v>
      </c>
      <c r="G23" s="1"/>
      <c r="H23" s="42">
        <v>45291</v>
      </c>
      <c r="I23" s="42">
        <v>44927</v>
      </c>
      <c r="J23" s="10">
        <f t="shared" si="1"/>
        <v>365</v>
      </c>
    </row>
    <row r="24" spans="1:10" x14ac:dyDescent="0.25">
      <c r="A24">
        <v>2024</v>
      </c>
      <c r="B24" s="1">
        <f t="shared" si="2"/>
        <v>23413665.426418908</v>
      </c>
      <c r="C24" s="1"/>
      <c r="D24" s="1"/>
      <c r="E24" s="1">
        <f t="shared" si="3"/>
        <v>-2023631.4552817077</v>
      </c>
      <c r="F24" s="1">
        <f t="shared" si="0"/>
        <v>21390033.9711372</v>
      </c>
      <c r="G24" s="1"/>
      <c r="H24" s="42">
        <v>45657</v>
      </c>
      <c r="I24" s="42">
        <v>45292</v>
      </c>
      <c r="J24" s="10">
        <f t="shared" si="1"/>
        <v>365</v>
      </c>
    </row>
    <row r="25" spans="1:10" x14ac:dyDescent="0.25">
      <c r="A25">
        <v>2025</v>
      </c>
      <c r="B25" s="1">
        <f t="shared" si="2"/>
        <v>21390033.9711372</v>
      </c>
      <c r="C25" s="1"/>
      <c r="D25" s="1"/>
      <c r="E25" s="1">
        <f t="shared" si="3"/>
        <v>-2023631.4552817077</v>
      </c>
      <c r="F25" s="1">
        <f t="shared" si="0"/>
        <v>19366402.515855491</v>
      </c>
      <c r="G25" s="1"/>
      <c r="H25" s="42">
        <v>46022</v>
      </c>
      <c r="I25" s="42">
        <v>45658</v>
      </c>
      <c r="J25" s="10">
        <f t="shared" si="1"/>
        <v>365</v>
      </c>
    </row>
    <row r="26" spans="1:10" x14ac:dyDescent="0.25">
      <c r="A26">
        <v>2026</v>
      </c>
      <c r="B26" s="1">
        <f t="shared" si="2"/>
        <v>19366402.515855491</v>
      </c>
      <c r="C26" s="1"/>
      <c r="D26" s="1"/>
      <c r="E26" s="1">
        <f t="shared" si="3"/>
        <v>-2023631.4552817077</v>
      </c>
      <c r="F26" s="1">
        <f t="shared" si="0"/>
        <v>17342771.060573783</v>
      </c>
      <c r="G26" s="1"/>
      <c r="H26" s="42">
        <v>46387</v>
      </c>
      <c r="I26" s="42">
        <v>46023</v>
      </c>
      <c r="J26" s="10">
        <f t="shared" si="1"/>
        <v>365</v>
      </c>
    </row>
    <row r="27" spans="1:10" x14ac:dyDescent="0.25">
      <c r="A27">
        <v>2027</v>
      </c>
      <c r="B27" s="1">
        <f t="shared" si="2"/>
        <v>17342771.060573783</v>
      </c>
      <c r="C27" s="1"/>
      <c r="D27" s="1"/>
      <c r="E27" s="1">
        <f t="shared" si="3"/>
        <v>-2023631.4552817077</v>
      </c>
      <c r="F27" s="1">
        <f t="shared" si="0"/>
        <v>15319139.605292074</v>
      </c>
      <c r="G27" s="1"/>
      <c r="H27" s="42">
        <v>46752</v>
      </c>
      <c r="I27" s="42">
        <v>46388</v>
      </c>
      <c r="J27" s="10">
        <f t="shared" si="1"/>
        <v>365</v>
      </c>
    </row>
    <row r="28" spans="1:10" x14ac:dyDescent="0.25">
      <c r="A28">
        <v>2028</v>
      </c>
      <c r="B28" s="1">
        <f t="shared" si="2"/>
        <v>15319139.605292074</v>
      </c>
      <c r="C28" s="1"/>
      <c r="D28" s="1"/>
      <c r="E28" s="1">
        <f t="shared" si="3"/>
        <v>-2023631.4552817077</v>
      </c>
      <c r="F28" s="1">
        <f t="shared" si="0"/>
        <v>13295508.150010366</v>
      </c>
      <c r="G28" s="1"/>
      <c r="H28" s="42">
        <v>47118</v>
      </c>
      <c r="I28" s="42">
        <v>46753</v>
      </c>
      <c r="J28" s="10">
        <f t="shared" si="1"/>
        <v>365</v>
      </c>
    </row>
    <row r="29" spans="1:10" x14ac:dyDescent="0.25">
      <c r="A29">
        <v>2029</v>
      </c>
      <c r="B29" s="1">
        <f t="shared" si="2"/>
        <v>13295508.150010366</v>
      </c>
      <c r="C29" s="1"/>
      <c r="D29" s="1"/>
      <c r="E29" s="1">
        <f t="shared" si="3"/>
        <v>-2023631.4552817077</v>
      </c>
      <c r="F29" s="1">
        <f t="shared" si="0"/>
        <v>11271876.694728658</v>
      </c>
      <c r="G29" s="1"/>
      <c r="H29" s="42">
        <v>47483</v>
      </c>
      <c r="I29" s="42">
        <v>47119</v>
      </c>
      <c r="J29" s="10">
        <f t="shared" si="1"/>
        <v>365</v>
      </c>
    </row>
    <row r="30" spans="1:10" x14ac:dyDescent="0.25">
      <c r="A30">
        <v>2030</v>
      </c>
      <c r="B30" s="1">
        <f t="shared" si="2"/>
        <v>11271876.694728658</v>
      </c>
      <c r="C30" s="1"/>
      <c r="D30" s="1"/>
      <c r="E30" s="1">
        <f t="shared" si="3"/>
        <v>-2023631.4552817077</v>
      </c>
      <c r="F30" s="1">
        <f t="shared" si="0"/>
        <v>9248245.2394469492</v>
      </c>
      <c r="G30" s="1"/>
      <c r="H30" s="42">
        <v>47848</v>
      </c>
      <c r="I30" s="42">
        <v>47484</v>
      </c>
      <c r="J30" s="10">
        <f t="shared" si="1"/>
        <v>365</v>
      </c>
    </row>
    <row r="31" spans="1:10" x14ac:dyDescent="0.25">
      <c r="A31">
        <v>2031</v>
      </c>
      <c r="B31" s="1">
        <f t="shared" si="2"/>
        <v>9248245.2394469492</v>
      </c>
      <c r="C31" s="1"/>
      <c r="D31" s="1"/>
      <c r="E31" s="1">
        <f t="shared" si="3"/>
        <v>-2023631.4552817077</v>
      </c>
      <c r="F31" s="1">
        <f t="shared" si="0"/>
        <v>7224613.7841652418</v>
      </c>
      <c r="G31" s="1"/>
      <c r="H31" s="42">
        <v>48213</v>
      </c>
      <c r="I31" s="42">
        <v>47849</v>
      </c>
      <c r="J31" s="10">
        <f t="shared" si="1"/>
        <v>365</v>
      </c>
    </row>
    <row r="32" spans="1:10" x14ac:dyDescent="0.25">
      <c r="A32">
        <v>2032</v>
      </c>
      <c r="B32" s="1">
        <f t="shared" si="2"/>
        <v>7224613.7841652418</v>
      </c>
      <c r="C32" s="1"/>
      <c r="D32" s="1"/>
      <c r="E32" s="1">
        <f t="shared" si="3"/>
        <v>-2023631.4552817077</v>
      </c>
      <c r="F32" s="1">
        <f t="shared" si="0"/>
        <v>5200982.3288835343</v>
      </c>
      <c r="G32" s="1"/>
      <c r="H32" s="42">
        <v>48579</v>
      </c>
      <c r="I32" s="42">
        <v>48214</v>
      </c>
      <c r="J32" s="10">
        <f t="shared" si="1"/>
        <v>365</v>
      </c>
    </row>
    <row r="33" spans="1:10" x14ac:dyDescent="0.25">
      <c r="A33">
        <v>2033</v>
      </c>
      <c r="B33" s="1">
        <f t="shared" si="2"/>
        <v>5200982.3288835343</v>
      </c>
      <c r="C33" s="1"/>
      <c r="D33" s="1"/>
      <c r="E33" s="1">
        <f t="shared" si="3"/>
        <v>-2023631.4552817077</v>
      </c>
      <c r="F33" s="1">
        <f t="shared" si="0"/>
        <v>3177350.8736018268</v>
      </c>
      <c r="G33" s="1"/>
      <c r="H33" s="42">
        <v>48944</v>
      </c>
      <c r="I33" s="42">
        <v>48580</v>
      </c>
      <c r="J33" s="10">
        <f t="shared" si="1"/>
        <v>365</v>
      </c>
    </row>
    <row r="34" spans="1:10" x14ac:dyDescent="0.25">
      <c r="A34">
        <v>2034</v>
      </c>
      <c r="B34" s="1">
        <f t="shared" si="2"/>
        <v>3177350.8736018268</v>
      </c>
      <c r="C34" s="1"/>
      <c r="D34" s="1"/>
      <c r="E34" s="1">
        <f t="shared" si="3"/>
        <v>-2023631.4552817077</v>
      </c>
      <c r="F34" s="1">
        <f t="shared" si="0"/>
        <v>1153719.4183201191</v>
      </c>
      <c r="G34" s="1"/>
      <c r="H34" s="42">
        <v>49309</v>
      </c>
      <c r="I34" s="42">
        <v>48945</v>
      </c>
      <c r="J34" s="10">
        <f t="shared" si="1"/>
        <v>365</v>
      </c>
    </row>
    <row r="35" spans="1:10" x14ac:dyDescent="0.25">
      <c r="A35">
        <v>2035</v>
      </c>
      <c r="B35" s="1">
        <f t="shared" si="2"/>
        <v>1153719.4183201191</v>
      </c>
      <c r="C35" s="1"/>
      <c r="D35" s="1"/>
      <c r="E35" s="1">
        <f>+-$C$14/$E$11*J35/365-511-16</f>
        <v>-1153719.7197221788</v>
      </c>
      <c r="F35" s="1">
        <f t="shared" si="0"/>
        <v>-0.301402059616521</v>
      </c>
      <c r="G35" s="1"/>
      <c r="H35" s="42">
        <v>49517</v>
      </c>
      <c r="I35" s="42">
        <v>49310</v>
      </c>
      <c r="J35" s="10">
        <f t="shared" si="1"/>
        <v>208</v>
      </c>
    </row>
    <row r="36" spans="1:10" x14ac:dyDescent="0.25">
      <c r="B36" s="1"/>
      <c r="C36" s="1"/>
      <c r="D36" s="1"/>
      <c r="E36" s="1"/>
      <c r="F36" s="1"/>
      <c r="G36" s="1"/>
      <c r="H36" s="42"/>
      <c r="I36" s="42"/>
      <c r="J36" s="10"/>
    </row>
    <row r="37" spans="1:10" x14ac:dyDescent="0.25">
      <c r="B37" s="1"/>
      <c r="C37" s="1"/>
      <c r="D37" s="1"/>
      <c r="E37" s="1"/>
      <c r="F37" s="1"/>
      <c r="G37" s="1"/>
      <c r="H37" s="42"/>
      <c r="I37" s="42"/>
      <c r="J37" s="10"/>
    </row>
    <row r="38" spans="1:10" x14ac:dyDescent="0.25">
      <c r="B38" s="1"/>
      <c r="C38" s="1"/>
      <c r="D38" s="1"/>
      <c r="E38" s="1"/>
      <c r="F38" s="1"/>
      <c r="G38" s="1"/>
      <c r="H38" s="42"/>
      <c r="I38" s="42"/>
      <c r="J38" s="10"/>
    </row>
    <row r="39" spans="1:10" ht="15.75" thickBot="1" x14ac:dyDescent="0.3">
      <c r="C39" s="3">
        <f>SUM(C14:C38)</f>
        <v>40478700</v>
      </c>
      <c r="D39" s="3">
        <f>SUM(D14:D38)</f>
        <v>0</v>
      </c>
      <c r="E39" s="3">
        <f>SUM(E14:E38)</f>
        <v>-40478700.301402055</v>
      </c>
      <c r="J39" s="3">
        <f>SUM(J14:J38)</f>
        <v>7301</v>
      </c>
    </row>
    <row r="40" spans="1:10" ht="15.75" thickTop="1" x14ac:dyDescent="0.25">
      <c r="E40" s="1">
        <f>SUM(C39:E39)</f>
        <v>-0.30140205472707748</v>
      </c>
    </row>
  </sheetData>
  <pageMargins left="0.7" right="0.7" top="0.75" bottom="0.75" header="0.3" footer="0.3"/>
  <pageSetup scale="72" fitToHeight="0" orientation="portrait" verticalDpi="0" r:id="rId1"/>
  <headerFooter>
    <oddFooter>&amp;C&amp;A&amp;R&amp;P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D54F-7D43-42A6-8C0A-8B391D057E62}">
  <sheetPr>
    <pageSetUpPr fitToPage="1"/>
  </sheetPr>
  <dimension ref="A1:J33"/>
  <sheetViews>
    <sheetView workbookViewId="0">
      <selection activeCell="E13" sqref="E13"/>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 min="9" max="9" width="10.14062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row>
    <row r="6" spans="1:10" x14ac:dyDescent="0.25">
      <c r="A6" s="6" t="s">
        <v>114</v>
      </c>
    </row>
    <row r="7" spans="1:10" x14ac:dyDescent="0.25">
      <c r="A7" s="6"/>
    </row>
    <row r="8" spans="1:10" x14ac:dyDescent="0.25">
      <c r="A8" s="6"/>
      <c r="B8" t="s">
        <v>104</v>
      </c>
      <c r="C8" s="42">
        <v>44531</v>
      </c>
      <c r="E8">
        <v>4896</v>
      </c>
      <c r="F8" t="s">
        <v>111</v>
      </c>
    </row>
    <row r="9" spans="1:10" x14ac:dyDescent="0.25">
      <c r="A9" s="6"/>
      <c r="B9" t="s">
        <v>105</v>
      </c>
      <c r="C9" s="42">
        <v>49427</v>
      </c>
      <c r="E9">
        <v>365</v>
      </c>
      <c r="F9" t="s">
        <v>110</v>
      </c>
    </row>
    <row r="10" spans="1:10" x14ac:dyDescent="0.25">
      <c r="A10" s="6"/>
      <c r="C10" s="42"/>
      <c r="E10">
        <f>+ROUND(E8/E9,3)</f>
        <v>13.414</v>
      </c>
      <c r="F10" t="s">
        <v>109</v>
      </c>
    </row>
    <row r="11" spans="1:10" x14ac:dyDescent="0.25">
      <c r="B11" s="6"/>
      <c r="E11" s="10"/>
    </row>
    <row r="12" spans="1:10" ht="15.75" thickBot="1" x14ac:dyDescent="0.3">
      <c r="B12" s="40" t="s">
        <v>2</v>
      </c>
      <c r="C12" s="40" t="s">
        <v>108</v>
      </c>
      <c r="D12" s="40" t="s">
        <v>107</v>
      </c>
      <c r="E12" s="40" t="s">
        <v>3</v>
      </c>
      <c r="F12" s="40" t="s">
        <v>106</v>
      </c>
      <c r="G12" s="4"/>
      <c r="H12" s="40" t="s">
        <v>105</v>
      </c>
      <c r="I12" s="40" t="s">
        <v>104</v>
      </c>
      <c r="J12" s="45"/>
    </row>
    <row r="13" spans="1:10" x14ac:dyDescent="0.25">
      <c r="A13">
        <v>2021</v>
      </c>
      <c r="B13" s="1"/>
      <c r="C13" s="1">
        <v>5548500</v>
      </c>
      <c r="D13" s="1"/>
      <c r="E13" s="1">
        <f>+-$C$13/$E$10*J13/365*1.5</f>
        <v>-52695.966798131572</v>
      </c>
      <c r="F13" s="1">
        <f t="shared" ref="F13:F27" si="0">SUM(B13:E13)</f>
        <v>5495804.0332018686</v>
      </c>
      <c r="G13" s="1"/>
      <c r="H13" s="42">
        <v>44561</v>
      </c>
      <c r="I13" s="42">
        <v>44531</v>
      </c>
      <c r="J13" s="10">
        <f t="shared" ref="J13:J27" si="1">+MIN(H13-I13+1,365)</f>
        <v>31</v>
      </c>
    </row>
    <row r="14" spans="1:10" x14ac:dyDescent="0.25">
      <c r="A14">
        <v>2022</v>
      </c>
      <c r="B14" s="1">
        <f t="shared" ref="B14:B27" si="2">+F13</f>
        <v>5495804.0332018686</v>
      </c>
      <c r="C14" s="1"/>
      <c r="D14" s="1"/>
      <c r="E14" s="1">
        <f t="shared" ref="E14:E26" si="3">+-$C$13/$E$10*J14/365</f>
        <v>-413635.0082003877</v>
      </c>
      <c r="F14" s="1">
        <f t="shared" si="0"/>
        <v>5082169.0250014812</v>
      </c>
      <c r="G14" s="1"/>
      <c r="H14" s="42">
        <v>44926</v>
      </c>
      <c r="I14" s="42">
        <v>44562</v>
      </c>
      <c r="J14" s="10">
        <f t="shared" si="1"/>
        <v>365</v>
      </c>
    </row>
    <row r="15" spans="1:10" x14ac:dyDescent="0.25">
      <c r="A15">
        <v>2023</v>
      </c>
      <c r="B15" s="1">
        <f t="shared" si="2"/>
        <v>5082169.0250014812</v>
      </c>
      <c r="C15" s="1"/>
      <c r="D15" s="1"/>
      <c r="E15" s="1">
        <f t="shared" si="3"/>
        <v>-413635.0082003877</v>
      </c>
      <c r="F15" s="1">
        <f t="shared" si="0"/>
        <v>4668534.0168010937</v>
      </c>
      <c r="G15" s="1"/>
      <c r="H15" s="42">
        <v>45291</v>
      </c>
      <c r="I15" s="42">
        <v>44927</v>
      </c>
      <c r="J15" s="10">
        <f t="shared" si="1"/>
        <v>365</v>
      </c>
    </row>
    <row r="16" spans="1:10" x14ac:dyDescent="0.25">
      <c r="A16">
        <v>2024</v>
      </c>
      <c r="B16" s="1">
        <f t="shared" si="2"/>
        <v>4668534.0168010937</v>
      </c>
      <c r="C16" s="1"/>
      <c r="D16" s="1"/>
      <c r="E16" s="1">
        <f t="shared" si="3"/>
        <v>-413635.0082003877</v>
      </c>
      <c r="F16" s="1">
        <f t="shared" si="0"/>
        <v>4254899.0086007062</v>
      </c>
      <c r="G16" s="1"/>
      <c r="H16" s="42">
        <v>45657</v>
      </c>
      <c r="I16" s="42">
        <v>45292</v>
      </c>
      <c r="J16" s="10">
        <f t="shared" si="1"/>
        <v>365</v>
      </c>
    </row>
    <row r="17" spans="1:10" x14ac:dyDescent="0.25">
      <c r="A17">
        <v>2025</v>
      </c>
      <c r="B17" s="1">
        <f t="shared" si="2"/>
        <v>4254899.0086007062</v>
      </c>
      <c r="C17" s="1"/>
      <c r="D17" s="1"/>
      <c r="E17" s="1">
        <f t="shared" si="3"/>
        <v>-413635.0082003877</v>
      </c>
      <c r="F17" s="1">
        <f t="shared" si="0"/>
        <v>3841264.0004003188</v>
      </c>
      <c r="G17" s="1"/>
      <c r="H17" s="42">
        <v>46022</v>
      </c>
      <c r="I17" s="42">
        <v>45658</v>
      </c>
      <c r="J17" s="10">
        <f t="shared" si="1"/>
        <v>365</v>
      </c>
    </row>
    <row r="18" spans="1:10" x14ac:dyDescent="0.25">
      <c r="A18">
        <v>2026</v>
      </c>
      <c r="B18" s="1">
        <f t="shared" si="2"/>
        <v>3841264.0004003188</v>
      </c>
      <c r="C18" s="1"/>
      <c r="D18" s="1"/>
      <c r="E18" s="1">
        <f t="shared" si="3"/>
        <v>-413635.0082003877</v>
      </c>
      <c r="F18" s="1">
        <f t="shared" si="0"/>
        <v>3427628.9921999313</v>
      </c>
      <c r="G18" s="1"/>
      <c r="H18" s="42">
        <v>46387</v>
      </c>
      <c r="I18" s="42">
        <v>46023</v>
      </c>
      <c r="J18" s="10">
        <f t="shared" si="1"/>
        <v>365</v>
      </c>
    </row>
    <row r="19" spans="1:10" x14ac:dyDescent="0.25">
      <c r="A19">
        <v>2027</v>
      </c>
      <c r="B19" s="1">
        <f t="shared" si="2"/>
        <v>3427628.9921999313</v>
      </c>
      <c r="C19" s="1"/>
      <c r="D19" s="1"/>
      <c r="E19" s="1">
        <f t="shared" si="3"/>
        <v>-413635.0082003877</v>
      </c>
      <c r="F19" s="1">
        <f t="shared" si="0"/>
        <v>3013993.9839995438</v>
      </c>
      <c r="G19" s="1"/>
      <c r="H19" s="42">
        <v>46752</v>
      </c>
      <c r="I19" s="42">
        <v>46388</v>
      </c>
      <c r="J19" s="10">
        <f t="shared" si="1"/>
        <v>365</v>
      </c>
    </row>
    <row r="20" spans="1:10" x14ac:dyDescent="0.25">
      <c r="A20">
        <v>2028</v>
      </c>
      <c r="B20" s="1">
        <f t="shared" si="2"/>
        <v>3013993.9839995438</v>
      </c>
      <c r="C20" s="1"/>
      <c r="D20" s="1"/>
      <c r="E20" s="1">
        <f t="shared" si="3"/>
        <v>-413635.0082003877</v>
      </c>
      <c r="F20" s="1">
        <f t="shared" si="0"/>
        <v>2600358.9757991564</v>
      </c>
      <c r="G20" s="1"/>
      <c r="H20" s="42">
        <v>47118</v>
      </c>
      <c r="I20" s="42">
        <v>46753</v>
      </c>
      <c r="J20" s="10">
        <f t="shared" si="1"/>
        <v>365</v>
      </c>
    </row>
    <row r="21" spans="1:10" x14ac:dyDescent="0.25">
      <c r="A21">
        <v>2029</v>
      </c>
      <c r="B21" s="1">
        <f t="shared" si="2"/>
        <v>2600358.9757991564</v>
      </c>
      <c r="C21" s="1"/>
      <c r="D21" s="1"/>
      <c r="E21" s="1">
        <f t="shared" si="3"/>
        <v>-413635.0082003877</v>
      </c>
      <c r="F21" s="1">
        <f t="shared" si="0"/>
        <v>2186723.9675987689</v>
      </c>
      <c r="G21" s="1"/>
      <c r="H21" s="42">
        <v>47483</v>
      </c>
      <c r="I21" s="42">
        <v>47119</v>
      </c>
      <c r="J21" s="10">
        <f t="shared" si="1"/>
        <v>365</v>
      </c>
    </row>
    <row r="22" spans="1:10" x14ac:dyDescent="0.25">
      <c r="A22">
        <v>2030</v>
      </c>
      <c r="B22" s="1">
        <f t="shared" si="2"/>
        <v>2186723.9675987689</v>
      </c>
      <c r="C22" s="1"/>
      <c r="D22" s="1"/>
      <c r="E22" s="1">
        <f t="shared" si="3"/>
        <v>-413635.0082003877</v>
      </c>
      <c r="F22" s="1">
        <f t="shared" si="0"/>
        <v>1773088.9593983812</v>
      </c>
      <c r="G22" s="1"/>
      <c r="H22" s="42">
        <v>47848</v>
      </c>
      <c r="I22" s="42">
        <v>47484</v>
      </c>
      <c r="J22" s="10">
        <f t="shared" si="1"/>
        <v>365</v>
      </c>
    </row>
    <row r="23" spans="1:10" x14ac:dyDescent="0.25">
      <c r="A23">
        <v>2031</v>
      </c>
      <c r="B23" s="1">
        <f t="shared" si="2"/>
        <v>1773088.9593983812</v>
      </c>
      <c r="C23" s="1"/>
      <c r="D23" s="1"/>
      <c r="E23" s="1">
        <f t="shared" si="3"/>
        <v>-413635.0082003877</v>
      </c>
      <c r="F23" s="1">
        <f t="shared" si="0"/>
        <v>1359453.9511979935</v>
      </c>
      <c r="G23" s="1"/>
      <c r="H23" s="42">
        <v>48213</v>
      </c>
      <c r="I23" s="42">
        <v>47849</v>
      </c>
      <c r="J23" s="10">
        <f t="shared" si="1"/>
        <v>365</v>
      </c>
    </row>
    <row r="24" spans="1:10" x14ac:dyDescent="0.25">
      <c r="A24">
        <v>2032</v>
      </c>
      <c r="B24" s="1">
        <f t="shared" si="2"/>
        <v>1359453.9511979935</v>
      </c>
      <c r="C24" s="1"/>
      <c r="D24" s="1"/>
      <c r="E24" s="1">
        <f t="shared" si="3"/>
        <v>-413635.0082003877</v>
      </c>
      <c r="F24" s="1">
        <f t="shared" si="0"/>
        <v>945818.94299760577</v>
      </c>
      <c r="G24" s="1"/>
      <c r="H24" s="42">
        <v>48579</v>
      </c>
      <c r="I24" s="42">
        <v>48214</v>
      </c>
      <c r="J24" s="10">
        <f t="shared" si="1"/>
        <v>365</v>
      </c>
    </row>
    <row r="25" spans="1:10" x14ac:dyDescent="0.25">
      <c r="A25">
        <v>2033</v>
      </c>
      <c r="B25" s="1">
        <f t="shared" si="2"/>
        <v>945818.94299760577</v>
      </c>
      <c r="C25" s="1"/>
      <c r="D25" s="1"/>
      <c r="E25" s="1">
        <f t="shared" si="3"/>
        <v>-413635.0082003877</v>
      </c>
      <c r="F25" s="1">
        <f t="shared" si="0"/>
        <v>532183.93479721807</v>
      </c>
      <c r="G25" s="1"/>
      <c r="H25" s="42">
        <v>48944</v>
      </c>
      <c r="I25" s="42">
        <v>48580</v>
      </c>
      <c r="J25" s="10">
        <f t="shared" si="1"/>
        <v>365</v>
      </c>
    </row>
    <row r="26" spans="1:10" x14ac:dyDescent="0.25">
      <c r="A26">
        <v>2034</v>
      </c>
      <c r="B26" s="1">
        <f t="shared" si="2"/>
        <v>532183.93479721807</v>
      </c>
      <c r="C26" s="1"/>
      <c r="D26" s="1"/>
      <c r="E26" s="1">
        <f t="shared" si="3"/>
        <v>-413635.0082003877</v>
      </c>
      <c r="F26" s="1">
        <f t="shared" si="0"/>
        <v>118548.92659683037</v>
      </c>
      <c r="G26" s="1"/>
      <c r="H26" s="42">
        <v>49309</v>
      </c>
      <c r="I26" s="42">
        <v>48945</v>
      </c>
      <c r="J26" s="10">
        <f t="shared" si="1"/>
        <v>365</v>
      </c>
    </row>
    <row r="27" spans="1:10" x14ac:dyDescent="0.25">
      <c r="A27">
        <v>2035</v>
      </c>
      <c r="B27" s="1">
        <f t="shared" si="2"/>
        <v>118548.92659683037</v>
      </c>
      <c r="C27" s="1"/>
      <c r="D27" s="1"/>
      <c r="E27" s="1">
        <f>-B27</f>
        <v>-118548.92659683037</v>
      </c>
      <c r="F27" s="1">
        <f t="shared" si="0"/>
        <v>0</v>
      </c>
      <c r="G27" s="1"/>
      <c r="H27" s="42">
        <v>49429</v>
      </c>
      <c r="I27" s="42">
        <v>49310</v>
      </c>
      <c r="J27" s="10">
        <f t="shared" si="1"/>
        <v>120</v>
      </c>
    </row>
    <row r="28" spans="1:10" x14ac:dyDescent="0.25">
      <c r="B28" s="1"/>
      <c r="C28" s="1"/>
      <c r="D28" s="1"/>
      <c r="E28" s="1"/>
      <c r="F28" s="1"/>
      <c r="G28" s="1"/>
      <c r="H28" s="42"/>
      <c r="I28" s="42"/>
      <c r="J28" s="10"/>
    </row>
    <row r="29" spans="1:10" x14ac:dyDescent="0.25">
      <c r="B29" s="1"/>
      <c r="C29" s="1"/>
      <c r="D29" s="1"/>
      <c r="E29" s="1"/>
      <c r="F29" s="1"/>
      <c r="G29" s="1"/>
      <c r="H29" s="42"/>
      <c r="I29" s="42"/>
      <c r="J29" s="10"/>
    </row>
    <row r="30" spans="1:10" x14ac:dyDescent="0.25">
      <c r="B30" s="1"/>
      <c r="C30" s="1"/>
      <c r="D30" s="1"/>
      <c r="E30" s="1"/>
      <c r="F30" s="1"/>
      <c r="G30" s="1"/>
      <c r="H30" s="42"/>
      <c r="I30" s="42"/>
      <c r="J30" s="10"/>
    </row>
    <row r="31" spans="1:10" x14ac:dyDescent="0.25">
      <c r="B31" s="1"/>
      <c r="C31" s="1"/>
      <c r="D31" s="1"/>
      <c r="E31" s="1"/>
      <c r="F31" s="1"/>
      <c r="G31" s="1"/>
      <c r="H31" s="42"/>
      <c r="I31" s="42"/>
      <c r="J31" s="10"/>
    </row>
    <row r="32" spans="1:10" ht="15.75" thickBot="1" x14ac:dyDescent="0.3">
      <c r="C32" s="3">
        <f>SUM(C13:C31)</f>
        <v>5548500</v>
      </c>
      <c r="D32" s="3">
        <f>SUM(D13:D31)</f>
        <v>0</v>
      </c>
      <c r="E32" s="3">
        <f>SUM(E13:E31)</f>
        <v>-5548500.0000000009</v>
      </c>
      <c r="J32" s="3">
        <f>SUM(J13:J31)</f>
        <v>4896</v>
      </c>
    </row>
    <row r="33" spans="5:5" ht="15.75" thickTop="1" x14ac:dyDescent="0.25">
      <c r="E33" s="1">
        <f>SUM(C32:E32)</f>
        <v>0</v>
      </c>
    </row>
  </sheetData>
  <pageMargins left="0.7" right="0.7" top="0.75" bottom="0.75" header="0.3" footer="0.3"/>
  <pageSetup scale="72" fitToHeight="0" orientation="portrait" verticalDpi="4294967295" r:id="rId1"/>
  <headerFooter>
    <oddFooter>&amp;C&amp;A&amp;R&amp;P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6CCD5-17AE-4821-88EE-55322C271BBA}">
  <sheetPr>
    <pageSetUpPr fitToPage="1"/>
  </sheetPr>
  <dimension ref="A1:AG118"/>
  <sheetViews>
    <sheetView workbookViewId="0">
      <selection activeCell="P62" sqref="P62"/>
    </sheetView>
  </sheetViews>
  <sheetFormatPr defaultColWidth="9.140625" defaultRowHeight="15" x14ac:dyDescent="0.25"/>
  <cols>
    <col min="1" max="1" width="13.7109375" customWidth="1"/>
    <col min="2" max="2" width="11" bestFit="1" customWidth="1"/>
    <col min="3" max="3" width="14.5703125" bestFit="1" customWidth="1"/>
    <col min="4" max="5" width="11.28515625" bestFit="1" customWidth="1"/>
    <col min="6" max="6" width="19.42578125" customWidth="1"/>
    <col min="7" max="7" width="16.85546875" bestFit="1" customWidth="1"/>
    <col min="8" max="8" width="10.7109375" bestFit="1" customWidth="1"/>
    <col min="12" max="12" width="13.7109375" customWidth="1"/>
    <col min="13" max="13" width="11" bestFit="1" customWidth="1"/>
    <col min="14" max="14" width="14.5703125" bestFit="1" customWidth="1"/>
    <col min="15" max="15" width="9.7109375" bestFit="1" customWidth="1"/>
    <col min="16" max="16" width="11.28515625" bestFit="1" customWidth="1"/>
    <col min="17" max="17" width="19.42578125" customWidth="1"/>
    <col min="18" max="18" width="16.85546875" bestFit="1" customWidth="1"/>
    <col min="19" max="19" width="10.7109375" bestFit="1" customWidth="1"/>
    <col min="20" max="20" width="9.7109375" bestFit="1" customWidth="1"/>
    <col min="24" max="24" width="13.7109375" customWidth="1"/>
    <col min="25" max="25" width="11" bestFit="1" customWidth="1"/>
    <col min="26" max="26" width="14.5703125" bestFit="1" customWidth="1"/>
    <col min="27" max="27" width="9.7109375" bestFit="1" customWidth="1"/>
    <col min="28" max="28" width="11.28515625" bestFit="1" customWidth="1"/>
    <col min="29" max="29" width="19.42578125" customWidth="1"/>
    <col min="31" max="31" width="10.570312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c r="H5" s="50"/>
    </row>
    <row r="6" spans="1:10" x14ac:dyDescent="0.25">
      <c r="A6" s="6"/>
      <c r="H6" s="50"/>
    </row>
    <row r="7" spans="1:10" x14ac:dyDescent="0.25">
      <c r="A7" s="6"/>
      <c r="H7" s="50"/>
    </row>
    <row r="8" spans="1:10" x14ac:dyDescent="0.25">
      <c r="A8" s="6" t="s">
        <v>120</v>
      </c>
    </row>
    <row r="9" spans="1:10" x14ac:dyDescent="0.25">
      <c r="B9" s="6"/>
      <c r="E9" s="10"/>
    </row>
    <row r="10" spans="1:10" ht="15.75" thickBot="1" x14ac:dyDescent="0.3">
      <c r="B10" s="40" t="s">
        <v>2</v>
      </c>
      <c r="C10" s="40" t="s">
        <v>108</v>
      </c>
      <c r="D10" s="40" t="s">
        <v>107</v>
      </c>
      <c r="E10" s="40" t="s">
        <v>3</v>
      </c>
      <c r="F10" s="40" t="s">
        <v>106</v>
      </c>
      <c r="G10" s="4"/>
      <c r="H10" s="40" t="s">
        <v>105</v>
      </c>
      <c r="I10" s="40" t="s">
        <v>104</v>
      </c>
      <c r="J10" s="45"/>
    </row>
    <row r="11" spans="1:10" x14ac:dyDescent="0.25">
      <c r="A11">
        <v>2015</v>
      </c>
      <c r="B11" s="1"/>
      <c r="C11" s="1">
        <v>59000</v>
      </c>
      <c r="D11" s="1"/>
      <c r="E11" s="1">
        <f t="shared" ref="E11:E25" si="0">-ROUND($C$11*J11/$J$27,0)</f>
        <v>-1136</v>
      </c>
      <c r="F11" s="1">
        <f t="shared" ref="F11:F25" si="1">SUM(B11:E11)</f>
        <v>57864</v>
      </c>
      <c r="G11" s="1"/>
      <c r="H11" s="42">
        <v>42369</v>
      </c>
      <c r="I11" s="42">
        <v>42278</v>
      </c>
      <c r="J11" s="10">
        <f t="shared" ref="J11:J25" si="2">+MIN(H11-I11+1,365)</f>
        <v>92</v>
      </c>
    </row>
    <row r="12" spans="1:10" x14ac:dyDescent="0.25">
      <c r="A12">
        <v>2016</v>
      </c>
      <c r="B12" s="1">
        <f t="shared" ref="B12:B25" si="3">+F11</f>
        <v>57864</v>
      </c>
      <c r="C12" s="1"/>
      <c r="D12" s="1"/>
      <c r="E12" s="1">
        <f t="shared" si="0"/>
        <v>-4508</v>
      </c>
      <c r="F12" s="1">
        <f t="shared" si="1"/>
        <v>53356</v>
      </c>
      <c r="G12" s="1"/>
      <c r="H12" s="42">
        <v>42735</v>
      </c>
      <c r="I12" s="42">
        <v>42370</v>
      </c>
      <c r="J12" s="10">
        <f t="shared" si="2"/>
        <v>365</v>
      </c>
    </row>
    <row r="13" spans="1:10" x14ac:dyDescent="0.25">
      <c r="A13" s="44">
        <v>42736</v>
      </c>
      <c r="B13" s="1">
        <f t="shared" si="3"/>
        <v>53356</v>
      </c>
      <c r="C13" s="1"/>
      <c r="D13" s="1"/>
      <c r="E13" s="1">
        <f t="shared" si="0"/>
        <v>-371</v>
      </c>
      <c r="F13" s="1">
        <f t="shared" si="1"/>
        <v>52985</v>
      </c>
      <c r="G13" s="1"/>
      <c r="H13" s="42">
        <v>42765</v>
      </c>
      <c r="I13" s="42">
        <v>42736</v>
      </c>
      <c r="J13" s="10">
        <f t="shared" si="2"/>
        <v>30</v>
      </c>
    </row>
    <row r="14" spans="1:10" x14ac:dyDescent="0.25">
      <c r="A14" s="43" t="s">
        <v>103</v>
      </c>
      <c r="B14" s="1">
        <f t="shared" si="3"/>
        <v>52985</v>
      </c>
      <c r="C14" s="1"/>
      <c r="D14" s="1"/>
      <c r="E14" s="1">
        <f t="shared" si="0"/>
        <v>-4138</v>
      </c>
      <c r="F14" s="1">
        <f t="shared" si="1"/>
        <v>48847</v>
      </c>
      <c r="G14" s="1"/>
      <c r="H14" s="42">
        <v>43100</v>
      </c>
      <c r="I14" s="42">
        <v>42766</v>
      </c>
      <c r="J14" s="10">
        <f t="shared" si="2"/>
        <v>335</v>
      </c>
    </row>
    <row r="15" spans="1:10" x14ac:dyDescent="0.25">
      <c r="A15">
        <v>2018</v>
      </c>
      <c r="B15" s="1">
        <f t="shared" si="3"/>
        <v>48847</v>
      </c>
      <c r="C15" s="1"/>
      <c r="D15" s="1"/>
      <c r="E15" s="1">
        <f t="shared" si="0"/>
        <v>-4508</v>
      </c>
      <c r="F15" s="1">
        <f t="shared" si="1"/>
        <v>44339</v>
      </c>
      <c r="G15" s="1"/>
      <c r="H15" s="42">
        <v>43465</v>
      </c>
      <c r="I15" s="42">
        <v>43101</v>
      </c>
      <c r="J15" s="10">
        <f t="shared" si="2"/>
        <v>365</v>
      </c>
    </row>
    <row r="16" spans="1:10" x14ac:dyDescent="0.25">
      <c r="A16">
        <v>2019</v>
      </c>
      <c r="B16" s="1">
        <f t="shared" si="3"/>
        <v>44339</v>
      </c>
      <c r="C16" s="1"/>
      <c r="D16" s="1"/>
      <c r="E16" s="1">
        <f t="shared" si="0"/>
        <v>-4508</v>
      </c>
      <c r="F16" s="1">
        <f t="shared" si="1"/>
        <v>39831</v>
      </c>
      <c r="G16" s="1"/>
      <c r="H16" s="42">
        <v>43830</v>
      </c>
      <c r="I16" s="42">
        <v>43466</v>
      </c>
      <c r="J16" s="10">
        <f t="shared" si="2"/>
        <v>365</v>
      </c>
    </row>
    <row r="17" spans="1:10" x14ac:dyDescent="0.25">
      <c r="A17">
        <v>2020</v>
      </c>
      <c r="B17" s="1">
        <f t="shared" si="3"/>
        <v>39831</v>
      </c>
      <c r="C17" s="1"/>
      <c r="D17" s="1"/>
      <c r="E17" s="1">
        <f t="shared" si="0"/>
        <v>-4508</v>
      </c>
      <c r="F17" s="1">
        <f t="shared" si="1"/>
        <v>35323</v>
      </c>
      <c r="G17" s="1"/>
      <c r="H17" s="42">
        <v>44196</v>
      </c>
      <c r="I17" s="42">
        <v>43831</v>
      </c>
      <c r="J17" s="10">
        <f t="shared" si="2"/>
        <v>365</v>
      </c>
    </row>
    <row r="18" spans="1:10" x14ac:dyDescent="0.25">
      <c r="A18">
        <v>2021</v>
      </c>
      <c r="B18" s="1">
        <f t="shared" si="3"/>
        <v>35323</v>
      </c>
      <c r="C18" s="1"/>
      <c r="D18" s="1"/>
      <c r="E18" s="1">
        <f t="shared" si="0"/>
        <v>-4508</v>
      </c>
      <c r="F18" s="1">
        <f t="shared" si="1"/>
        <v>30815</v>
      </c>
      <c r="G18" s="1"/>
      <c r="H18" s="42">
        <v>44561</v>
      </c>
      <c r="I18" s="42">
        <v>44197</v>
      </c>
      <c r="J18" s="10">
        <f t="shared" si="2"/>
        <v>365</v>
      </c>
    </row>
    <row r="19" spans="1:10" x14ac:dyDescent="0.25">
      <c r="A19">
        <v>2022</v>
      </c>
      <c r="B19" s="1">
        <f t="shared" si="3"/>
        <v>30815</v>
      </c>
      <c r="C19" s="1"/>
      <c r="D19" s="1"/>
      <c r="E19" s="1">
        <f t="shared" si="0"/>
        <v>-4508</v>
      </c>
      <c r="F19" s="1">
        <f t="shared" si="1"/>
        <v>26307</v>
      </c>
      <c r="G19" s="1"/>
      <c r="H19" s="42">
        <v>44926</v>
      </c>
      <c r="I19" s="42">
        <v>44562</v>
      </c>
      <c r="J19" s="10">
        <f t="shared" si="2"/>
        <v>365</v>
      </c>
    </row>
    <row r="20" spans="1:10" x14ac:dyDescent="0.25">
      <c r="A20">
        <v>2023</v>
      </c>
      <c r="B20" s="1">
        <f t="shared" si="3"/>
        <v>26307</v>
      </c>
      <c r="C20" s="1"/>
      <c r="D20" s="1"/>
      <c r="E20" s="1">
        <f t="shared" si="0"/>
        <v>-4508</v>
      </c>
      <c r="F20" s="1">
        <f t="shared" si="1"/>
        <v>21799</v>
      </c>
      <c r="G20" s="1"/>
      <c r="H20" s="42">
        <v>45291</v>
      </c>
      <c r="I20" s="42">
        <v>44927</v>
      </c>
      <c r="J20" s="10">
        <f t="shared" si="2"/>
        <v>365</v>
      </c>
    </row>
    <row r="21" spans="1:10" x14ac:dyDescent="0.25">
      <c r="A21">
        <v>2024</v>
      </c>
      <c r="B21" s="1">
        <f t="shared" si="3"/>
        <v>21799</v>
      </c>
      <c r="C21" s="1"/>
      <c r="D21" s="1"/>
      <c r="E21" s="1">
        <f t="shared" si="0"/>
        <v>-4508</v>
      </c>
      <c r="F21" s="1">
        <f t="shared" si="1"/>
        <v>17291</v>
      </c>
      <c r="G21" s="1"/>
      <c r="H21" s="42">
        <v>45657</v>
      </c>
      <c r="I21" s="42">
        <v>45292</v>
      </c>
      <c r="J21" s="10">
        <f t="shared" si="2"/>
        <v>365</v>
      </c>
    </row>
    <row r="22" spans="1:10" x14ac:dyDescent="0.25">
      <c r="A22">
        <v>2025</v>
      </c>
      <c r="B22" s="1">
        <f t="shared" si="3"/>
        <v>17291</v>
      </c>
      <c r="C22" s="1"/>
      <c r="D22" s="1"/>
      <c r="E22" s="1">
        <f t="shared" si="0"/>
        <v>-4508</v>
      </c>
      <c r="F22" s="1">
        <f t="shared" si="1"/>
        <v>12783</v>
      </c>
      <c r="G22" s="1"/>
      <c r="H22" s="42">
        <v>46022</v>
      </c>
      <c r="I22" s="42">
        <v>45658</v>
      </c>
      <c r="J22" s="10">
        <f t="shared" si="2"/>
        <v>365</v>
      </c>
    </row>
    <row r="23" spans="1:10" x14ac:dyDescent="0.25">
      <c r="A23">
        <v>2026</v>
      </c>
      <c r="B23" s="1">
        <f t="shared" si="3"/>
        <v>12783</v>
      </c>
      <c r="C23" s="1"/>
      <c r="D23" s="1"/>
      <c r="E23" s="1">
        <f t="shared" si="0"/>
        <v>-4508</v>
      </c>
      <c r="F23" s="1">
        <f t="shared" si="1"/>
        <v>8275</v>
      </c>
      <c r="G23" s="1"/>
      <c r="H23" s="42">
        <v>46387</v>
      </c>
      <c r="I23" s="42">
        <v>46023</v>
      </c>
      <c r="J23" s="10">
        <f t="shared" si="2"/>
        <v>365</v>
      </c>
    </row>
    <row r="24" spans="1:10" x14ac:dyDescent="0.25">
      <c r="A24">
        <v>2027</v>
      </c>
      <c r="B24" s="1">
        <f t="shared" si="3"/>
        <v>8275</v>
      </c>
      <c r="C24" s="1"/>
      <c r="D24" s="1"/>
      <c r="E24" s="1">
        <f t="shared" si="0"/>
        <v>-4508</v>
      </c>
      <c r="F24" s="1">
        <f t="shared" si="1"/>
        <v>3767</v>
      </c>
      <c r="G24" s="1"/>
      <c r="H24" s="42">
        <v>46752</v>
      </c>
      <c r="I24" s="42">
        <v>46388</v>
      </c>
      <c r="J24" s="10">
        <f t="shared" si="2"/>
        <v>365</v>
      </c>
    </row>
    <row r="25" spans="1:10" x14ac:dyDescent="0.25">
      <c r="A25">
        <v>2028</v>
      </c>
      <c r="B25" s="1">
        <f t="shared" si="3"/>
        <v>3767</v>
      </c>
      <c r="C25" s="1"/>
      <c r="D25" s="1"/>
      <c r="E25" s="1">
        <f t="shared" si="0"/>
        <v>-3767</v>
      </c>
      <c r="F25" s="1">
        <f t="shared" si="1"/>
        <v>0</v>
      </c>
      <c r="G25" s="1"/>
      <c r="H25" s="42">
        <v>47057</v>
      </c>
      <c r="I25" s="42">
        <v>46753</v>
      </c>
      <c r="J25" s="10">
        <f t="shared" si="2"/>
        <v>305</v>
      </c>
    </row>
    <row r="26" spans="1:10" x14ac:dyDescent="0.25">
      <c r="B26" s="1"/>
      <c r="C26" s="1"/>
      <c r="D26" s="1"/>
      <c r="E26" s="1"/>
      <c r="F26" s="1"/>
      <c r="G26" s="1"/>
      <c r="H26" s="42"/>
      <c r="I26" s="42"/>
      <c r="J26" s="10"/>
    </row>
    <row r="27" spans="1:10" ht="15.75" thickBot="1" x14ac:dyDescent="0.3">
      <c r="C27" s="3">
        <f>SUM(C11:C26)</f>
        <v>59000</v>
      </c>
      <c r="D27" s="3">
        <f>SUM(D11:D26)</f>
        <v>0</v>
      </c>
      <c r="E27" s="3">
        <f>SUM(E11:E26)</f>
        <v>-59000</v>
      </c>
      <c r="J27" s="3">
        <f>SUM(J11:J26)</f>
        <v>4777</v>
      </c>
    </row>
    <row r="28" spans="1:10" ht="15.75" thickTop="1" x14ac:dyDescent="0.25">
      <c r="E28" s="1">
        <f>SUM(C27:E27)</f>
        <v>0</v>
      </c>
    </row>
    <row r="29" spans="1:10" x14ac:dyDescent="0.25">
      <c r="A29" s="6" t="s">
        <v>119</v>
      </c>
    </row>
    <row r="30" spans="1:10" x14ac:dyDescent="0.25">
      <c r="B30" s="6"/>
      <c r="E30" s="10"/>
    </row>
    <row r="31" spans="1:10" ht="15.75" thickBot="1" x14ac:dyDescent="0.3">
      <c r="B31" s="40" t="s">
        <v>2</v>
      </c>
      <c r="C31" s="40" t="s">
        <v>108</v>
      </c>
      <c r="D31" s="40" t="s">
        <v>107</v>
      </c>
      <c r="E31" s="40" t="s">
        <v>3</v>
      </c>
      <c r="F31" s="40" t="s">
        <v>106</v>
      </c>
      <c r="G31" s="4"/>
      <c r="H31" s="40" t="s">
        <v>105</v>
      </c>
      <c r="I31" s="40" t="s">
        <v>104</v>
      </c>
      <c r="J31" s="45"/>
    </row>
    <row r="32" spans="1:10" x14ac:dyDescent="0.25">
      <c r="A32">
        <v>2015</v>
      </c>
      <c r="B32" s="1"/>
      <c r="C32" s="1">
        <v>7945000</v>
      </c>
      <c r="D32" s="1"/>
      <c r="E32" s="1">
        <f>-ROUND($C$32*J32/$J$48,0)+3</f>
        <v>-153009</v>
      </c>
      <c r="F32" s="1">
        <f t="shared" ref="F32:F46" si="4">SUM(B32:E32)</f>
        <v>7791991</v>
      </c>
      <c r="G32" s="1"/>
      <c r="H32" s="42">
        <v>42369</v>
      </c>
      <c r="I32" s="42">
        <v>42278</v>
      </c>
      <c r="J32" s="10">
        <f t="shared" ref="J32:J46" si="5">+MIN(H32-I32+1,365)</f>
        <v>92</v>
      </c>
    </row>
    <row r="33" spans="1:10" x14ac:dyDescent="0.25">
      <c r="A33">
        <v>2016</v>
      </c>
      <c r="B33" s="1">
        <f t="shared" ref="B33:B46" si="6">+F32</f>
        <v>7791991</v>
      </c>
      <c r="C33" s="1"/>
      <c r="D33" s="1">
        <v>-504000</v>
      </c>
      <c r="E33" s="1">
        <v>-607045</v>
      </c>
      <c r="F33" s="1">
        <f t="shared" si="4"/>
        <v>6680946</v>
      </c>
      <c r="G33" s="1"/>
      <c r="H33" s="42">
        <v>42735</v>
      </c>
      <c r="I33" s="42">
        <v>42370</v>
      </c>
      <c r="J33" s="10">
        <f t="shared" si="5"/>
        <v>365</v>
      </c>
    </row>
    <row r="34" spans="1:10" x14ac:dyDescent="0.25">
      <c r="A34" s="44">
        <v>42736</v>
      </c>
      <c r="B34" s="1">
        <f t="shared" si="6"/>
        <v>6680946</v>
      </c>
      <c r="C34" s="1"/>
      <c r="D34" s="1"/>
      <c r="E34" s="1">
        <f>-ROUND($C$32*J34/$J$48,0)+1</f>
        <v>-49894</v>
      </c>
      <c r="F34" s="1">
        <f t="shared" si="4"/>
        <v>6631052</v>
      </c>
      <c r="G34" s="1"/>
      <c r="H34" s="42">
        <v>42765</v>
      </c>
      <c r="I34" s="42">
        <v>42736</v>
      </c>
      <c r="J34" s="10">
        <f t="shared" si="5"/>
        <v>30</v>
      </c>
    </row>
    <row r="35" spans="1:10" x14ac:dyDescent="0.25">
      <c r="A35" s="43" t="s">
        <v>103</v>
      </c>
      <c r="B35" s="1">
        <f t="shared" si="6"/>
        <v>6631052</v>
      </c>
      <c r="C35" s="1"/>
      <c r="D35" s="1"/>
      <c r="E35" s="1">
        <f>-ROUND($C$32*J35/$J$48,0)+14</f>
        <v>-557151</v>
      </c>
      <c r="F35" s="1">
        <f t="shared" si="4"/>
        <v>6073901</v>
      </c>
      <c r="G35" s="1"/>
      <c r="H35" s="42">
        <v>43100</v>
      </c>
      <c r="I35" s="42">
        <v>42766</v>
      </c>
      <c r="J35" s="10">
        <f t="shared" si="5"/>
        <v>335</v>
      </c>
    </row>
    <row r="36" spans="1:10" x14ac:dyDescent="0.25">
      <c r="A36">
        <v>2018</v>
      </c>
      <c r="B36" s="1">
        <f t="shared" si="6"/>
        <v>6073901</v>
      </c>
      <c r="C36" s="1"/>
      <c r="D36" s="1"/>
      <c r="E36" s="1">
        <v>-607045</v>
      </c>
      <c r="F36" s="1">
        <f t="shared" si="4"/>
        <v>5466856</v>
      </c>
      <c r="G36" s="1"/>
      <c r="H36" s="42">
        <v>43465</v>
      </c>
      <c r="I36" s="42">
        <v>43101</v>
      </c>
      <c r="J36" s="10">
        <f t="shared" si="5"/>
        <v>365</v>
      </c>
    </row>
    <row r="37" spans="1:10" x14ac:dyDescent="0.25">
      <c r="A37">
        <v>2019</v>
      </c>
      <c r="B37" s="1">
        <f t="shared" si="6"/>
        <v>5466856</v>
      </c>
      <c r="C37" s="1"/>
      <c r="D37" s="1"/>
      <c r="E37" s="1">
        <v>-607045</v>
      </c>
      <c r="F37" s="1">
        <f t="shared" si="4"/>
        <v>4859811</v>
      </c>
      <c r="G37" s="1"/>
      <c r="H37" s="42">
        <v>43830</v>
      </c>
      <c r="I37" s="42">
        <v>43466</v>
      </c>
      <c r="J37" s="10">
        <f t="shared" si="5"/>
        <v>365</v>
      </c>
    </row>
    <row r="38" spans="1:10" x14ac:dyDescent="0.25">
      <c r="A38">
        <v>2020</v>
      </c>
      <c r="B38" s="1">
        <f t="shared" si="6"/>
        <v>4859811</v>
      </c>
      <c r="C38" s="1"/>
      <c r="D38" s="1"/>
      <c r="E38" s="1">
        <v>-607045</v>
      </c>
      <c r="F38" s="1">
        <f t="shared" si="4"/>
        <v>4252766</v>
      </c>
      <c r="G38" s="1"/>
      <c r="H38" s="42">
        <v>44196</v>
      </c>
      <c r="I38" s="42">
        <v>43831</v>
      </c>
      <c r="J38" s="10">
        <f t="shared" si="5"/>
        <v>365</v>
      </c>
    </row>
    <row r="39" spans="1:10" x14ac:dyDescent="0.25">
      <c r="A39">
        <v>2021</v>
      </c>
      <c r="B39" s="1">
        <f t="shared" si="6"/>
        <v>4252766</v>
      </c>
      <c r="C39" s="1"/>
      <c r="D39" s="1"/>
      <c r="E39" s="1">
        <v>-607045</v>
      </c>
      <c r="F39" s="1">
        <f t="shared" si="4"/>
        <v>3645721</v>
      </c>
      <c r="G39" s="1"/>
      <c r="H39" s="42">
        <v>44561</v>
      </c>
      <c r="I39" s="42">
        <v>44197</v>
      </c>
      <c r="J39" s="10">
        <f t="shared" si="5"/>
        <v>365</v>
      </c>
    </row>
    <row r="40" spans="1:10" x14ac:dyDescent="0.25">
      <c r="A40">
        <v>2022</v>
      </c>
      <c r="B40" s="1">
        <f t="shared" si="6"/>
        <v>3645721</v>
      </c>
      <c r="C40" s="1"/>
      <c r="D40" s="1">
        <v>-1035500</v>
      </c>
      <c r="E40" s="1">
        <v>-607045</v>
      </c>
      <c r="F40" s="1">
        <f t="shared" si="4"/>
        <v>2003176</v>
      </c>
      <c r="G40" s="1"/>
      <c r="H40" s="42">
        <v>44926</v>
      </c>
      <c r="I40" s="42">
        <v>44562</v>
      </c>
      <c r="J40" s="10">
        <f t="shared" si="5"/>
        <v>365</v>
      </c>
    </row>
    <row r="41" spans="1:10" x14ac:dyDescent="0.25">
      <c r="A41">
        <v>2023</v>
      </c>
      <c r="B41" s="1">
        <f t="shared" si="6"/>
        <v>2003176</v>
      </c>
      <c r="C41" s="1"/>
      <c r="D41" s="1"/>
      <c r="E41" s="1">
        <v>-607045</v>
      </c>
      <c r="F41" s="1">
        <f t="shared" si="4"/>
        <v>1396131</v>
      </c>
      <c r="G41" s="1"/>
      <c r="H41" s="42">
        <v>45291</v>
      </c>
      <c r="I41" s="42">
        <v>44927</v>
      </c>
      <c r="J41" s="10">
        <f t="shared" si="5"/>
        <v>365</v>
      </c>
    </row>
    <row r="42" spans="1:10" x14ac:dyDescent="0.25">
      <c r="A42">
        <v>2024</v>
      </c>
      <c r="B42" s="1">
        <f t="shared" si="6"/>
        <v>1396131</v>
      </c>
      <c r="C42" s="1"/>
      <c r="D42" s="1"/>
      <c r="E42" s="1">
        <v>-607045</v>
      </c>
      <c r="F42" s="1">
        <f t="shared" si="4"/>
        <v>789086</v>
      </c>
      <c r="G42" s="1"/>
      <c r="H42" s="42">
        <v>45657</v>
      </c>
      <c r="I42" s="42">
        <v>45292</v>
      </c>
      <c r="J42" s="10">
        <f t="shared" si="5"/>
        <v>365</v>
      </c>
    </row>
    <row r="43" spans="1:10" x14ac:dyDescent="0.25">
      <c r="A43">
        <v>2025</v>
      </c>
      <c r="B43" s="1">
        <f t="shared" si="6"/>
        <v>789086</v>
      </c>
      <c r="C43" s="1"/>
      <c r="D43" s="1"/>
      <c r="E43" s="1">
        <v>-607045</v>
      </c>
      <c r="F43" s="1">
        <f t="shared" si="4"/>
        <v>182041</v>
      </c>
      <c r="G43" s="1"/>
      <c r="H43" s="42">
        <v>46022</v>
      </c>
      <c r="I43" s="42">
        <v>45658</v>
      </c>
      <c r="J43" s="10">
        <f t="shared" si="5"/>
        <v>365</v>
      </c>
    </row>
    <row r="44" spans="1:10" x14ac:dyDescent="0.25">
      <c r="A44">
        <v>2026</v>
      </c>
      <c r="B44" s="1">
        <f t="shared" si="6"/>
        <v>182041</v>
      </c>
      <c r="C44" s="1"/>
      <c r="D44" s="1"/>
      <c r="E44" s="1">
        <f>-MIN(607045,B44)</f>
        <v>-182041</v>
      </c>
      <c r="F44" s="1">
        <f t="shared" si="4"/>
        <v>0</v>
      </c>
      <c r="G44" s="1"/>
      <c r="H44" s="42">
        <v>46387</v>
      </c>
      <c r="I44" s="42">
        <v>46023</v>
      </c>
      <c r="J44" s="10">
        <f t="shared" si="5"/>
        <v>365</v>
      </c>
    </row>
    <row r="45" spans="1:10" x14ac:dyDescent="0.25">
      <c r="A45">
        <v>2027</v>
      </c>
      <c r="B45" s="1">
        <f t="shared" si="6"/>
        <v>0</v>
      </c>
      <c r="C45" s="1"/>
      <c r="D45" s="1"/>
      <c r="E45" s="1">
        <f>-MIN(607045,B45)</f>
        <v>0</v>
      </c>
      <c r="F45" s="1">
        <f t="shared" si="4"/>
        <v>0</v>
      </c>
      <c r="G45" s="1"/>
      <c r="H45" s="42">
        <v>46752</v>
      </c>
      <c r="I45" s="42">
        <v>46388</v>
      </c>
      <c r="J45" s="10">
        <f t="shared" si="5"/>
        <v>365</v>
      </c>
    </row>
    <row r="46" spans="1:10" x14ac:dyDescent="0.25">
      <c r="A46">
        <v>2028</v>
      </c>
      <c r="B46" s="1">
        <f t="shared" si="6"/>
        <v>0</v>
      </c>
      <c r="C46" s="1"/>
      <c r="D46" s="1"/>
      <c r="E46" s="1">
        <f>-B46</f>
        <v>0</v>
      </c>
      <c r="F46" s="1">
        <f t="shared" si="4"/>
        <v>0</v>
      </c>
      <c r="G46" s="1"/>
      <c r="H46" s="42">
        <v>47057</v>
      </c>
      <c r="I46" s="42">
        <v>46753</v>
      </c>
      <c r="J46" s="10">
        <f t="shared" si="5"/>
        <v>305</v>
      </c>
    </row>
    <row r="47" spans="1:10" x14ac:dyDescent="0.25">
      <c r="B47" s="1"/>
      <c r="C47" s="1"/>
      <c r="D47" s="1"/>
      <c r="E47" s="1"/>
      <c r="F47" s="1"/>
      <c r="G47" s="1"/>
      <c r="H47" s="42"/>
      <c r="I47" s="42"/>
      <c r="J47" s="10"/>
    </row>
    <row r="48" spans="1:10" ht="15.75" thickBot="1" x14ac:dyDescent="0.3">
      <c r="C48" s="3">
        <f>SUM(C32:C47)</f>
        <v>7945000</v>
      </c>
      <c r="D48" s="3">
        <f>SUM(D32:D47)</f>
        <v>-1539500</v>
      </c>
      <c r="E48" s="3">
        <f>SUM(E32:E47)</f>
        <v>-6405500</v>
      </c>
      <c r="J48" s="3">
        <f>SUM(J32:J47)</f>
        <v>4777</v>
      </c>
    </row>
    <row r="49" spans="1:33" ht="15.75" thickTop="1" x14ac:dyDescent="0.25">
      <c r="E49" s="1">
        <f>SUM(C48:E48)</f>
        <v>0</v>
      </c>
    </row>
    <row r="51" spans="1:33" x14ac:dyDescent="0.25">
      <c r="A51" s="6" t="s">
        <v>118</v>
      </c>
    </row>
    <row r="52" spans="1:33" x14ac:dyDescent="0.25">
      <c r="B52" s="6"/>
      <c r="E52" s="10"/>
      <c r="M52" s="49" t="s">
        <v>117</v>
      </c>
      <c r="X52" s="48" t="s">
        <v>116</v>
      </c>
    </row>
    <row r="53" spans="1:33" ht="15.75" thickBot="1" x14ac:dyDescent="0.3">
      <c r="B53" s="40" t="s">
        <v>2</v>
      </c>
      <c r="C53" s="40" t="s">
        <v>108</v>
      </c>
      <c r="D53" s="40" t="s">
        <v>107</v>
      </c>
      <c r="E53" s="40" t="s">
        <v>3</v>
      </c>
      <c r="F53" s="40" t="s">
        <v>106</v>
      </c>
      <c r="G53" s="4"/>
      <c r="H53" s="40" t="s">
        <v>105</v>
      </c>
      <c r="I53" s="40" t="s">
        <v>104</v>
      </c>
      <c r="J53" s="45"/>
      <c r="M53" s="40" t="s">
        <v>2</v>
      </c>
      <c r="N53" s="40" t="s">
        <v>108</v>
      </c>
      <c r="O53" s="40" t="s">
        <v>107</v>
      </c>
      <c r="P53" s="40" t="s">
        <v>3</v>
      </c>
      <c r="Q53" s="40" t="s">
        <v>106</v>
      </c>
      <c r="R53" s="4"/>
      <c r="S53" s="40" t="s">
        <v>105</v>
      </c>
      <c r="T53" s="40" t="s">
        <v>104</v>
      </c>
      <c r="U53" s="45"/>
      <c r="Y53" s="40" t="s">
        <v>2</v>
      </c>
      <c r="Z53" s="40" t="s">
        <v>108</v>
      </c>
      <c r="AA53" s="40" t="s">
        <v>107</v>
      </c>
      <c r="AB53" s="40" t="s">
        <v>3</v>
      </c>
      <c r="AC53" s="40" t="s">
        <v>106</v>
      </c>
    </row>
    <row r="54" spans="1:33" x14ac:dyDescent="0.25">
      <c r="A54">
        <v>2015</v>
      </c>
      <c r="B54" s="1"/>
      <c r="C54" s="1">
        <v>1018000</v>
      </c>
      <c r="D54" s="1"/>
      <c r="E54" s="1">
        <f>-ROUND($C$54*J54/$J$81,0)+1</f>
        <v>-10616</v>
      </c>
      <c r="F54" s="1">
        <f t="shared" ref="F54:F79" si="7">SUM(B54:E54)</f>
        <v>1007384</v>
      </c>
      <c r="G54" s="1"/>
      <c r="H54" s="42">
        <v>42369</v>
      </c>
      <c r="I54" s="42">
        <v>42278</v>
      </c>
      <c r="J54" s="10">
        <f t="shared" ref="J54:J79" si="8">+MIN(H54-I54+1,365)</f>
        <v>92</v>
      </c>
      <c r="L54">
        <v>2015</v>
      </c>
      <c r="M54" s="1"/>
      <c r="N54" s="1"/>
      <c r="O54" s="1"/>
      <c r="P54" s="1"/>
      <c r="Q54" s="1">
        <f t="shared" ref="Q54:Q79" si="9">SUM(M54:P54)</f>
        <v>0</v>
      </c>
      <c r="R54" s="1"/>
      <c r="S54" s="42"/>
      <c r="T54" s="42"/>
      <c r="U54" s="10"/>
      <c r="X54">
        <v>2015</v>
      </c>
      <c r="Y54" s="1">
        <f t="shared" ref="Y54:Y79" si="10">B54+M54</f>
        <v>0</v>
      </c>
      <c r="Z54" s="1">
        <f t="shared" ref="Z54:Z79" si="11">C54+N54</f>
        <v>1018000</v>
      </c>
      <c r="AA54" s="1">
        <f t="shared" ref="AA54:AA79" si="12">D54+O54</f>
        <v>0</v>
      </c>
      <c r="AB54" s="1">
        <f t="shared" ref="AB54:AB79" si="13">E54+P54</f>
        <v>-10616</v>
      </c>
      <c r="AC54" s="1">
        <f t="shared" ref="AC54:AC79" si="14">SUM(Y54:AB54)</f>
        <v>1007384</v>
      </c>
    </row>
    <row r="55" spans="1:33" x14ac:dyDescent="0.25">
      <c r="A55">
        <v>2016</v>
      </c>
      <c r="B55" s="1">
        <f t="shared" ref="B55:B79" si="15">+F54</f>
        <v>1007384</v>
      </c>
      <c r="C55" s="1"/>
      <c r="D55" s="1"/>
      <c r="E55" s="1">
        <f>-ROUND($C$54*J55/$J$81,0)+5</f>
        <v>-42118</v>
      </c>
      <c r="F55" s="1">
        <f t="shared" si="7"/>
        <v>965266</v>
      </c>
      <c r="G55" s="1"/>
      <c r="H55" s="42">
        <v>42735</v>
      </c>
      <c r="I55" s="42">
        <v>42370</v>
      </c>
      <c r="J55" s="10">
        <f t="shared" si="8"/>
        <v>365</v>
      </c>
      <c r="L55">
        <v>2016</v>
      </c>
      <c r="M55" s="1"/>
      <c r="N55" s="1"/>
      <c r="O55" s="1"/>
      <c r="P55" s="1"/>
      <c r="Q55" s="1">
        <f t="shared" si="9"/>
        <v>0</v>
      </c>
      <c r="R55" s="1"/>
      <c r="S55" s="42"/>
      <c r="T55" s="42"/>
      <c r="U55" s="10"/>
      <c r="X55">
        <v>2016</v>
      </c>
      <c r="Y55" s="1">
        <f t="shared" si="10"/>
        <v>1007384</v>
      </c>
      <c r="Z55" s="1">
        <f t="shared" si="11"/>
        <v>0</v>
      </c>
      <c r="AA55" s="1">
        <f t="shared" si="12"/>
        <v>0</v>
      </c>
      <c r="AB55" s="1">
        <f t="shared" si="13"/>
        <v>-42118</v>
      </c>
      <c r="AC55" s="1">
        <f t="shared" si="14"/>
        <v>965266</v>
      </c>
    </row>
    <row r="56" spans="1:33" x14ac:dyDescent="0.25">
      <c r="A56" s="44">
        <v>42736</v>
      </c>
      <c r="B56" s="1">
        <f t="shared" si="15"/>
        <v>965266</v>
      </c>
      <c r="C56" s="1"/>
      <c r="D56" s="1"/>
      <c r="E56" s="1">
        <f>-ROUND($C$54*J56/$J$81,0)</f>
        <v>-3462</v>
      </c>
      <c r="F56" s="1">
        <f t="shared" si="7"/>
        <v>961804</v>
      </c>
      <c r="G56" s="1"/>
      <c r="H56" s="42">
        <v>42765</v>
      </c>
      <c r="I56" s="42">
        <v>42736</v>
      </c>
      <c r="J56" s="10">
        <f t="shared" si="8"/>
        <v>30</v>
      </c>
      <c r="L56" s="44">
        <v>42736</v>
      </c>
      <c r="M56" s="1"/>
      <c r="N56" s="1"/>
      <c r="O56" s="1"/>
      <c r="P56" s="1"/>
      <c r="Q56" s="1">
        <f t="shared" si="9"/>
        <v>0</v>
      </c>
      <c r="R56" s="1"/>
      <c r="S56" s="42"/>
      <c r="T56" s="42"/>
      <c r="U56" s="10"/>
      <c r="X56" s="44">
        <v>42736</v>
      </c>
      <c r="Y56" s="1">
        <f t="shared" si="10"/>
        <v>965266</v>
      </c>
      <c r="Z56" s="1">
        <f t="shared" si="11"/>
        <v>0</v>
      </c>
      <c r="AA56" s="1">
        <f t="shared" si="12"/>
        <v>0</v>
      </c>
      <c r="AB56" s="1">
        <f t="shared" si="13"/>
        <v>-3462</v>
      </c>
      <c r="AC56" s="1">
        <f t="shared" si="14"/>
        <v>961804</v>
      </c>
    </row>
    <row r="57" spans="1:33" x14ac:dyDescent="0.25">
      <c r="A57" s="43" t="s">
        <v>103</v>
      </c>
      <c r="B57" s="1">
        <f t="shared" si="15"/>
        <v>961804</v>
      </c>
      <c r="C57" s="1"/>
      <c r="D57" s="1"/>
      <c r="E57" s="1">
        <f>-ROUND($C$54*J57/$J$81,0)-127</f>
        <v>-38788</v>
      </c>
      <c r="F57" s="1">
        <f t="shared" si="7"/>
        <v>923016</v>
      </c>
      <c r="G57" s="1"/>
      <c r="H57" s="42">
        <v>43100</v>
      </c>
      <c r="I57" s="42">
        <v>42766</v>
      </c>
      <c r="J57" s="10">
        <f t="shared" si="8"/>
        <v>335</v>
      </c>
      <c r="L57" s="43" t="s">
        <v>103</v>
      </c>
      <c r="M57" s="1"/>
      <c r="N57" s="1"/>
      <c r="O57" s="1"/>
      <c r="P57" s="1"/>
      <c r="Q57" s="1">
        <f t="shared" si="9"/>
        <v>0</v>
      </c>
      <c r="R57" s="1"/>
      <c r="S57" s="42"/>
      <c r="T57" s="42"/>
      <c r="U57" s="10"/>
      <c r="X57" s="43" t="s">
        <v>103</v>
      </c>
      <c r="Y57" s="1">
        <f t="shared" si="10"/>
        <v>961804</v>
      </c>
      <c r="Z57" s="1">
        <f t="shared" si="11"/>
        <v>0</v>
      </c>
      <c r="AA57" s="1">
        <f t="shared" si="12"/>
        <v>0</v>
      </c>
      <c r="AB57" s="1">
        <f t="shared" si="13"/>
        <v>-38788</v>
      </c>
      <c r="AC57" s="1">
        <f t="shared" si="14"/>
        <v>923016</v>
      </c>
    </row>
    <row r="58" spans="1:33" x14ac:dyDescent="0.25">
      <c r="A58">
        <v>2018</v>
      </c>
      <c r="B58" s="1">
        <f t="shared" si="15"/>
        <v>923016</v>
      </c>
      <c r="C58" s="1"/>
      <c r="D58" s="1"/>
      <c r="E58" s="1">
        <f t="shared" ref="E58:E78" si="16">-ROUND($C$54*J58/$J$81,0)-139</f>
        <v>-42262</v>
      </c>
      <c r="F58" s="1">
        <f t="shared" si="7"/>
        <v>880754</v>
      </c>
      <c r="G58" s="1"/>
      <c r="H58" s="42">
        <v>43465</v>
      </c>
      <c r="I58" s="42">
        <v>43101</v>
      </c>
      <c r="J58" s="10">
        <f t="shared" si="8"/>
        <v>365</v>
      </c>
      <c r="L58">
        <v>2018</v>
      </c>
      <c r="M58" s="1"/>
      <c r="N58" s="1"/>
      <c r="O58" s="1"/>
      <c r="P58" s="1"/>
      <c r="Q58" s="1">
        <f t="shared" si="9"/>
        <v>0</v>
      </c>
      <c r="R58" s="1"/>
      <c r="S58" s="42"/>
      <c r="T58" s="42"/>
      <c r="U58" s="10"/>
      <c r="X58">
        <v>2018</v>
      </c>
      <c r="Y58" s="1">
        <f t="shared" si="10"/>
        <v>923016</v>
      </c>
      <c r="Z58" s="1">
        <f t="shared" si="11"/>
        <v>0</v>
      </c>
      <c r="AA58" s="1">
        <f t="shared" si="12"/>
        <v>0</v>
      </c>
      <c r="AB58" s="1">
        <f t="shared" si="13"/>
        <v>-42262</v>
      </c>
      <c r="AC58" s="1">
        <f t="shared" si="14"/>
        <v>880754</v>
      </c>
    </row>
    <row r="59" spans="1:33" x14ac:dyDescent="0.25">
      <c r="A59">
        <v>2019</v>
      </c>
      <c r="B59" s="1">
        <f t="shared" si="15"/>
        <v>880754</v>
      </c>
      <c r="C59" s="1"/>
      <c r="D59" s="1"/>
      <c r="E59" s="1">
        <f t="shared" si="16"/>
        <v>-42262</v>
      </c>
      <c r="F59" s="1">
        <f t="shared" si="7"/>
        <v>838492</v>
      </c>
      <c r="G59" s="1"/>
      <c r="H59" s="42">
        <v>43830</v>
      </c>
      <c r="I59" s="42">
        <v>43466</v>
      </c>
      <c r="J59" s="10">
        <f t="shared" si="8"/>
        <v>365</v>
      </c>
      <c r="L59">
        <v>2019</v>
      </c>
      <c r="M59" s="1"/>
      <c r="N59" s="1"/>
      <c r="O59" s="1"/>
      <c r="P59" s="1"/>
      <c r="Q59" s="1">
        <f t="shared" si="9"/>
        <v>0</v>
      </c>
      <c r="R59" s="1"/>
      <c r="S59" s="42"/>
      <c r="T59" s="42"/>
      <c r="U59" s="10"/>
      <c r="X59">
        <v>2019</v>
      </c>
      <c r="Y59" s="1">
        <f t="shared" si="10"/>
        <v>880754</v>
      </c>
      <c r="Z59" s="1">
        <f t="shared" si="11"/>
        <v>0</v>
      </c>
      <c r="AA59" s="1">
        <f t="shared" si="12"/>
        <v>0</v>
      </c>
      <c r="AB59" s="1">
        <f t="shared" si="13"/>
        <v>-42262</v>
      </c>
      <c r="AC59" s="1">
        <f t="shared" si="14"/>
        <v>838492</v>
      </c>
    </row>
    <row r="60" spans="1:33" x14ac:dyDescent="0.25">
      <c r="A60">
        <v>2020</v>
      </c>
      <c r="B60" s="1">
        <f t="shared" si="15"/>
        <v>838492</v>
      </c>
      <c r="C60" s="1"/>
      <c r="D60" s="1"/>
      <c r="E60" s="1">
        <f t="shared" si="16"/>
        <v>-42262</v>
      </c>
      <c r="F60" s="1">
        <f t="shared" si="7"/>
        <v>796230</v>
      </c>
      <c r="G60" s="1"/>
      <c r="H60" s="42">
        <v>44196</v>
      </c>
      <c r="I60" s="42">
        <v>43831</v>
      </c>
      <c r="J60" s="10">
        <f t="shared" si="8"/>
        <v>365</v>
      </c>
      <c r="L60">
        <v>2020</v>
      </c>
      <c r="M60" s="1"/>
      <c r="N60" s="1"/>
      <c r="O60" s="1"/>
      <c r="P60" s="1"/>
      <c r="Q60" s="1">
        <f t="shared" si="9"/>
        <v>0</v>
      </c>
      <c r="R60" s="1"/>
      <c r="S60" s="42"/>
      <c r="T60" s="42"/>
      <c r="U60" s="10"/>
      <c r="X60">
        <v>2020</v>
      </c>
      <c r="Y60" s="1">
        <f t="shared" si="10"/>
        <v>838492</v>
      </c>
      <c r="Z60" s="1">
        <f t="shared" si="11"/>
        <v>0</v>
      </c>
      <c r="AA60" s="1">
        <f t="shared" si="12"/>
        <v>0</v>
      </c>
      <c r="AB60" s="1">
        <f t="shared" si="13"/>
        <v>-42262</v>
      </c>
      <c r="AC60" s="1">
        <f t="shared" si="14"/>
        <v>796230</v>
      </c>
    </row>
    <row r="61" spans="1:33" x14ac:dyDescent="0.25">
      <c r="A61">
        <v>2021</v>
      </c>
      <c r="B61" s="1">
        <f t="shared" si="15"/>
        <v>796230</v>
      </c>
      <c r="C61" s="1"/>
      <c r="D61" s="1"/>
      <c r="E61" s="1">
        <f t="shared" si="16"/>
        <v>-42262</v>
      </c>
      <c r="F61" s="1">
        <f t="shared" si="7"/>
        <v>753968</v>
      </c>
      <c r="G61" s="1"/>
      <c r="H61" s="42">
        <v>44561</v>
      </c>
      <c r="I61" s="42">
        <v>44197</v>
      </c>
      <c r="J61" s="10">
        <f t="shared" si="8"/>
        <v>365</v>
      </c>
      <c r="L61">
        <v>2021</v>
      </c>
      <c r="M61" s="1"/>
      <c r="N61" s="1"/>
      <c r="O61" s="1"/>
      <c r="P61" s="1"/>
      <c r="Q61" s="1">
        <f t="shared" si="9"/>
        <v>0</v>
      </c>
      <c r="R61" s="1"/>
      <c r="S61" s="42"/>
      <c r="T61" s="42"/>
      <c r="U61" s="10"/>
      <c r="X61">
        <v>2021</v>
      </c>
      <c r="Y61" s="1">
        <f t="shared" si="10"/>
        <v>796230</v>
      </c>
      <c r="Z61" s="1">
        <f t="shared" si="11"/>
        <v>0</v>
      </c>
      <c r="AA61" s="1">
        <f t="shared" si="12"/>
        <v>0</v>
      </c>
      <c r="AB61" s="1">
        <f t="shared" si="13"/>
        <v>-42262</v>
      </c>
      <c r="AC61" s="1">
        <f t="shared" si="14"/>
        <v>753968</v>
      </c>
    </row>
    <row r="62" spans="1:33" x14ac:dyDescent="0.25">
      <c r="A62">
        <v>2022</v>
      </c>
      <c r="B62" s="1">
        <f t="shared" si="15"/>
        <v>753968</v>
      </c>
      <c r="C62" s="1"/>
      <c r="D62" s="1"/>
      <c r="E62" s="1">
        <f t="shared" si="16"/>
        <v>-42262</v>
      </c>
      <c r="F62" s="1">
        <f t="shared" si="7"/>
        <v>711706</v>
      </c>
      <c r="G62" s="1"/>
      <c r="H62" s="42">
        <v>44926</v>
      </c>
      <c r="I62" s="42">
        <v>44562</v>
      </c>
      <c r="J62" s="10">
        <f t="shared" si="8"/>
        <v>365</v>
      </c>
      <c r="L62">
        <v>2022</v>
      </c>
      <c r="M62" s="1"/>
      <c r="N62" s="1">
        <v>654500</v>
      </c>
      <c r="O62" s="1"/>
      <c r="P62" s="1">
        <f>-ROUND($N$62*U62/$U$81,0)*1.5-12</f>
        <v>-4917</v>
      </c>
      <c r="Q62" s="1">
        <f t="shared" si="9"/>
        <v>649583</v>
      </c>
      <c r="R62" s="1"/>
      <c r="S62" s="42">
        <v>44926</v>
      </c>
      <c r="T62" s="42">
        <v>44896</v>
      </c>
      <c r="U62" s="10">
        <f t="shared" ref="U62:U79" si="17">+MIN(S62-T62+1,365)</f>
        <v>31</v>
      </c>
      <c r="X62">
        <v>2022</v>
      </c>
      <c r="Y62" s="1">
        <f t="shared" si="10"/>
        <v>753968</v>
      </c>
      <c r="Z62" s="1">
        <f t="shared" si="11"/>
        <v>654500</v>
      </c>
      <c r="AA62" s="1">
        <f t="shared" si="12"/>
        <v>0</v>
      </c>
      <c r="AB62" s="1">
        <f t="shared" si="13"/>
        <v>-47179</v>
      </c>
      <c r="AC62" s="1">
        <f t="shared" si="14"/>
        <v>1361289</v>
      </c>
    </row>
    <row r="63" spans="1:33" x14ac:dyDescent="0.25">
      <c r="A63">
        <v>2023</v>
      </c>
      <c r="B63" s="1">
        <f t="shared" si="15"/>
        <v>711706</v>
      </c>
      <c r="C63" s="1"/>
      <c r="D63" s="1"/>
      <c r="E63" s="1">
        <f t="shared" si="16"/>
        <v>-42262</v>
      </c>
      <c r="F63" s="1">
        <f t="shared" si="7"/>
        <v>669444</v>
      </c>
      <c r="G63" s="1"/>
      <c r="H63" s="42">
        <v>45291</v>
      </c>
      <c r="I63" s="42">
        <v>44927</v>
      </c>
      <c r="J63" s="10">
        <f t="shared" si="8"/>
        <v>365</v>
      </c>
      <c r="L63">
        <v>2023</v>
      </c>
      <c r="M63" s="1">
        <f t="shared" ref="M63:M79" si="18">+Q62</f>
        <v>649583</v>
      </c>
      <c r="N63" s="1"/>
      <c r="O63" s="1"/>
      <c r="P63" s="1">
        <f t="shared" ref="P63:P78" si="19">-ROUND($N$62*U63/$U$81,0)-93</f>
        <v>-38593</v>
      </c>
      <c r="Q63" s="1">
        <f t="shared" si="9"/>
        <v>610990</v>
      </c>
      <c r="R63" s="1"/>
      <c r="S63" s="42">
        <v>45291</v>
      </c>
      <c r="T63" s="42">
        <v>44927</v>
      </c>
      <c r="U63" s="10">
        <f t="shared" si="17"/>
        <v>365</v>
      </c>
      <c r="X63">
        <v>2023</v>
      </c>
      <c r="Y63" s="1">
        <f t="shared" si="10"/>
        <v>1361289</v>
      </c>
      <c r="Z63" s="1">
        <f t="shared" si="11"/>
        <v>0</v>
      </c>
      <c r="AA63" s="1">
        <f t="shared" si="12"/>
        <v>0</v>
      </c>
      <c r="AB63" s="1">
        <f t="shared" si="13"/>
        <v>-80855</v>
      </c>
      <c r="AC63" s="1">
        <f t="shared" si="14"/>
        <v>1280434</v>
      </c>
      <c r="AD63" s="47"/>
      <c r="AE63" s="1"/>
      <c r="AG63" s="46"/>
    </row>
    <row r="64" spans="1:33" x14ac:dyDescent="0.25">
      <c r="A64">
        <v>2024</v>
      </c>
      <c r="B64" s="1">
        <f t="shared" si="15"/>
        <v>669444</v>
      </c>
      <c r="C64" s="1"/>
      <c r="D64" s="1"/>
      <c r="E64" s="1">
        <f t="shared" si="16"/>
        <v>-42262</v>
      </c>
      <c r="F64" s="1">
        <f t="shared" si="7"/>
        <v>627182</v>
      </c>
      <c r="G64" s="1"/>
      <c r="H64" s="42">
        <v>45657</v>
      </c>
      <c r="I64" s="42">
        <v>45292</v>
      </c>
      <c r="J64" s="10">
        <f t="shared" si="8"/>
        <v>365</v>
      </c>
      <c r="L64">
        <v>2024</v>
      </c>
      <c r="M64" s="1">
        <f t="shared" si="18"/>
        <v>610990</v>
      </c>
      <c r="N64" s="1"/>
      <c r="O64" s="1"/>
      <c r="P64" s="1">
        <f t="shared" si="19"/>
        <v>-38593</v>
      </c>
      <c r="Q64" s="1">
        <f t="shared" si="9"/>
        <v>572397</v>
      </c>
      <c r="R64" s="1"/>
      <c r="S64" s="42">
        <v>45657</v>
      </c>
      <c r="T64" s="42">
        <v>45292</v>
      </c>
      <c r="U64" s="10">
        <f t="shared" si="17"/>
        <v>365</v>
      </c>
      <c r="X64">
        <v>2024</v>
      </c>
      <c r="Y64" s="1">
        <f t="shared" si="10"/>
        <v>1280434</v>
      </c>
      <c r="Z64" s="1">
        <f t="shared" si="11"/>
        <v>0</v>
      </c>
      <c r="AA64" s="1">
        <f t="shared" si="12"/>
        <v>0</v>
      </c>
      <c r="AB64" s="1">
        <f t="shared" si="13"/>
        <v>-80855</v>
      </c>
      <c r="AC64" s="1">
        <f t="shared" si="14"/>
        <v>1199579</v>
      </c>
      <c r="AD64" s="47"/>
      <c r="AE64" s="1"/>
    </row>
    <row r="65" spans="1:31" x14ac:dyDescent="0.25">
      <c r="A65">
        <v>2025</v>
      </c>
      <c r="B65" s="1">
        <f t="shared" si="15"/>
        <v>627182</v>
      </c>
      <c r="C65" s="1"/>
      <c r="D65" s="1"/>
      <c r="E65" s="1">
        <f t="shared" si="16"/>
        <v>-42262</v>
      </c>
      <c r="F65" s="1">
        <f t="shared" si="7"/>
        <v>584920</v>
      </c>
      <c r="G65" s="1"/>
      <c r="H65" s="42">
        <v>46022</v>
      </c>
      <c r="I65" s="42">
        <v>45658</v>
      </c>
      <c r="J65" s="10">
        <f t="shared" si="8"/>
        <v>365</v>
      </c>
      <c r="L65">
        <v>2025</v>
      </c>
      <c r="M65" s="1">
        <f t="shared" si="18"/>
        <v>572397</v>
      </c>
      <c r="N65" s="1"/>
      <c r="O65" s="1"/>
      <c r="P65" s="1">
        <f t="shared" si="19"/>
        <v>-38593</v>
      </c>
      <c r="Q65" s="1">
        <f t="shared" si="9"/>
        <v>533804</v>
      </c>
      <c r="R65" s="1"/>
      <c r="S65" s="42">
        <v>46022</v>
      </c>
      <c r="T65" s="42">
        <v>45658</v>
      </c>
      <c r="U65" s="10">
        <f t="shared" si="17"/>
        <v>365</v>
      </c>
      <c r="X65">
        <v>2025</v>
      </c>
      <c r="Y65" s="1">
        <f t="shared" si="10"/>
        <v>1199579</v>
      </c>
      <c r="Z65" s="1">
        <f t="shared" si="11"/>
        <v>0</v>
      </c>
      <c r="AA65" s="1">
        <f t="shared" si="12"/>
        <v>0</v>
      </c>
      <c r="AB65" s="1">
        <f t="shared" si="13"/>
        <v>-80855</v>
      </c>
      <c r="AC65" s="1">
        <f t="shared" si="14"/>
        <v>1118724</v>
      </c>
      <c r="AD65" s="47"/>
      <c r="AE65" s="1"/>
    </row>
    <row r="66" spans="1:31" x14ac:dyDescent="0.25">
      <c r="A66">
        <v>2026</v>
      </c>
      <c r="B66" s="1">
        <f t="shared" si="15"/>
        <v>584920</v>
      </c>
      <c r="C66" s="1"/>
      <c r="D66" s="1"/>
      <c r="E66" s="1">
        <f t="shared" si="16"/>
        <v>-42262</v>
      </c>
      <c r="F66" s="1">
        <f t="shared" si="7"/>
        <v>542658</v>
      </c>
      <c r="G66" s="1"/>
      <c r="H66" s="42">
        <v>46387</v>
      </c>
      <c r="I66" s="42">
        <v>46023</v>
      </c>
      <c r="J66" s="10">
        <f t="shared" si="8"/>
        <v>365</v>
      </c>
      <c r="L66">
        <v>2026</v>
      </c>
      <c r="M66" s="1">
        <f t="shared" si="18"/>
        <v>533804</v>
      </c>
      <c r="N66" s="1"/>
      <c r="O66" s="1"/>
      <c r="P66" s="1">
        <f t="shared" si="19"/>
        <v>-38593</v>
      </c>
      <c r="Q66" s="1">
        <f t="shared" si="9"/>
        <v>495211</v>
      </c>
      <c r="R66" s="1"/>
      <c r="S66" s="42">
        <v>46387</v>
      </c>
      <c r="T66" s="42">
        <v>46023</v>
      </c>
      <c r="U66" s="10">
        <f t="shared" si="17"/>
        <v>365</v>
      </c>
      <c r="X66">
        <v>2026</v>
      </c>
      <c r="Y66" s="1">
        <f t="shared" si="10"/>
        <v>1118724</v>
      </c>
      <c r="Z66" s="1">
        <f t="shared" si="11"/>
        <v>0</v>
      </c>
      <c r="AA66" s="1">
        <f t="shared" si="12"/>
        <v>0</v>
      </c>
      <c r="AB66" s="1">
        <f t="shared" si="13"/>
        <v>-80855</v>
      </c>
      <c r="AC66" s="1">
        <f t="shared" si="14"/>
        <v>1037869</v>
      </c>
      <c r="AD66" s="47"/>
      <c r="AE66" s="1"/>
    </row>
    <row r="67" spans="1:31" x14ac:dyDescent="0.25">
      <c r="A67">
        <v>2027</v>
      </c>
      <c r="B67" s="1">
        <f t="shared" si="15"/>
        <v>542658</v>
      </c>
      <c r="C67" s="1"/>
      <c r="D67" s="1"/>
      <c r="E67" s="1">
        <f t="shared" si="16"/>
        <v>-42262</v>
      </c>
      <c r="F67" s="1">
        <f t="shared" si="7"/>
        <v>500396</v>
      </c>
      <c r="G67" s="1"/>
      <c r="H67" s="42">
        <v>46752</v>
      </c>
      <c r="I67" s="42">
        <v>46388</v>
      </c>
      <c r="J67" s="10">
        <f t="shared" si="8"/>
        <v>365</v>
      </c>
      <c r="L67">
        <v>2027</v>
      </c>
      <c r="M67" s="1">
        <f t="shared" si="18"/>
        <v>495211</v>
      </c>
      <c r="N67" s="1"/>
      <c r="O67" s="1"/>
      <c r="P67" s="1">
        <f t="shared" si="19"/>
        <v>-38593</v>
      </c>
      <c r="Q67" s="1">
        <f t="shared" si="9"/>
        <v>456618</v>
      </c>
      <c r="R67" s="1"/>
      <c r="S67" s="42">
        <v>46752</v>
      </c>
      <c r="T67" s="42">
        <v>46388</v>
      </c>
      <c r="U67" s="10">
        <f t="shared" si="17"/>
        <v>365</v>
      </c>
      <c r="X67">
        <v>2027</v>
      </c>
      <c r="Y67" s="1">
        <f t="shared" si="10"/>
        <v>1037869</v>
      </c>
      <c r="Z67" s="1">
        <f t="shared" si="11"/>
        <v>0</v>
      </c>
      <c r="AA67" s="1">
        <f t="shared" si="12"/>
        <v>0</v>
      </c>
      <c r="AB67" s="1">
        <f t="shared" si="13"/>
        <v>-80855</v>
      </c>
      <c r="AC67" s="1">
        <f t="shared" si="14"/>
        <v>957014</v>
      </c>
      <c r="AD67" s="47"/>
      <c r="AE67" s="1"/>
    </row>
    <row r="68" spans="1:31" x14ac:dyDescent="0.25">
      <c r="A68">
        <v>2028</v>
      </c>
      <c r="B68" s="1">
        <f t="shared" si="15"/>
        <v>500396</v>
      </c>
      <c r="C68" s="1"/>
      <c r="D68" s="1"/>
      <c r="E68" s="1">
        <f t="shared" si="16"/>
        <v>-42262</v>
      </c>
      <c r="F68" s="1">
        <f t="shared" si="7"/>
        <v>458134</v>
      </c>
      <c r="G68" s="1"/>
      <c r="H68" s="42">
        <v>47118</v>
      </c>
      <c r="I68" s="42">
        <v>46753</v>
      </c>
      <c r="J68" s="10">
        <f t="shared" si="8"/>
        <v>365</v>
      </c>
      <c r="L68">
        <v>2028</v>
      </c>
      <c r="M68" s="1">
        <f t="shared" si="18"/>
        <v>456618</v>
      </c>
      <c r="N68" s="1"/>
      <c r="O68" s="1"/>
      <c r="P68" s="1">
        <f t="shared" si="19"/>
        <v>-38593</v>
      </c>
      <c r="Q68" s="1">
        <f t="shared" si="9"/>
        <v>418025</v>
      </c>
      <c r="R68" s="1"/>
      <c r="S68" s="42">
        <v>47118</v>
      </c>
      <c r="T68" s="42">
        <v>46753</v>
      </c>
      <c r="U68" s="10">
        <f t="shared" si="17"/>
        <v>365</v>
      </c>
      <c r="X68">
        <v>2028</v>
      </c>
      <c r="Y68" s="1">
        <f t="shared" si="10"/>
        <v>957014</v>
      </c>
      <c r="Z68" s="1">
        <f t="shared" si="11"/>
        <v>0</v>
      </c>
      <c r="AA68" s="1">
        <f t="shared" si="12"/>
        <v>0</v>
      </c>
      <c r="AB68" s="1">
        <f t="shared" si="13"/>
        <v>-80855</v>
      </c>
      <c r="AC68" s="1">
        <f t="shared" si="14"/>
        <v>876159</v>
      </c>
      <c r="AD68" s="47"/>
      <c r="AE68" s="1"/>
    </row>
    <row r="69" spans="1:31" x14ac:dyDescent="0.25">
      <c r="A69">
        <v>2029</v>
      </c>
      <c r="B69" s="1">
        <f t="shared" si="15"/>
        <v>458134</v>
      </c>
      <c r="C69" s="1"/>
      <c r="D69" s="1"/>
      <c r="E69" s="1">
        <f t="shared" si="16"/>
        <v>-42262</v>
      </c>
      <c r="F69" s="1">
        <f t="shared" si="7"/>
        <v>415872</v>
      </c>
      <c r="G69" s="1"/>
      <c r="H69" s="42">
        <v>47483</v>
      </c>
      <c r="I69" s="42">
        <v>47119</v>
      </c>
      <c r="J69" s="10">
        <f t="shared" si="8"/>
        <v>365</v>
      </c>
      <c r="L69">
        <v>2029</v>
      </c>
      <c r="M69" s="1">
        <f t="shared" si="18"/>
        <v>418025</v>
      </c>
      <c r="N69" s="1"/>
      <c r="O69" s="1"/>
      <c r="P69" s="1">
        <f t="shared" si="19"/>
        <v>-38593</v>
      </c>
      <c r="Q69" s="1">
        <f t="shared" si="9"/>
        <v>379432</v>
      </c>
      <c r="R69" s="1"/>
      <c r="S69" s="42">
        <v>47483</v>
      </c>
      <c r="T69" s="42">
        <v>47119</v>
      </c>
      <c r="U69" s="10">
        <f t="shared" si="17"/>
        <v>365</v>
      </c>
      <c r="X69">
        <v>2029</v>
      </c>
      <c r="Y69" s="1">
        <f t="shared" si="10"/>
        <v>876159</v>
      </c>
      <c r="Z69" s="1">
        <f t="shared" si="11"/>
        <v>0</v>
      </c>
      <c r="AA69" s="1">
        <f t="shared" si="12"/>
        <v>0</v>
      </c>
      <c r="AB69" s="1">
        <f t="shared" si="13"/>
        <v>-80855</v>
      </c>
      <c r="AC69" s="1">
        <f t="shared" si="14"/>
        <v>795304</v>
      </c>
      <c r="AD69" s="47"/>
      <c r="AE69" s="1"/>
    </row>
    <row r="70" spans="1:31" x14ac:dyDescent="0.25">
      <c r="A70">
        <v>2030</v>
      </c>
      <c r="B70" s="1">
        <f t="shared" si="15"/>
        <v>415872</v>
      </c>
      <c r="C70" s="1"/>
      <c r="D70" s="1"/>
      <c r="E70" s="1">
        <f t="shared" si="16"/>
        <v>-42262</v>
      </c>
      <c r="F70" s="1">
        <f t="shared" si="7"/>
        <v>373610</v>
      </c>
      <c r="G70" s="1"/>
      <c r="H70" s="42">
        <v>47848</v>
      </c>
      <c r="I70" s="42">
        <v>47484</v>
      </c>
      <c r="J70" s="10">
        <f t="shared" si="8"/>
        <v>365</v>
      </c>
      <c r="L70">
        <v>2030</v>
      </c>
      <c r="M70" s="1">
        <f t="shared" si="18"/>
        <v>379432</v>
      </c>
      <c r="N70" s="1"/>
      <c r="O70" s="1"/>
      <c r="P70" s="1">
        <f t="shared" si="19"/>
        <v>-38593</v>
      </c>
      <c r="Q70" s="1">
        <f t="shared" si="9"/>
        <v>340839</v>
      </c>
      <c r="R70" s="1"/>
      <c r="S70" s="42">
        <v>47848</v>
      </c>
      <c r="T70" s="42">
        <v>47484</v>
      </c>
      <c r="U70" s="10">
        <f t="shared" si="17"/>
        <v>365</v>
      </c>
      <c r="X70">
        <v>2030</v>
      </c>
      <c r="Y70" s="1">
        <f t="shared" si="10"/>
        <v>795304</v>
      </c>
      <c r="Z70" s="1">
        <f t="shared" si="11"/>
        <v>0</v>
      </c>
      <c r="AA70" s="1">
        <f t="shared" si="12"/>
        <v>0</v>
      </c>
      <c r="AB70" s="1">
        <f t="shared" si="13"/>
        <v>-80855</v>
      </c>
      <c r="AC70" s="1">
        <f t="shared" si="14"/>
        <v>714449</v>
      </c>
      <c r="AD70" s="47"/>
      <c r="AE70" s="1"/>
    </row>
    <row r="71" spans="1:31" x14ac:dyDescent="0.25">
      <c r="A71">
        <v>2031</v>
      </c>
      <c r="B71" s="1">
        <f t="shared" si="15"/>
        <v>373610</v>
      </c>
      <c r="C71" s="1"/>
      <c r="D71" s="1"/>
      <c r="E71" s="1">
        <f t="shared" si="16"/>
        <v>-42262</v>
      </c>
      <c r="F71" s="1">
        <f t="shared" si="7"/>
        <v>331348</v>
      </c>
      <c r="G71" s="1"/>
      <c r="H71" s="42">
        <v>48213</v>
      </c>
      <c r="I71" s="42">
        <v>47849</v>
      </c>
      <c r="J71" s="10">
        <f t="shared" si="8"/>
        <v>365</v>
      </c>
      <c r="L71">
        <v>2031</v>
      </c>
      <c r="M71" s="1">
        <f t="shared" si="18"/>
        <v>340839</v>
      </c>
      <c r="N71" s="1"/>
      <c r="O71" s="1"/>
      <c r="P71" s="1">
        <f t="shared" si="19"/>
        <v>-38593</v>
      </c>
      <c r="Q71" s="1">
        <f t="shared" si="9"/>
        <v>302246</v>
      </c>
      <c r="R71" s="1"/>
      <c r="S71" s="42">
        <v>48213</v>
      </c>
      <c r="T71" s="42">
        <v>47849</v>
      </c>
      <c r="U71" s="10">
        <f t="shared" si="17"/>
        <v>365</v>
      </c>
      <c r="X71">
        <v>2031</v>
      </c>
      <c r="Y71" s="1">
        <f t="shared" si="10"/>
        <v>714449</v>
      </c>
      <c r="Z71" s="1">
        <f t="shared" si="11"/>
        <v>0</v>
      </c>
      <c r="AA71" s="1">
        <f t="shared" si="12"/>
        <v>0</v>
      </c>
      <c r="AB71" s="1">
        <f t="shared" si="13"/>
        <v>-80855</v>
      </c>
      <c r="AC71" s="1">
        <f t="shared" si="14"/>
        <v>633594</v>
      </c>
      <c r="AD71" s="47"/>
      <c r="AE71" s="1"/>
    </row>
    <row r="72" spans="1:31" x14ac:dyDescent="0.25">
      <c r="A72">
        <v>2032</v>
      </c>
      <c r="B72" s="1">
        <f t="shared" si="15"/>
        <v>331348</v>
      </c>
      <c r="C72" s="1"/>
      <c r="D72" s="1"/>
      <c r="E72" s="1">
        <f t="shared" si="16"/>
        <v>-42262</v>
      </c>
      <c r="F72" s="1">
        <f t="shared" si="7"/>
        <v>289086</v>
      </c>
      <c r="G72" s="1"/>
      <c r="H72" s="42">
        <v>48579</v>
      </c>
      <c r="I72" s="42">
        <v>48214</v>
      </c>
      <c r="J72" s="10">
        <f t="shared" si="8"/>
        <v>365</v>
      </c>
      <c r="L72">
        <v>2032</v>
      </c>
      <c r="M72" s="1">
        <f t="shared" si="18"/>
        <v>302246</v>
      </c>
      <c r="N72" s="1"/>
      <c r="O72" s="1"/>
      <c r="P72" s="1">
        <f t="shared" si="19"/>
        <v>-38593</v>
      </c>
      <c r="Q72" s="1">
        <f t="shared" si="9"/>
        <v>263653</v>
      </c>
      <c r="R72" s="1"/>
      <c r="S72" s="42">
        <v>48579</v>
      </c>
      <c r="T72" s="42">
        <v>48214</v>
      </c>
      <c r="U72" s="10">
        <f t="shared" si="17"/>
        <v>365</v>
      </c>
      <c r="X72">
        <v>2032</v>
      </c>
      <c r="Y72" s="1">
        <f t="shared" si="10"/>
        <v>633594</v>
      </c>
      <c r="Z72" s="1">
        <f t="shared" si="11"/>
        <v>0</v>
      </c>
      <c r="AA72" s="1">
        <f t="shared" si="12"/>
        <v>0</v>
      </c>
      <c r="AB72" s="1">
        <f t="shared" si="13"/>
        <v>-80855</v>
      </c>
      <c r="AC72" s="1">
        <f t="shared" si="14"/>
        <v>552739</v>
      </c>
      <c r="AD72" s="47"/>
      <c r="AE72" s="1"/>
    </row>
    <row r="73" spans="1:31" x14ac:dyDescent="0.25">
      <c r="A73">
        <v>2033</v>
      </c>
      <c r="B73" s="1">
        <f t="shared" si="15"/>
        <v>289086</v>
      </c>
      <c r="C73" s="1"/>
      <c r="D73" s="1"/>
      <c r="E73" s="1">
        <f t="shared" si="16"/>
        <v>-42262</v>
      </c>
      <c r="F73" s="1">
        <f t="shared" si="7"/>
        <v>246824</v>
      </c>
      <c r="G73" s="1"/>
      <c r="H73" s="42">
        <v>48944</v>
      </c>
      <c r="I73" s="42">
        <v>48580</v>
      </c>
      <c r="J73" s="10">
        <f t="shared" si="8"/>
        <v>365</v>
      </c>
      <c r="L73">
        <v>2033</v>
      </c>
      <c r="M73" s="1">
        <f t="shared" si="18"/>
        <v>263653</v>
      </c>
      <c r="N73" s="1"/>
      <c r="O73" s="1"/>
      <c r="P73" s="1">
        <f t="shared" si="19"/>
        <v>-38593</v>
      </c>
      <c r="Q73" s="1">
        <f t="shared" si="9"/>
        <v>225060</v>
      </c>
      <c r="R73" s="1"/>
      <c r="S73" s="42">
        <v>48944</v>
      </c>
      <c r="T73" s="42">
        <v>48580</v>
      </c>
      <c r="U73" s="10">
        <f t="shared" si="17"/>
        <v>365</v>
      </c>
      <c r="X73">
        <v>2033</v>
      </c>
      <c r="Y73" s="1">
        <f t="shared" si="10"/>
        <v>552739</v>
      </c>
      <c r="Z73" s="1">
        <f t="shared" si="11"/>
        <v>0</v>
      </c>
      <c r="AA73" s="1">
        <f t="shared" si="12"/>
        <v>0</v>
      </c>
      <c r="AB73" s="1">
        <f t="shared" si="13"/>
        <v>-80855</v>
      </c>
      <c r="AC73" s="1">
        <f t="shared" si="14"/>
        <v>471884</v>
      </c>
      <c r="AD73" s="47"/>
      <c r="AE73" s="1"/>
    </row>
    <row r="74" spans="1:31" x14ac:dyDescent="0.25">
      <c r="A74">
        <v>2034</v>
      </c>
      <c r="B74" s="1">
        <f t="shared" si="15"/>
        <v>246824</v>
      </c>
      <c r="C74" s="1"/>
      <c r="D74" s="1"/>
      <c r="E74" s="1">
        <f t="shared" si="16"/>
        <v>-42262</v>
      </c>
      <c r="F74" s="1">
        <f t="shared" si="7"/>
        <v>204562</v>
      </c>
      <c r="G74" s="1"/>
      <c r="H74" s="42">
        <v>49309</v>
      </c>
      <c r="I74" s="42">
        <v>48945</v>
      </c>
      <c r="J74" s="10">
        <f t="shared" si="8"/>
        <v>365</v>
      </c>
      <c r="L74">
        <v>2034</v>
      </c>
      <c r="M74" s="1">
        <f t="shared" si="18"/>
        <v>225060</v>
      </c>
      <c r="N74" s="1"/>
      <c r="O74" s="1"/>
      <c r="P74" s="1">
        <f t="shared" si="19"/>
        <v>-38593</v>
      </c>
      <c r="Q74" s="1">
        <f t="shared" si="9"/>
        <v>186467</v>
      </c>
      <c r="R74" s="1"/>
      <c r="S74" s="42">
        <v>49309</v>
      </c>
      <c r="T74" s="42">
        <v>48945</v>
      </c>
      <c r="U74" s="10">
        <f t="shared" si="17"/>
        <v>365</v>
      </c>
      <c r="X74">
        <v>2034</v>
      </c>
      <c r="Y74" s="1">
        <f t="shared" si="10"/>
        <v>471884</v>
      </c>
      <c r="Z74" s="1">
        <f t="shared" si="11"/>
        <v>0</v>
      </c>
      <c r="AA74" s="1">
        <f t="shared" si="12"/>
        <v>0</v>
      </c>
      <c r="AB74" s="1">
        <f t="shared" si="13"/>
        <v>-80855</v>
      </c>
      <c r="AC74" s="1">
        <f t="shared" si="14"/>
        <v>391029</v>
      </c>
      <c r="AD74" s="47"/>
      <c r="AE74" s="1"/>
    </row>
    <row r="75" spans="1:31" x14ac:dyDescent="0.25">
      <c r="A75">
        <v>2035</v>
      </c>
      <c r="B75" s="1">
        <f t="shared" si="15"/>
        <v>204562</v>
      </c>
      <c r="C75" s="1"/>
      <c r="D75" s="1"/>
      <c r="E75" s="1">
        <f t="shared" si="16"/>
        <v>-42262</v>
      </c>
      <c r="F75" s="1">
        <f t="shared" si="7"/>
        <v>162300</v>
      </c>
      <c r="G75" s="1"/>
      <c r="H75" s="42">
        <v>49674</v>
      </c>
      <c r="I75" s="42">
        <v>49310</v>
      </c>
      <c r="J75" s="10">
        <f t="shared" si="8"/>
        <v>365</v>
      </c>
      <c r="L75">
        <v>2035</v>
      </c>
      <c r="M75" s="1">
        <f t="shared" si="18"/>
        <v>186467</v>
      </c>
      <c r="N75" s="1"/>
      <c r="O75" s="1"/>
      <c r="P75" s="1">
        <f t="shared" si="19"/>
        <v>-38593</v>
      </c>
      <c r="Q75" s="1">
        <f t="shared" si="9"/>
        <v>147874</v>
      </c>
      <c r="R75" s="1"/>
      <c r="S75" s="42">
        <v>49674</v>
      </c>
      <c r="T75" s="42">
        <v>49310</v>
      </c>
      <c r="U75" s="10">
        <f t="shared" si="17"/>
        <v>365</v>
      </c>
      <c r="X75">
        <v>2035</v>
      </c>
      <c r="Y75" s="1">
        <f t="shared" si="10"/>
        <v>391029</v>
      </c>
      <c r="Z75" s="1">
        <f t="shared" si="11"/>
        <v>0</v>
      </c>
      <c r="AA75" s="1">
        <f t="shared" si="12"/>
        <v>0</v>
      </c>
      <c r="AB75" s="1">
        <f t="shared" si="13"/>
        <v>-80855</v>
      </c>
      <c r="AC75" s="1">
        <f t="shared" si="14"/>
        <v>310174</v>
      </c>
      <c r="AD75" s="47"/>
      <c r="AE75" s="1"/>
    </row>
    <row r="76" spans="1:31" x14ac:dyDescent="0.25">
      <c r="A76">
        <v>2036</v>
      </c>
      <c r="B76" s="1">
        <f t="shared" si="15"/>
        <v>162300</v>
      </c>
      <c r="C76" s="1"/>
      <c r="D76" s="1"/>
      <c r="E76" s="1">
        <f t="shared" si="16"/>
        <v>-42262</v>
      </c>
      <c r="F76" s="1">
        <f t="shared" si="7"/>
        <v>120038</v>
      </c>
      <c r="G76" s="1"/>
      <c r="H76" s="42">
        <v>50040</v>
      </c>
      <c r="I76" s="42">
        <v>49675</v>
      </c>
      <c r="J76" s="10">
        <f t="shared" si="8"/>
        <v>365</v>
      </c>
      <c r="L76">
        <v>2036</v>
      </c>
      <c r="M76" s="1">
        <f t="shared" si="18"/>
        <v>147874</v>
      </c>
      <c r="N76" s="1"/>
      <c r="O76" s="1"/>
      <c r="P76" s="1">
        <f t="shared" si="19"/>
        <v>-38593</v>
      </c>
      <c r="Q76" s="1">
        <f t="shared" si="9"/>
        <v>109281</v>
      </c>
      <c r="R76" s="1"/>
      <c r="S76" s="42">
        <v>50040</v>
      </c>
      <c r="T76" s="42">
        <v>49675</v>
      </c>
      <c r="U76" s="10">
        <f t="shared" si="17"/>
        <v>365</v>
      </c>
      <c r="X76">
        <v>2036</v>
      </c>
      <c r="Y76" s="1">
        <f t="shared" si="10"/>
        <v>310174</v>
      </c>
      <c r="Z76" s="1">
        <f t="shared" si="11"/>
        <v>0</v>
      </c>
      <c r="AA76" s="1">
        <f t="shared" si="12"/>
        <v>0</v>
      </c>
      <c r="AB76" s="1">
        <f t="shared" si="13"/>
        <v>-80855</v>
      </c>
      <c r="AC76" s="1">
        <f t="shared" si="14"/>
        <v>229319</v>
      </c>
      <c r="AD76" s="47"/>
      <c r="AE76" s="1"/>
    </row>
    <row r="77" spans="1:31" x14ac:dyDescent="0.25">
      <c r="A77">
        <v>2037</v>
      </c>
      <c r="B77" s="1">
        <f t="shared" si="15"/>
        <v>120038</v>
      </c>
      <c r="C77" s="1"/>
      <c r="D77" s="1"/>
      <c r="E77" s="1">
        <f t="shared" si="16"/>
        <v>-42262</v>
      </c>
      <c r="F77" s="1">
        <f t="shared" si="7"/>
        <v>77776</v>
      </c>
      <c r="G77" s="1"/>
      <c r="H77" s="42">
        <v>50405</v>
      </c>
      <c r="I77" s="42">
        <v>50041</v>
      </c>
      <c r="J77" s="10">
        <f t="shared" si="8"/>
        <v>365</v>
      </c>
      <c r="L77">
        <v>2037</v>
      </c>
      <c r="M77" s="1">
        <f t="shared" si="18"/>
        <v>109281</v>
      </c>
      <c r="N77" s="1"/>
      <c r="O77" s="1"/>
      <c r="P77" s="1">
        <f t="shared" si="19"/>
        <v>-38593</v>
      </c>
      <c r="Q77" s="1">
        <f t="shared" si="9"/>
        <v>70688</v>
      </c>
      <c r="R77" s="1"/>
      <c r="S77" s="42">
        <v>50405</v>
      </c>
      <c r="T77" s="42">
        <v>50041</v>
      </c>
      <c r="U77" s="10">
        <f t="shared" si="17"/>
        <v>365</v>
      </c>
      <c r="X77">
        <v>2037</v>
      </c>
      <c r="Y77" s="1">
        <f t="shared" si="10"/>
        <v>229319</v>
      </c>
      <c r="Z77" s="1">
        <f t="shared" si="11"/>
        <v>0</v>
      </c>
      <c r="AA77" s="1">
        <f t="shared" si="12"/>
        <v>0</v>
      </c>
      <c r="AB77" s="1">
        <f t="shared" si="13"/>
        <v>-80855</v>
      </c>
      <c r="AC77" s="1">
        <f t="shared" si="14"/>
        <v>148464</v>
      </c>
      <c r="AD77" s="47"/>
      <c r="AE77" s="1"/>
    </row>
    <row r="78" spans="1:31" x14ac:dyDescent="0.25">
      <c r="A78">
        <v>2038</v>
      </c>
      <c r="B78" s="1">
        <f t="shared" si="15"/>
        <v>77776</v>
      </c>
      <c r="C78" s="1"/>
      <c r="D78" s="1"/>
      <c r="E78" s="1">
        <f t="shared" si="16"/>
        <v>-42262</v>
      </c>
      <c r="F78" s="1">
        <f t="shared" si="7"/>
        <v>35514</v>
      </c>
      <c r="G78" s="1"/>
      <c r="H78" s="42">
        <v>50770</v>
      </c>
      <c r="I78" s="42">
        <v>50406</v>
      </c>
      <c r="J78" s="10">
        <f t="shared" si="8"/>
        <v>365</v>
      </c>
      <c r="L78">
        <v>2038</v>
      </c>
      <c r="M78" s="1">
        <f t="shared" si="18"/>
        <v>70688</v>
      </c>
      <c r="N78" s="1"/>
      <c r="O78" s="1"/>
      <c r="P78" s="1">
        <f t="shared" si="19"/>
        <v>-38593</v>
      </c>
      <c r="Q78" s="1">
        <f t="shared" si="9"/>
        <v>32095</v>
      </c>
      <c r="R78" s="1"/>
      <c r="S78" s="42">
        <v>50770</v>
      </c>
      <c r="T78" s="42">
        <v>50406</v>
      </c>
      <c r="U78" s="10">
        <f t="shared" si="17"/>
        <v>365</v>
      </c>
      <c r="X78">
        <v>2038</v>
      </c>
      <c r="Y78" s="1">
        <f t="shared" si="10"/>
        <v>148464</v>
      </c>
      <c r="Z78" s="1">
        <f t="shared" si="11"/>
        <v>0</v>
      </c>
      <c r="AA78" s="1">
        <f t="shared" si="12"/>
        <v>0</v>
      </c>
      <c r="AB78" s="1">
        <f t="shared" si="13"/>
        <v>-80855</v>
      </c>
      <c r="AC78" s="1">
        <f t="shared" si="14"/>
        <v>67609</v>
      </c>
      <c r="AD78" s="47"/>
      <c r="AE78" s="1"/>
    </row>
    <row r="79" spans="1:31" x14ac:dyDescent="0.25">
      <c r="A79">
        <v>2039</v>
      </c>
      <c r="B79" s="1">
        <f t="shared" si="15"/>
        <v>35514</v>
      </c>
      <c r="C79" s="1"/>
      <c r="D79" s="1"/>
      <c r="E79" s="1">
        <f>-B79</f>
        <v>-35514</v>
      </c>
      <c r="F79" s="1">
        <f t="shared" si="7"/>
        <v>0</v>
      </c>
      <c r="G79" s="1"/>
      <c r="H79" s="42">
        <v>51104</v>
      </c>
      <c r="I79" s="42">
        <v>50771</v>
      </c>
      <c r="J79" s="10">
        <f t="shared" si="8"/>
        <v>334</v>
      </c>
      <c r="L79">
        <v>2039</v>
      </c>
      <c r="M79" s="1">
        <f t="shared" si="18"/>
        <v>32095</v>
      </c>
      <c r="N79" s="1"/>
      <c r="O79" s="1"/>
      <c r="P79" s="1">
        <f>-MIN(M79,ROUND($N$62*U79/$U$81,0))</f>
        <v>-32095</v>
      </c>
      <c r="Q79" s="1">
        <f t="shared" si="9"/>
        <v>0</v>
      </c>
      <c r="R79" s="1"/>
      <c r="S79" s="42">
        <v>51104</v>
      </c>
      <c r="T79" s="42">
        <v>50771</v>
      </c>
      <c r="U79" s="10">
        <f t="shared" si="17"/>
        <v>334</v>
      </c>
      <c r="X79">
        <v>2039</v>
      </c>
      <c r="Y79" s="1">
        <f t="shared" si="10"/>
        <v>67609</v>
      </c>
      <c r="Z79" s="1">
        <f t="shared" si="11"/>
        <v>0</v>
      </c>
      <c r="AA79" s="1">
        <f t="shared" si="12"/>
        <v>0</v>
      </c>
      <c r="AB79" s="1">
        <f t="shared" si="13"/>
        <v>-67609</v>
      </c>
      <c r="AC79" s="1">
        <f t="shared" si="14"/>
        <v>0</v>
      </c>
      <c r="AD79" s="46"/>
      <c r="AE79" s="1"/>
    </row>
    <row r="80" spans="1:31" x14ac:dyDescent="0.25">
      <c r="B80" s="1"/>
      <c r="C80" s="1"/>
      <c r="D80" s="1"/>
      <c r="E80" s="1"/>
      <c r="F80" s="1"/>
      <c r="G80" s="1"/>
      <c r="H80" s="42"/>
      <c r="I80" s="42"/>
      <c r="J80" s="10"/>
      <c r="Y80" s="1"/>
      <c r="Z80" s="1"/>
      <c r="AA80" s="1"/>
      <c r="AB80" s="1"/>
      <c r="AC80" s="1"/>
    </row>
    <row r="81" spans="1:28" ht="15.75" thickBot="1" x14ac:dyDescent="0.3">
      <c r="C81" s="3">
        <f>SUM(C54:C80)</f>
        <v>1018000</v>
      </c>
      <c r="D81" s="3">
        <f>SUM(D54:D80)</f>
        <v>0</v>
      </c>
      <c r="E81" s="3">
        <f>SUM(E54:E80)</f>
        <v>-1018000</v>
      </c>
      <c r="J81" s="3">
        <f>SUM(J54:J80)</f>
        <v>8821</v>
      </c>
      <c r="U81" s="3">
        <f>SUM(U54:U80)</f>
        <v>6205</v>
      </c>
      <c r="Z81" s="3">
        <f>SUM(Z54:Z80)</f>
        <v>1672500</v>
      </c>
      <c r="AA81" s="3">
        <f>SUM(AA54:AA80)</f>
        <v>0</v>
      </c>
      <c r="AB81" s="3">
        <f>SUM(AB54:AB80)</f>
        <v>-1672500</v>
      </c>
    </row>
    <row r="82" spans="1:28" ht="15.75" thickTop="1" x14ac:dyDescent="0.25"/>
    <row r="84" spans="1:28" x14ac:dyDescent="0.25">
      <c r="A84" s="6" t="s">
        <v>115</v>
      </c>
    </row>
    <row r="85" spans="1:28" x14ac:dyDescent="0.25">
      <c r="A85" s="6"/>
    </row>
    <row r="86" spans="1:28" x14ac:dyDescent="0.25">
      <c r="A86" s="6"/>
      <c r="B86" t="s">
        <v>104</v>
      </c>
      <c r="C86" s="42">
        <v>42751</v>
      </c>
      <c r="E86">
        <v>8349</v>
      </c>
      <c r="F86" t="s">
        <v>111</v>
      </c>
    </row>
    <row r="87" spans="1:28" x14ac:dyDescent="0.25">
      <c r="A87" s="6"/>
      <c r="B87" t="s">
        <v>105</v>
      </c>
      <c r="C87" s="42">
        <v>51104</v>
      </c>
      <c r="E87">
        <v>365</v>
      </c>
      <c r="F87" t="s">
        <v>110</v>
      </c>
    </row>
    <row r="88" spans="1:28" x14ac:dyDescent="0.25">
      <c r="A88" s="6"/>
      <c r="C88" s="42"/>
      <c r="E88">
        <f>+ROUND(E86/E87,3)</f>
        <v>22.873999999999999</v>
      </c>
      <c r="F88" t="s">
        <v>109</v>
      </c>
    </row>
    <row r="89" spans="1:28" x14ac:dyDescent="0.25">
      <c r="A89" s="6"/>
    </row>
    <row r="90" spans="1:28" x14ac:dyDescent="0.25">
      <c r="B90" s="6"/>
      <c r="E90" s="10"/>
    </row>
    <row r="91" spans="1:28" ht="15.75" thickBot="1" x14ac:dyDescent="0.3">
      <c r="B91" s="40" t="s">
        <v>2</v>
      </c>
      <c r="C91" s="40" t="s">
        <v>108</v>
      </c>
      <c r="D91" s="40" t="s">
        <v>107</v>
      </c>
      <c r="E91" s="40" t="s">
        <v>3</v>
      </c>
      <c r="F91" s="40" t="s">
        <v>106</v>
      </c>
      <c r="G91" s="4"/>
      <c r="H91" s="40" t="s">
        <v>105</v>
      </c>
      <c r="I91" s="40" t="s">
        <v>104</v>
      </c>
      <c r="J91" s="45"/>
    </row>
    <row r="92" spans="1:28" x14ac:dyDescent="0.25">
      <c r="A92" s="44">
        <v>42736</v>
      </c>
      <c r="B92" s="1"/>
      <c r="C92" s="1">
        <v>7100800</v>
      </c>
      <c r="D92" s="1"/>
      <c r="E92" s="1">
        <v>-12374</v>
      </c>
      <c r="F92" s="1">
        <f t="shared" ref="F92:F115" si="20">SUM(B92:E92)</f>
        <v>7088426</v>
      </c>
      <c r="G92" s="1"/>
      <c r="H92" s="42">
        <v>42765</v>
      </c>
      <c r="I92" s="42">
        <f>+C86</f>
        <v>42751</v>
      </c>
      <c r="J92" s="10">
        <f t="shared" ref="J92:J115" si="21">+MIN(H92-I92+1,365)</f>
        <v>15</v>
      </c>
    </row>
    <row r="93" spans="1:28" x14ac:dyDescent="0.25">
      <c r="A93" s="43" t="s">
        <v>103</v>
      </c>
      <c r="B93" s="1">
        <f t="shared" ref="B93:B115" si="22">+F92</f>
        <v>7088426</v>
      </c>
      <c r="C93" s="1"/>
      <c r="D93" s="1"/>
      <c r="E93" s="1">
        <f t="shared" ref="E93:E114" si="23">-$C$92/$E$88*J93/365</f>
        <v>-284916.17569029145</v>
      </c>
      <c r="F93" s="1">
        <f t="shared" si="20"/>
        <v>6803509.8243097086</v>
      </c>
      <c r="G93" s="1"/>
      <c r="H93" s="42">
        <v>43100</v>
      </c>
      <c r="I93" s="42">
        <v>42766</v>
      </c>
      <c r="J93" s="10">
        <f t="shared" si="21"/>
        <v>335</v>
      </c>
    </row>
    <row r="94" spans="1:28" x14ac:dyDescent="0.25">
      <c r="A94">
        <v>2018</v>
      </c>
      <c r="B94" s="1">
        <f t="shared" si="22"/>
        <v>6803509.8243097086</v>
      </c>
      <c r="C94" s="1"/>
      <c r="D94" s="1"/>
      <c r="E94" s="1">
        <f t="shared" si="23"/>
        <v>-310431.05709539214</v>
      </c>
      <c r="F94" s="1">
        <f t="shared" si="20"/>
        <v>6493078.7672143169</v>
      </c>
      <c r="G94" s="1"/>
      <c r="H94" s="42">
        <v>43465</v>
      </c>
      <c r="I94" s="42">
        <v>43101</v>
      </c>
      <c r="J94" s="10">
        <f t="shared" si="21"/>
        <v>365</v>
      </c>
    </row>
    <row r="95" spans="1:28" x14ac:dyDescent="0.25">
      <c r="A95">
        <v>2019</v>
      </c>
      <c r="B95" s="1">
        <f t="shared" si="22"/>
        <v>6493078.7672143169</v>
      </c>
      <c r="C95" s="1"/>
      <c r="D95" s="1"/>
      <c r="E95" s="1">
        <f t="shared" si="23"/>
        <v>-310431.05709539214</v>
      </c>
      <c r="F95" s="1">
        <f t="shared" si="20"/>
        <v>6182647.7101189252</v>
      </c>
      <c r="G95" s="1"/>
      <c r="H95" s="42">
        <v>43830</v>
      </c>
      <c r="I95" s="42">
        <v>43466</v>
      </c>
      <c r="J95" s="10">
        <f t="shared" si="21"/>
        <v>365</v>
      </c>
    </row>
    <row r="96" spans="1:28" x14ac:dyDescent="0.25">
      <c r="A96">
        <v>2020</v>
      </c>
      <c r="B96" s="1">
        <f t="shared" si="22"/>
        <v>6182647.7101189252</v>
      </c>
      <c r="C96" s="1"/>
      <c r="D96" s="1"/>
      <c r="E96" s="1">
        <f t="shared" si="23"/>
        <v>-310431.05709539214</v>
      </c>
      <c r="F96" s="1">
        <f t="shared" si="20"/>
        <v>5872216.6530235335</v>
      </c>
      <c r="G96" s="1"/>
      <c r="H96" s="42">
        <v>44196</v>
      </c>
      <c r="I96" s="42">
        <v>43831</v>
      </c>
      <c r="J96" s="10">
        <f t="shared" si="21"/>
        <v>365</v>
      </c>
    </row>
    <row r="97" spans="1:10" x14ac:dyDescent="0.25">
      <c r="A97">
        <v>2021</v>
      </c>
      <c r="B97" s="1">
        <f t="shared" si="22"/>
        <v>5872216.6530235335</v>
      </c>
      <c r="C97" s="1"/>
      <c r="D97" s="1"/>
      <c r="E97" s="1">
        <f t="shared" si="23"/>
        <v>-310431.05709539214</v>
      </c>
      <c r="F97" s="1">
        <f t="shared" si="20"/>
        <v>5561785.5959281418</v>
      </c>
      <c r="G97" s="1"/>
      <c r="H97" s="42">
        <v>44561</v>
      </c>
      <c r="I97" s="42">
        <v>44197</v>
      </c>
      <c r="J97" s="10">
        <f t="shared" si="21"/>
        <v>365</v>
      </c>
    </row>
    <row r="98" spans="1:10" x14ac:dyDescent="0.25">
      <c r="A98">
        <v>2022</v>
      </c>
      <c r="B98" s="1">
        <f t="shared" si="22"/>
        <v>5561785.5959281418</v>
      </c>
      <c r="C98" s="1"/>
      <c r="D98" s="1"/>
      <c r="E98" s="1">
        <f t="shared" si="23"/>
        <v>-310431.05709539214</v>
      </c>
      <c r="F98" s="1">
        <f t="shared" si="20"/>
        <v>5251354.5388327502</v>
      </c>
      <c r="G98" s="1"/>
      <c r="H98" s="42">
        <v>44926</v>
      </c>
      <c r="I98" s="42">
        <v>44562</v>
      </c>
      <c r="J98" s="10">
        <f t="shared" si="21"/>
        <v>365</v>
      </c>
    </row>
    <row r="99" spans="1:10" x14ac:dyDescent="0.25">
      <c r="A99">
        <v>2023</v>
      </c>
      <c r="B99" s="1">
        <f t="shared" si="22"/>
        <v>5251354.5388327502</v>
      </c>
      <c r="C99" s="1"/>
      <c r="D99" s="1"/>
      <c r="E99" s="1">
        <f t="shared" si="23"/>
        <v>-310431.05709539214</v>
      </c>
      <c r="F99" s="1">
        <f t="shared" si="20"/>
        <v>4940923.4817373585</v>
      </c>
      <c r="G99" s="1"/>
      <c r="H99" s="42">
        <v>45291</v>
      </c>
      <c r="I99" s="42">
        <v>44927</v>
      </c>
      <c r="J99" s="10">
        <f t="shared" si="21"/>
        <v>365</v>
      </c>
    </row>
    <row r="100" spans="1:10" x14ac:dyDescent="0.25">
      <c r="A100">
        <v>2024</v>
      </c>
      <c r="B100" s="1">
        <f t="shared" si="22"/>
        <v>4940923.4817373585</v>
      </c>
      <c r="C100" s="1"/>
      <c r="D100" s="1"/>
      <c r="E100" s="1">
        <f t="shared" si="23"/>
        <v>-310431.05709539214</v>
      </c>
      <c r="F100" s="1">
        <f t="shared" si="20"/>
        <v>4630492.4246419668</v>
      </c>
      <c r="G100" s="1"/>
      <c r="H100" s="42">
        <v>45657</v>
      </c>
      <c r="I100" s="42">
        <v>45292</v>
      </c>
      <c r="J100" s="10">
        <f t="shared" si="21"/>
        <v>365</v>
      </c>
    </row>
    <row r="101" spans="1:10" x14ac:dyDescent="0.25">
      <c r="A101">
        <v>2025</v>
      </c>
      <c r="B101" s="1">
        <f t="shared" si="22"/>
        <v>4630492.4246419668</v>
      </c>
      <c r="C101" s="1"/>
      <c r="D101" s="1"/>
      <c r="E101" s="1">
        <f t="shared" si="23"/>
        <v>-310431.05709539214</v>
      </c>
      <c r="F101" s="1">
        <f t="shared" si="20"/>
        <v>4320061.3675465751</v>
      </c>
      <c r="G101" s="1"/>
      <c r="H101" s="42">
        <v>46022</v>
      </c>
      <c r="I101" s="42">
        <v>45658</v>
      </c>
      <c r="J101" s="10">
        <f t="shared" si="21"/>
        <v>365</v>
      </c>
    </row>
    <row r="102" spans="1:10" x14ac:dyDescent="0.25">
      <c r="A102">
        <v>2026</v>
      </c>
      <c r="B102" s="1">
        <f t="shared" si="22"/>
        <v>4320061.3675465751</v>
      </c>
      <c r="C102" s="1"/>
      <c r="D102" s="1"/>
      <c r="E102" s="1">
        <f t="shared" si="23"/>
        <v>-310431.05709539214</v>
      </c>
      <c r="F102" s="1">
        <f t="shared" si="20"/>
        <v>4009630.310451183</v>
      </c>
      <c r="G102" s="1"/>
      <c r="H102" s="42">
        <v>46387</v>
      </c>
      <c r="I102" s="42">
        <v>46023</v>
      </c>
      <c r="J102" s="10">
        <f t="shared" si="21"/>
        <v>365</v>
      </c>
    </row>
    <row r="103" spans="1:10" x14ac:dyDescent="0.25">
      <c r="A103">
        <v>2027</v>
      </c>
      <c r="B103" s="1">
        <f t="shared" si="22"/>
        <v>4009630.310451183</v>
      </c>
      <c r="C103" s="1"/>
      <c r="D103" s="1"/>
      <c r="E103" s="1">
        <f t="shared" si="23"/>
        <v>-310431.05709539214</v>
      </c>
      <c r="F103" s="1">
        <f t="shared" si="20"/>
        <v>3699199.2533557909</v>
      </c>
      <c r="G103" s="1"/>
      <c r="H103" s="42">
        <v>46752</v>
      </c>
      <c r="I103" s="42">
        <v>46388</v>
      </c>
      <c r="J103" s="10">
        <f t="shared" si="21"/>
        <v>365</v>
      </c>
    </row>
    <row r="104" spans="1:10" x14ac:dyDescent="0.25">
      <c r="A104">
        <v>2028</v>
      </c>
      <c r="B104" s="1">
        <f t="shared" si="22"/>
        <v>3699199.2533557909</v>
      </c>
      <c r="C104" s="1"/>
      <c r="D104" s="1"/>
      <c r="E104" s="1">
        <f t="shared" si="23"/>
        <v>-310431.05709539214</v>
      </c>
      <c r="F104" s="1">
        <f t="shared" si="20"/>
        <v>3388768.1962603987</v>
      </c>
      <c r="G104" s="1"/>
      <c r="H104" s="42">
        <v>47118</v>
      </c>
      <c r="I104" s="42">
        <v>46753</v>
      </c>
      <c r="J104" s="10">
        <f t="shared" si="21"/>
        <v>365</v>
      </c>
    </row>
    <row r="105" spans="1:10" x14ac:dyDescent="0.25">
      <c r="A105">
        <v>2029</v>
      </c>
      <c r="B105" s="1">
        <f t="shared" si="22"/>
        <v>3388768.1962603987</v>
      </c>
      <c r="C105" s="1"/>
      <c r="D105" s="1"/>
      <c r="E105" s="1">
        <f t="shared" si="23"/>
        <v>-310431.05709539214</v>
      </c>
      <c r="F105" s="1">
        <f t="shared" si="20"/>
        <v>3078337.1391650066</v>
      </c>
      <c r="G105" s="1"/>
      <c r="H105" s="42">
        <v>47483</v>
      </c>
      <c r="I105" s="42">
        <v>47119</v>
      </c>
      <c r="J105" s="10">
        <f t="shared" si="21"/>
        <v>365</v>
      </c>
    </row>
    <row r="106" spans="1:10" x14ac:dyDescent="0.25">
      <c r="A106">
        <v>2030</v>
      </c>
      <c r="B106" s="1">
        <f t="shared" si="22"/>
        <v>3078337.1391650066</v>
      </c>
      <c r="C106" s="1"/>
      <c r="D106" s="1"/>
      <c r="E106" s="1">
        <f t="shared" si="23"/>
        <v>-310431.05709539214</v>
      </c>
      <c r="F106" s="1">
        <f t="shared" si="20"/>
        <v>2767906.0820696144</v>
      </c>
      <c r="G106" s="1"/>
      <c r="H106" s="42">
        <v>47848</v>
      </c>
      <c r="I106" s="42">
        <v>47484</v>
      </c>
      <c r="J106" s="10">
        <f t="shared" si="21"/>
        <v>365</v>
      </c>
    </row>
    <row r="107" spans="1:10" x14ac:dyDescent="0.25">
      <c r="A107">
        <v>2031</v>
      </c>
      <c r="B107" s="1">
        <f t="shared" si="22"/>
        <v>2767906.0820696144</v>
      </c>
      <c r="C107" s="1"/>
      <c r="D107" s="1"/>
      <c r="E107" s="1">
        <f t="shared" si="23"/>
        <v>-310431.05709539214</v>
      </c>
      <c r="F107" s="1">
        <f t="shared" si="20"/>
        <v>2457475.0249742223</v>
      </c>
      <c r="G107" s="1"/>
      <c r="H107" s="42">
        <v>48213</v>
      </c>
      <c r="I107" s="42">
        <v>47849</v>
      </c>
      <c r="J107" s="10">
        <f t="shared" si="21"/>
        <v>365</v>
      </c>
    </row>
    <row r="108" spans="1:10" x14ac:dyDescent="0.25">
      <c r="A108">
        <v>2032</v>
      </c>
      <c r="B108" s="1">
        <f t="shared" si="22"/>
        <v>2457475.0249742223</v>
      </c>
      <c r="C108" s="1"/>
      <c r="D108" s="1"/>
      <c r="E108" s="1">
        <f t="shared" si="23"/>
        <v>-310431.05709539214</v>
      </c>
      <c r="F108" s="1">
        <f t="shared" si="20"/>
        <v>2147043.9678788302</v>
      </c>
      <c r="G108" s="1"/>
      <c r="H108" s="42">
        <v>48579</v>
      </c>
      <c r="I108" s="42">
        <v>48214</v>
      </c>
      <c r="J108" s="10">
        <f t="shared" si="21"/>
        <v>365</v>
      </c>
    </row>
    <row r="109" spans="1:10" x14ac:dyDescent="0.25">
      <c r="A109">
        <v>2033</v>
      </c>
      <c r="B109" s="1">
        <f t="shared" si="22"/>
        <v>2147043.9678788302</v>
      </c>
      <c r="C109" s="1"/>
      <c r="D109" s="1"/>
      <c r="E109" s="1">
        <f t="shared" si="23"/>
        <v>-310431.05709539214</v>
      </c>
      <c r="F109" s="1">
        <f t="shared" si="20"/>
        <v>1836612.910783438</v>
      </c>
      <c r="G109" s="1"/>
      <c r="H109" s="42">
        <v>48944</v>
      </c>
      <c r="I109" s="42">
        <v>48580</v>
      </c>
      <c r="J109" s="10">
        <f t="shared" si="21"/>
        <v>365</v>
      </c>
    </row>
    <row r="110" spans="1:10" x14ac:dyDescent="0.25">
      <c r="A110">
        <v>2034</v>
      </c>
      <c r="B110" s="1">
        <f t="shared" si="22"/>
        <v>1836612.910783438</v>
      </c>
      <c r="C110" s="1"/>
      <c r="D110" s="1"/>
      <c r="E110" s="1">
        <f t="shared" si="23"/>
        <v>-310431.05709539214</v>
      </c>
      <c r="F110" s="1">
        <f t="shared" si="20"/>
        <v>1526181.8536880459</v>
      </c>
      <c r="G110" s="1"/>
      <c r="H110" s="42">
        <v>49309</v>
      </c>
      <c r="I110" s="42">
        <v>48945</v>
      </c>
      <c r="J110" s="10">
        <f t="shared" si="21"/>
        <v>365</v>
      </c>
    </row>
    <row r="111" spans="1:10" x14ac:dyDescent="0.25">
      <c r="A111">
        <v>2035</v>
      </c>
      <c r="B111" s="1">
        <f t="shared" si="22"/>
        <v>1526181.8536880459</v>
      </c>
      <c r="C111" s="1"/>
      <c r="D111" s="1"/>
      <c r="E111" s="1">
        <f t="shared" si="23"/>
        <v>-310431.05709539214</v>
      </c>
      <c r="F111" s="1">
        <f t="shared" si="20"/>
        <v>1215750.7965926537</v>
      </c>
      <c r="G111" s="1"/>
      <c r="H111" s="42">
        <v>49674</v>
      </c>
      <c r="I111" s="42">
        <v>49310</v>
      </c>
      <c r="J111" s="10">
        <f t="shared" si="21"/>
        <v>365</v>
      </c>
    </row>
    <row r="112" spans="1:10" x14ac:dyDescent="0.25">
      <c r="A112">
        <v>2036</v>
      </c>
      <c r="B112" s="1">
        <f t="shared" si="22"/>
        <v>1215750.7965926537</v>
      </c>
      <c r="C112" s="1"/>
      <c r="D112" s="1"/>
      <c r="E112" s="1">
        <f t="shared" si="23"/>
        <v>-310431.05709539214</v>
      </c>
      <c r="F112" s="1">
        <f t="shared" si="20"/>
        <v>905319.73949726159</v>
      </c>
      <c r="G112" s="1"/>
      <c r="H112" s="42">
        <v>50040</v>
      </c>
      <c r="I112" s="42">
        <v>49675</v>
      </c>
      <c r="J112" s="10">
        <f t="shared" si="21"/>
        <v>365</v>
      </c>
    </row>
    <row r="113" spans="1:10" x14ac:dyDescent="0.25">
      <c r="A113">
        <v>2037</v>
      </c>
      <c r="B113" s="1">
        <f t="shared" si="22"/>
        <v>905319.73949726159</v>
      </c>
      <c r="C113" s="1"/>
      <c r="D113" s="1"/>
      <c r="E113" s="1">
        <f t="shared" si="23"/>
        <v>-310431.05709539214</v>
      </c>
      <c r="F113" s="1">
        <f t="shared" si="20"/>
        <v>594888.68240186945</v>
      </c>
      <c r="G113" s="1"/>
      <c r="H113" s="42">
        <v>50405</v>
      </c>
      <c r="I113" s="42">
        <v>50041</v>
      </c>
      <c r="J113" s="10">
        <f t="shared" si="21"/>
        <v>365</v>
      </c>
    </row>
    <row r="114" spans="1:10" x14ac:dyDescent="0.25">
      <c r="A114">
        <v>2038</v>
      </c>
      <c r="B114" s="1">
        <f t="shared" si="22"/>
        <v>594888.68240186945</v>
      </c>
      <c r="C114" s="1"/>
      <c r="D114" s="1"/>
      <c r="E114" s="1">
        <f t="shared" si="23"/>
        <v>-310431.05709539214</v>
      </c>
      <c r="F114" s="1">
        <f t="shared" si="20"/>
        <v>284457.6253064773</v>
      </c>
      <c r="G114" s="1"/>
      <c r="H114" s="42">
        <v>50770</v>
      </c>
      <c r="I114" s="42">
        <v>50406</v>
      </c>
      <c r="J114" s="10">
        <f t="shared" si="21"/>
        <v>365</v>
      </c>
    </row>
    <row r="115" spans="1:10" x14ac:dyDescent="0.25">
      <c r="A115">
        <v>2039</v>
      </c>
      <c r="B115" s="1">
        <f t="shared" si="22"/>
        <v>284457.6253064773</v>
      </c>
      <c r="C115" s="1"/>
      <c r="D115" s="1"/>
      <c r="E115" s="1">
        <f>-B115</f>
        <v>-284457.6253064773</v>
      </c>
      <c r="F115" s="1">
        <f t="shared" si="20"/>
        <v>0</v>
      </c>
      <c r="G115" s="1"/>
      <c r="H115" s="42">
        <v>51104</v>
      </c>
      <c r="I115" s="42">
        <v>50771</v>
      </c>
      <c r="J115" s="10">
        <f t="shared" si="21"/>
        <v>334</v>
      </c>
    </row>
    <row r="116" spans="1:10" x14ac:dyDescent="0.25">
      <c r="B116" s="1"/>
      <c r="C116" s="1"/>
      <c r="D116" s="1"/>
      <c r="E116" s="1"/>
      <c r="F116" s="1"/>
      <c r="G116" s="1"/>
      <c r="H116" s="42"/>
      <c r="I116" s="42"/>
      <c r="J116" s="10"/>
    </row>
    <row r="117" spans="1:10" ht="15.75" thickBot="1" x14ac:dyDescent="0.3">
      <c r="C117" s="3">
        <f>SUM(C92:C116)</f>
        <v>7100800</v>
      </c>
      <c r="D117" s="3">
        <f>SUM(D92:D116)</f>
        <v>0</v>
      </c>
      <c r="E117" s="3">
        <f>SUM(E92:E116)</f>
        <v>-7100800</v>
      </c>
      <c r="J117" s="3">
        <f>SUM(J92:J116)</f>
        <v>8349</v>
      </c>
    </row>
    <row r="118" spans="1:10" ht="15.75" thickTop="1" x14ac:dyDescent="0.25"/>
  </sheetData>
  <pageMargins left="0.7" right="0.7" top="0.75" bottom="0.75" header="0.3" footer="0.3"/>
  <pageSetup scale="72" fitToHeight="0" orientation="portrait" verticalDpi="0" r:id="rId1"/>
  <headerFooter>
    <oddFooter>&amp;C&amp;A&amp;R&amp;P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4567-2C36-41DC-A33A-8928B67240D5}">
  <sheetPr>
    <pageSetUpPr fitToPage="1"/>
  </sheetPr>
  <dimension ref="A1:J33"/>
  <sheetViews>
    <sheetView workbookViewId="0">
      <selection activeCell="E19" sqref="E19"/>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s>
  <sheetData>
    <row r="1" spans="1:10" x14ac:dyDescent="0.25">
      <c r="A1" s="6" t="s">
        <v>0</v>
      </c>
    </row>
    <row r="2" spans="1:10" x14ac:dyDescent="0.25">
      <c r="A2" s="6" t="s">
        <v>9</v>
      </c>
    </row>
    <row r="3" spans="1:10" x14ac:dyDescent="0.25">
      <c r="A3" s="6" t="s">
        <v>10</v>
      </c>
    </row>
    <row r="4" spans="1:10" x14ac:dyDescent="0.25">
      <c r="A4" s="6" t="s">
        <v>171</v>
      </c>
      <c r="H4" s="50"/>
    </row>
    <row r="5" spans="1:10" x14ac:dyDescent="0.25">
      <c r="A5" s="6" t="s">
        <v>113</v>
      </c>
      <c r="H5" s="50"/>
    </row>
    <row r="6" spans="1:10" x14ac:dyDescent="0.25">
      <c r="H6" s="50"/>
    </row>
    <row r="7" spans="1:10" x14ac:dyDescent="0.25">
      <c r="A7" s="6" t="s">
        <v>121</v>
      </c>
    </row>
    <row r="8" spans="1:10" x14ac:dyDescent="0.25">
      <c r="A8" s="6"/>
      <c r="B8" t="s">
        <v>104</v>
      </c>
      <c r="C8" s="42">
        <v>43831</v>
      </c>
      <c r="E8">
        <v>6205</v>
      </c>
      <c r="F8" t="s">
        <v>111</v>
      </c>
      <c r="H8" s="12"/>
    </row>
    <row r="9" spans="1:10" x14ac:dyDescent="0.25">
      <c r="A9" s="6"/>
      <c r="B9" t="s">
        <v>105</v>
      </c>
      <c r="C9" s="42">
        <v>50040</v>
      </c>
      <c r="E9">
        <v>365</v>
      </c>
      <c r="F9" t="s">
        <v>110</v>
      </c>
    </row>
    <row r="10" spans="1:10" x14ac:dyDescent="0.25">
      <c r="A10" s="6"/>
      <c r="C10" s="42"/>
      <c r="E10">
        <f>+ROUND(E8/E9,3)</f>
        <v>17</v>
      </c>
      <c r="F10" t="s">
        <v>109</v>
      </c>
    </row>
    <row r="11" spans="1:10" x14ac:dyDescent="0.25">
      <c r="B11" s="6"/>
      <c r="E11" s="10"/>
    </row>
    <row r="12" spans="1:10" ht="15.75" thickBot="1" x14ac:dyDescent="0.3">
      <c r="B12" s="40" t="s">
        <v>2</v>
      </c>
      <c r="C12" s="40" t="s">
        <v>108</v>
      </c>
      <c r="D12" s="40" t="s">
        <v>107</v>
      </c>
      <c r="E12" s="40" t="s">
        <v>3</v>
      </c>
      <c r="F12" s="40" t="s">
        <v>106</v>
      </c>
      <c r="G12" s="4"/>
      <c r="H12" s="40" t="s">
        <v>105</v>
      </c>
      <c r="I12" s="40" t="s">
        <v>104</v>
      </c>
      <c r="J12" s="45"/>
    </row>
    <row r="13" spans="1:10" x14ac:dyDescent="0.25">
      <c r="A13">
        <v>2020</v>
      </c>
      <c r="B13" s="1"/>
      <c r="C13" s="1">
        <v>451100</v>
      </c>
      <c r="D13" s="1"/>
      <c r="E13" s="1">
        <f t="shared" ref="E13:E29" si="0">+-$C$13/$E$10*J13/365</f>
        <v>-26535.294117647056</v>
      </c>
      <c r="F13" s="1">
        <f t="shared" ref="F13:F29" si="1">SUM(B13:E13)</f>
        <v>424564.70588235295</v>
      </c>
      <c r="G13" s="1"/>
      <c r="H13" s="42">
        <v>44196</v>
      </c>
      <c r="I13" s="42">
        <f>+C8</f>
        <v>43831</v>
      </c>
      <c r="J13" s="10">
        <f t="shared" ref="J13:J29" si="2">+MIN(H13-I13+1,365)</f>
        <v>365</v>
      </c>
    </row>
    <row r="14" spans="1:10" x14ac:dyDescent="0.25">
      <c r="A14">
        <v>2021</v>
      </c>
      <c r="B14" s="1">
        <f t="shared" ref="B14:B29" si="3">+F13</f>
        <v>424564.70588235295</v>
      </c>
      <c r="C14" s="1"/>
      <c r="D14" s="1"/>
      <c r="E14" s="1">
        <f t="shared" si="0"/>
        <v>-26535.294117647056</v>
      </c>
      <c r="F14" s="1">
        <f t="shared" si="1"/>
        <v>398029.4117647059</v>
      </c>
      <c r="G14" s="1"/>
      <c r="H14" s="42">
        <v>44561</v>
      </c>
      <c r="I14" s="42">
        <v>44197</v>
      </c>
      <c r="J14" s="10">
        <f t="shared" si="2"/>
        <v>365</v>
      </c>
    </row>
    <row r="15" spans="1:10" x14ac:dyDescent="0.25">
      <c r="A15">
        <v>2022</v>
      </c>
      <c r="B15" s="1">
        <f t="shared" si="3"/>
        <v>398029.4117647059</v>
      </c>
      <c r="C15" s="1"/>
      <c r="D15" s="1"/>
      <c r="E15" s="1">
        <f t="shared" si="0"/>
        <v>-26535.294117647056</v>
      </c>
      <c r="F15" s="1">
        <f t="shared" si="1"/>
        <v>371494.11764705885</v>
      </c>
      <c r="G15" s="1"/>
      <c r="H15" s="42">
        <v>44926</v>
      </c>
      <c r="I15" s="42">
        <v>44562</v>
      </c>
      <c r="J15" s="10">
        <f t="shared" si="2"/>
        <v>365</v>
      </c>
    </row>
    <row r="16" spans="1:10" x14ac:dyDescent="0.25">
      <c r="A16">
        <v>2023</v>
      </c>
      <c r="B16" s="1">
        <f t="shared" si="3"/>
        <v>371494.11764705885</v>
      </c>
      <c r="C16" s="1"/>
      <c r="D16" s="1"/>
      <c r="E16" s="1">
        <f t="shared" si="0"/>
        <v>-26535.294117647056</v>
      </c>
      <c r="F16" s="1">
        <f t="shared" si="1"/>
        <v>344958.82352941181</v>
      </c>
      <c r="G16" s="1"/>
      <c r="H16" s="42">
        <v>45291</v>
      </c>
      <c r="I16" s="42">
        <v>44927</v>
      </c>
      <c r="J16" s="10">
        <f t="shared" si="2"/>
        <v>365</v>
      </c>
    </row>
    <row r="17" spans="1:10" x14ac:dyDescent="0.25">
      <c r="A17">
        <v>2024</v>
      </c>
      <c r="B17" s="1">
        <f t="shared" si="3"/>
        <v>344958.82352941181</v>
      </c>
      <c r="C17" s="1"/>
      <c r="D17" s="1"/>
      <c r="E17" s="1">
        <f t="shared" si="0"/>
        <v>-26535.294117647056</v>
      </c>
      <c r="F17" s="1">
        <f t="shared" si="1"/>
        <v>318423.52941176476</v>
      </c>
      <c r="G17" s="1"/>
      <c r="H17" s="42">
        <v>45657</v>
      </c>
      <c r="I17" s="42">
        <v>45292</v>
      </c>
      <c r="J17" s="10">
        <f t="shared" si="2"/>
        <v>365</v>
      </c>
    </row>
    <row r="18" spans="1:10" x14ac:dyDescent="0.25">
      <c r="A18">
        <v>2025</v>
      </c>
      <c r="B18" s="1">
        <f t="shared" si="3"/>
        <v>318423.52941176476</v>
      </c>
      <c r="C18" s="1"/>
      <c r="D18" s="1"/>
      <c r="E18" s="1">
        <f t="shared" si="0"/>
        <v>-26535.294117647056</v>
      </c>
      <c r="F18" s="1">
        <f t="shared" si="1"/>
        <v>291888.23529411771</v>
      </c>
      <c r="G18" s="1"/>
      <c r="H18" s="42">
        <v>46022</v>
      </c>
      <c r="I18" s="42">
        <v>45658</v>
      </c>
      <c r="J18" s="10">
        <f t="shared" si="2"/>
        <v>365</v>
      </c>
    </row>
    <row r="19" spans="1:10" x14ac:dyDescent="0.25">
      <c r="A19">
        <v>2026</v>
      </c>
      <c r="B19" s="1">
        <f t="shared" si="3"/>
        <v>291888.23529411771</v>
      </c>
      <c r="C19" s="1"/>
      <c r="D19" s="1"/>
      <c r="E19" s="1">
        <f t="shared" si="0"/>
        <v>-26535.294117647056</v>
      </c>
      <c r="F19" s="1">
        <f t="shared" si="1"/>
        <v>265352.94117647066</v>
      </c>
      <c r="G19" s="1"/>
      <c r="H19" s="42">
        <v>46387</v>
      </c>
      <c r="I19" s="42">
        <v>46023</v>
      </c>
      <c r="J19" s="10">
        <f t="shared" si="2"/>
        <v>365</v>
      </c>
    </row>
    <row r="20" spans="1:10" x14ac:dyDescent="0.25">
      <c r="A20">
        <v>2027</v>
      </c>
      <c r="B20" s="1">
        <f t="shared" si="3"/>
        <v>265352.94117647066</v>
      </c>
      <c r="C20" s="1"/>
      <c r="D20" s="1"/>
      <c r="E20" s="1">
        <f t="shared" si="0"/>
        <v>-26535.294117647056</v>
      </c>
      <c r="F20" s="1">
        <f t="shared" si="1"/>
        <v>238817.64705882361</v>
      </c>
      <c r="G20" s="1"/>
      <c r="H20" s="42">
        <v>46752</v>
      </c>
      <c r="I20" s="42">
        <v>46388</v>
      </c>
      <c r="J20" s="10">
        <f t="shared" si="2"/>
        <v>365</v>
      </c>
    </row>
    <row r="21" spans="1:10" x14ac:dyDescent="0.25">
      <c r="A21">
        <v>2028</v>
      </c>
      <c r="B21" s="1">
        <f t="shared" si="3"/>
        <v>238817.64705882361</v>
      </c>
      <c r="C21" s="1"/>
      <c r="D21" s="1"/>
      <c r="E21" s="1">
        <f t="shared" si="0"/>
        <v>-26535.294117647056</v>
      </c>
      <c r="F21" s="1">
        <f t="shared" si="1"/>
        <v>212282.35294117656</v>
      </c>
      <c r="G21" s="1"/>
      <c r="H21" s="42">
        <v>47118</v>
      </c>
      <c r="I21" s="42">
        <v>46753</v>
      </c>
      <c r="J21" s="10">
        <f t="shared" si="2"/>
        <v>365</v>
      </c>
    </row>
    <row r="22" spans="1:10" x14ac:dyDescent="0.25">
      <c r="A22">
        <v>2029</v>
      </c>
      <c r="B22" s="1">
        <f t="shared" si="3"/>
        <v>212282.35294117656</v>
      </c>
      <c r="C22" s="1"/>
      <c r="D22" s="1"/>
      <c r="E22" s="1">
        <f t="shared" si="0"/>
        <v>-26535.294117647056</v>
      </c>
      <c r="F22" s="1">
        <f t="shared" si="1"/>
        <v>185747.05882352951</v>
      </c>
      <c r="G22" s="1"/>
      <c r="H22" s="42">
        <v>47483</v>
      </c>
      <c r="I22" s="42">
        <v>47119</v>
      </c>
      <c r="J22" s="10">
        <f t="shared" si="2"/>
        <v>365</v>
      </c>
    </row>
    <row r="23" spans="1:10" x14ac:dyDescent="0.25">
      <c r="A23">
        <v>2030</v>
      </c>
      <c r="B23" s="1">
        <f t="shared" si="3"/>
        <v>185747.05882352951</v>
      </c>
      <c r="C23" s="1"/>
      <c r="D23" s="1"/>
      <c r="E23" s="1">
        <f t="shared" si="0"/>
        <v>-26535.294117647056</v>
      </c>
      <c r="F23" s="1">
        <f t="shared" si="1"/>
        <v>159211.76470588247</v>
      </c>
      <c r="G23" s="1"/>
      <c r="H23" s="42">
        <v>47848</v>
      </c>
      <c r="I23" s="42">
        <v>47484</v>
      </c>
      <c r="J23" s="10">
        <f t="shared" si="2"/>
        <v>365</v>
      </c>
    </row>
    <row r="24" spans="1:10" x14ac:dyDescent="0.25">
      <c r="A24">
        <v>2031</v>
      </c>
      <c r="B24" s="1">
        <f t="shared" si="3"/>
        <v>159211.76470588247</v>
      </c>
      <c r="C24" s="1"/>
      <c r="D24" s="1"/>
      <c r="E24" s="1">
        <f t="shared" si="0"/>
        <v>-26535.294117647056</v>
      </c>
      <c r="F24" s="1">
        <f t="shared" si="1"/>
        <v>132676.47058823542</v>
      </c>
      <c r="G24" s="1"/>
      <c r="H24" s="42">
        <v>48213</v>
      </c>
      <c r="I24" s="42">
        <v>47849</v>
      </c>
      <c r="J24" s="10">
        <f t="shared" si="2"/>
        <v>365</v>
      </c>
    </row>
    <row r="25" spans="1:10" x14ac:dyDescent="0.25">
      <c r="A25">
        <v>2032</v>
      </c>
      <c r="B25" s="1">
        <f t="shared" si="3"/>
        <v>132676.47058823542</v>
      </c>
      <c r="C25" s="1"/>
      <c r="D25" s="1"/>
      <c r="E25" s="1">
        <f t="shared" si="0"/>
        <v>-26535.294117647056</v>
      </c>
      <c r="F25" s="1">
        <f t="shared" si="1"/>
        <v>106141.17647058837</v>
      </c>
      <c r="G25" s="1"/>
      <c r="H25" s="42">
        <v>48579</v>
      </c>
      <c r="I25" s="42">
        <v>48214</v>
      </c>
      <c r="J25" s="10">
        <f t="shared" si="2"/>
        <v>365</v>
      </c>
    </row>
    <row r="26" spans="1:10" x14ac:dyDescent="0.25">
      <c r="A26">
        <v>2033</v>
      </c>
      <c r="B26" s="1">
        <f t="shared" si="3"/>
        <v>106141.17647058837</v>
      </c>
      <c r="C26" s="1"/>
      <c r="D26" s="1"/>
      <c r="E26" s="1">
        <f t="shared" si="0"/>
        <v>-26535.294117647056</v>
      </c>
      <c r="F26" s="1">
        <f t="shared" si="1"/>
        <v>79605.88235294132</v>
      </c>
      <c r="G26" s="1"/>
      <c r="H26" s="42">
        <v>48944</v>
      </c>
      <c r="I26" s="42">
        <v>48580</v>
      </c>
      <c r="J26" s="10">
        <f t="shared" si="2"/>
        <v>365</v>
      </c>
    </row>
    <row r="27" spans="1:10" x14ac:dyDescent="0.25">
      <c r="A27">
        <v>2034</v>
      </c>
      <c r="B27" s="1">
        <f t="shared" si="3"/>
        <v>79605.88235294132</v>
      </c>
      <c r="C27" s="1"/>
      <c r="D27" s="1"/>
      <c r="E27" s="1">
        <f t="shared" si="0"/>
        <v>-26535.294117647056</v>
      </c>
      <c r="F27" s="1">
        <f t="shared" si="1"/>
        <v>53070.588235294264</v>
      </c>
      <c r="G27" s="1"/>
      <c r="H27" s="42">
        <v>49309</v>
      </c>
      <c r="I27" s="42">
        <v>48945</v>
      </c>
      <c r="J27" s="10">
        <f t="shared" si="2"/>
        <v>365</v>
      </c>
    </row>
    <row r="28" spans="1:10" x14ac:dyDescent="0.25">
      <c r="A28">
        <v>2035</v>
      </c>
      <c r="B28" s="1">
        <f t="shared" si="3"/>
        <v>53070.588235294264</v>
      </c>
      <c r="C28" s="1"/>
      <c r="D28" s="1"/>
      <c r="E28" s="1">
        <f t="shared" si="0"/>
        <v>-26535.294117647056</v>
      </c>
      <c r="F28" s="1">
        <f t="shared" si="1"/>
        <v>26535.294117647209</v>
      </c>
      <c r="G28" s="1"/>
      <c r="H28" s="42">
        <v>49674</v>
      </c>
      <c r="I28" s="42">
        <v>49310</v>
      </c>
      <c r="J28" s="10">
        <f t="shared" si="2"/>
        <v>365</v>
      </c>
    </row>
    <row r="29" spans="1:10" x14ac:dyDescent="0.25">
      <c r="A29">
        <v>2036</v>
      </c>
      <c r="B29" s="1">
        <f t="shared" si="3"/>
        <v>26535.294117647209</v>
      </c>
      <c r="C29" s="1"/>
      <c r="D29" s="1"/>
      <c r="E29" s="1">
        <f t="shared" si="0"/>
        <v>-26535.294117647056</v>
      </c>
      <c r="F29" s="1">
        <f t="shared" si="1"/>
        <v>1.5279510989785194E-10</v>
      </c>
      <c r="G29" s="1"/>
      <c r="H29" s="42">
        <f>+C9</f>
        <v>50040</v>
      </c>
      <c r="I29" s="42">
        <v>49675</v>
      </c>
      <c r="J29" s="10">
        <f t="shared" si="2"/>
        <v>365</v>
      </c>
    </row>
    <row r="30" spans="1:10" x14ac:dyDescent="0.25">
      <c r="B30" s="1"/>
      <c r="C30" s="1"/>
      <c r="D30" s="1"/>
      <c r="E30" s="1"/>
      <c r="F30" s="1"/>
      <c r="G30" s="1"/>
      <c r="H30" s="42"/>
      <c r="I30" s="42"/>
      <c r="J30" s="10"/>
    </row>
    <row r="31" spans="1:10" x14ac:dyDescent="0.25">
      <c r="B31" s="1"/>
      <c r="C31" s="1"/>
      <c r="D31" s="1"/>
      <c r="E31" s="1"/>
      <c r="F31" s="1"/>
      <c r="G31" s="1"/>
      <c r="H31" s="42"/>
      <c r="I31" s="42"/>
      <c r="J31" s="10"/>
    </row>
    <row r="32" spans="1:10" ht="15.75" thickBot="1" x14ac:dyDescent="0.3">
      <c r="C32" s="3">
        <f>SUM(C13:C31)</f>
        <v>451100</v>
      </c>
      <c r="D32" s="3">
        <f>SUM(D13:D31)</f>
        <v>0</v>
      </c>
      <c r="E32" s="3">
        <f>SUM(E13:E31)</f>
        <v>-451099.99999999988</v>
      </c>
      <c r="J32" s="3">
        <f>SUM(J13:J31)</f>
        <v>6205</v>
      </c>
    </row>
    <row r="33" spans="5:5" ht="15.75" thickTop="1" x14ac:dyDescent="0.25">
      <c r="E33" s="1">
        <f>SUM(C32:E32)</f>
        <v>0</v>
      </c>
    </row>
  </sheetData>
  <pageMargins left="0.7" right="0.7" top="0.75" bottom="0.75" header="0.3" footer="0.3"/>
  <pageSetup scale="72" fitToHeight="0" orientation="portrait" verticalDpi="0" r:id="rId1"/>
  <headerFooter>
    <oddFooter>&amp;C&amp;A&amp;R&amp;P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3fa28f1d14dd4c94ce0f5881ad1bc584">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bfac4171cf4bc7f41225a2a82a7e2a73"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1BF535-5A10-4555-B134-3B65C225318B}"/>
</file>

<file path=customXml/itemProps2.xml><?xml version="1.0" encoding="utf-8"?>
<ds:datastoreItem xmlns:ds="http://schemas.openxmlformats.org/officeDocument/2006/customXml" ds:itemID="{A5788AC7-A5C8-46EB-8D48-949EB01FA624}">
  <ds:schemaRef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c4ac414c-25a2-4ad1-8aac-59589dae9f3b"/>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DF68BC0-583B-493A-B7AE-DEE0B6DB0F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Part d) ii</vt:lpstr>
      <vt:lpstr>Monthly Carrying Charge</vt:lpstr>
      <vt:lpstr>Sch 8 Actual No AIIP DIEP</vt:lpstr>
      <vt:lpstr>Sch 8 Actual AIIP DIEP</vt:lpstr>
      <vt:lpstr>Class 13</vt:lpstr>
      <vt:lpstr>Cl.14 Churchill Meadows</vt:lpstr>
      <vt:lpstr>Cl.14 Goreway</vt:lpstr>
      <vt:lpstr>Cl.14 Various Hamilton</vt:lpstr>
      <vt:lpstr>Cl.14 Holland TS</vt:lpstr>
      <vt:lpstr>Cl.14 Midhurst</vt:lpstr>
      <vt:lpstr>Cl.14 Pleasant</vt:lpstr>
      <vt:lpstr>Cl.14 -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Sultana</dc:creator>
  <cp:lastModifiedBy>Colleen Calhoun</cp:lastModifiedBy>
  <cp:lastPrinted>2023-06-27T19:05:27Z</cp:lastPrinted>
  <dcterms:created xsi:type="dcterms:W3CDTF">2015-06-05T18:17:20Z</dcterms:created>
  <dcterms:modified xsi:type="dcterms:W3CDTF">2026-03-24T19:32:45Z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