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0" documentId="13_ncr:1_{EFF5BCE6-A37F-40A6-A8A0-7F4261728C57}" xr6:coauthVersionLast="47" xr6:coauthVersionMax="47" xr10:uidLastSave="{00000000-0000-0000-0000-000000000000}"/>
  <bookViews>
    <workbookView xWindow="-120" yWindow="-120" windowWidth="29040" windowHeight="15840" xr2:uid="{6FE78064-4BA8-474F-A8E1-857840E93716}"/>
  </bookViews>
  <sheets>
    <sheet name="2027 RR Comparison" sheetId="1" r:id="rId1"/>
    <sheet name="Assumptions" sheetId="2" r:id="rId2"/>
  </sheets>
  <definedNames>
    <definedName name="___fin1" localSheetId="0" hidden="1">{#N/A,#N/A,TRUE,"UKUPNO";#N/A,#N/A,TRUE,"PLASMAN";#N/A,#N/A,TRUE,"REKAP"}</definedName>
    <definedName name="___fin1" hidden="1">{#N/A,#N/A,TRUE,"UKUPNO";#N/A,#N/A,TRUE,"PLASMAN";#N/A,#N/A,TRUE,"REKAP"}</definedName>
    <definedName name="___HKJ1" localSheetId="0" hidden="1">{#N/A,#N/A,TRUE,"UKUPNO";#N/A,#N/A,TRUE,"PLASMAN";#N/A,#N/A,TRUE,"REKAP"}</definedName>
    <definedName name="___HKJ1" hidden="1">{#N/A,#N/A,TRUE,"UKUPNO";#N/A,#N/A,TRUE,"PLASMAN";#N/A,#N/A,TRUE,"REKAP"}</definedName>
    <definedName name="___HR1" localSheetId="0" hidden="1">{#N/A,#N/A,TRUE,"UKUPNO";#N/A,#N/A,TRUE,"PLASMAN";#N/A,#N/A,TRUE,"REKAP"}</definedName>
    <definedName name="___HR1" hidden="1">{#N/A,#N/A,TRUE,"UKUPNO";#N/A,#N/A,TRUE,"PLASMAN";#N/A,#N/A,TRUE,"REKAP"}</definedName>
    <definedName name="___K1" localSheetId="0" hidden="1">{#N/A,#N/A,TRUE,"UKUPNO";#N/A,#N/A,TRUE,"PLASMAN";#N/A,#N/A,TRUE,"REKAP"}</definedName>
    <definedName name="___K1" hidden="1">{#N/A,#N/A,TRUE,"UKUPNO";#N/A,#N/A,TRUE,"PLASMAN";#N/A,#N/A,TRUE,"REKAP"}</definedName>
    <definedName name="___KO1" localSheetId="0" hidden="1">{#N/A,#N/A,TRUE,"UKUPNO";#N/A,#N/A,TRUE,"PLASMAN";#N/A,#N/A,TRUE,"REKAP"}</definedName>
    <definedName name="___KO1" hidden="1">{#N/A,#N/A,TRUE,"UKUPNO";#N/A,#N/A,TRUE,"PLASMAN";#N/A,#N/A,TRUE,"REKAP"}</definedName>
    <definedName name="___SE1" localSheetId="0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w1" localSheetId="0" hidden="1">{#N/A,#N/A,TRUE,"UKUPNO";#N/A,#N/A,TRUE,"PLASMAN";#N/A,#N/A,TRUE,"REKAP"}</definedName>
    <definedName name="___w1" hidden="1">{#N/A,#N/A,TRUE,"UKUPNO";#N/A,#N/A,TRUE,"PLASMAN";#N/A,#N/A,TRUE,"REKAP"}</definedName>
    <definedName name="___z1" localSheetId="0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localSheetId="0" hidden="1">{#N/A,#N/A,TRUE,"UKUPNO";#N/A,#N/A,TRUE,"PLASMAN";#N/A,#N/A,TRUE,"REKAP"}</definedName>
    <definedName name="__fin1" hidden="1">{#N/A,#N/A,TRUE,"UKUPNO";#N/A,#N/A,TRUE,"PLASMAN";#N/A,#N/A,TRUE,"REKAP"}</definedName>
    <definedName name="__HKJ1" localSheetId="0" hidden="1">{#N/A,#N/A,TRUE,"UKUPNO";#N/A,#N/A,TRUE,"PLASMAN";#N/A,#N/A,TRUE,"REKAP"}</definedName>
    <definedName name="__HKJ1" hidden="1">{#N/A,#N/A,TRUE,"UKUPNO";#N/A,#N/A,TRUE,"PLASMAN";#N/A,#N/A,TRUE,"REKAP"}</definedName>
    <definedName name="__HR1" localSheetId="0" hidden="1">{#N/A,#N/A,TRUE,"UKUPNO";#N/A,#N/A,TRUE,"PLASMAN";#N/A,#N/A,TRUE,"REKAP"}</definedName>
    <definedName name="__HR1" hidden="1">{#N/A,#N/A,TRUE,"UKUPNO";#N/A,#N/A,TRUE,"PLASMAN";#N/A,#N/A,TRUE,"REKAP"}</definedName>
    <definedName name="__K1" localSheetId="0" hidden="1">{#N/A,#N/A,TRUE,"UKUPNO";#N/A,#N/A,TRUE,"PLASMAN";#N/A,#N/A,TRUE,"REKAP"}</definedName>
    <definedName name="__K1" hidden="1">{#N/A,#N/A,TRUE,"UKUPNO";#N/A,#N/A,TRUE,"PLASMAN";#N/A,#N/A,TRUE,"REKAP"}</definedName>
    <definedName name="__KO1" localSheetId="0" hidden="1">{#N/A,#N/A,TRUE,"UKUPNO";#N/A,#N/A,TRUE,"PLASMAN";#N/A,#N/A,TRUE,"REKAP"}</definedName>
    <definedName name="__KO1" hidden="1">{#N/A,#N/A,TRUE,"UKUPNO";#N/A,#N/A,TRUE,"PLASMAN";#N/A,#N/A,TRUE,"REKAP"}</definedName>
    <definedName name="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0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w1" localSheetId="0" hidden="1">{#N/A,#N/A,TRUE,"UKUPNO";#N/A,#N/A,TRUE,"PLASMAN";#N/A,#N/A,TRUE,"REKAP"}</definedName>
    <definedName name="__w1" hidden="1">{#N/A,#N/A,TRUE,"UKUPNO";#N/A,#N/A,TRUE,"PLASMAN";#N/A,#N/A,TRUE,"REKAP"}</definedName>
    <definedName name="__z1" localSheetId="0" hidden="1">{#N/A,#N/A,TRUE,"UKUPNO";#N/A,#N/A,TRUE,"PLASMAN";#N/A,#N/A,TRUE,"REKAP"}</definedName>
    <definedName name="__z1" hidden="1">{#N/A,#N/A,TRUE,"UKUPNO";#N/A,#N/A,TRUE,"PLASMAN";#N/A,#N/A,TRUE,"REKAP"}</definedName>
    <definedName name="_1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localSheetId="0" hidden="1">#REF!</definedName>
    <definedName name="_10__123Graph_ACHART_29" hidden="1">#REF!</definedName>
    <definedName name="_10__123Graph_AGROWTH_REVS_A" hidden="1">#REF!</definedName>
    <definedName name="_1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localSheetId="0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localSheetId="0" hidden="1">#REF!</definedName>
    <definedName name="_12__123Graph_ACHART_30" hidden="1">#REF!</definedName>
    <definedName name="_12__123Graph_BCHART_111" localSheetId="0" hidden="1">#REF!</definedName>
    <definedName name="_12__123Graph_BCHART_111" hidden="1">#REF!</definedName>
    <definedName name="_12__FDSAUDITLINK__" localSheetId="0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localSheetId="0" hidden="1">#REF!</definedName>
    <definedName name="_13__123Graph_BCHART_112" hidden="1">#REF!</definedName>
    <definedName name="_13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localSheetId="0" hidden="1">#REF!</definedName>
    <definedName name="_14__123Graph_BCHART_26" hidden="1">#REF!</definedName>
    <definedName name="_14__FDSAUDITLINK__" localSheetId="0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localSheetId="0" hidden="1">#REF!</definedName>
    <definedName name="_15__123Graph_BCHART_29" hidden="1">#REF!</definedName>
    <definedName name="_15__FDSAUDITLINK__" localSheetId="0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localSheetId="0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localSheetId="0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localSheetId="0" hidden="1">#REF!</definedName>
    <definedName name="_19__123Graph_CCHART_111" hidden="1">#REF!</definedName>
    <definedName name="_19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localSheetId="0" hidden="1">#REF!</definedName>
    <definedName name="_2__123Graph_ACHART_111" hidden="1">#REF!</definedName>
    <definedName name="_2__FDSAUDITLINK__" localSheetId="0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localSheetId="0" hidden="1">#REF!</definedName>
    <definedName name="_20__123Graph_CCHART_112" hidden="1">#REF!</definedName>
    <definedName name="_20__FDSAUDITLINK__" localSheetId="0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localSheetId="0" hidden="1">#REF!</definedName>
    <definedName name="_21__123Graph_CCHART_26" hidden="1">#REF!</definedName>
    <definedName name="_21__FDSAUDITLINK__" localSheetId="0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localSheetId="0" hidden="1">#REF!</definedName>
    <definedName name="_22__123Graph_BCHART_111" hidden="1">#REF!</definedName>
    <definedName name="_22__123Graph_CCHART_30" localSheetId="0" hidden="1">#REF!</definedName>
    <definedName name="_22__123Graph_CCHART_30" hidden="1">#REF!</definedName>
    <definedName name="_22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localSheetId="0" hidden="1">#REF!</definedName>
    <definedName name="_23__123Graph_BCHART_112" hidden="1">#REF!</definedName>
    <definedName name="_23__123Graph_CGROWTH_REVS_A" hidden="1">#REF!</definedName>
    <definedName name="_23__FDSAUDITLINK__" localSheetId="0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localSheetId="0" hidden="1">#REF!</definedName>
    <definedName name="_24__123Graph_BCHART_26" hidden="1">#REF!</definedName>
    <definedName name="_24__123Graph_CGROWTH_REVS_B" hidden="1">#REF!</definedName>
    <definedName name="_24__FDSAUDITLINK__" localSheetId="0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localSheetId="0" hidden="1">#REF!</definedName>
    <definedName name="_25__123Graph_DCHART_112" hidden="1">#REF!</definedName>
    <definedName name="_2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localSheetId="0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localSheetId="0" hidden="1">#REF!</definedName>
    <definedName name="_27__123Graph_BCHART_29" hidden="1">#REF!</definedName>
    <definedName name="_27__123Graph_DGROWTH_REVS_B" hidden="1">#REF!</definedName>
    <definedName name="_27__FDSAUDITLINK__" localSheetId="0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localSheetId="0" hidden="1">#REF!</definedName>
    <definedName name="_28__123Graph_XCHART_112" hidden="1">#REF!</definedName>
    <definedName name="_28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localSheetId="0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localSheetId="0" hidden="1">#REF!</definedName>
    <definedName name="_3__123Graph_ACHART_112" hidden="1">#REF!</definedName>
    <definedName name="_3__FDSAUDITLINK__" localSheetId="0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localSheetId="0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localSheetId="0" hidden="1">#REF!</definedName>
    <definedName name="_31__123Graph_XCHART_30" hidden="1">#REF!</definedName>
    <definedName name="_3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localSheetId="0" hidden="1">#REF!</definedName>
    <definedName name="_37__123Graph_CCHART_111" hidden="1">#REF!</definedName>
    <definedName name="_3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localSheetId="0" hidden="1">#REF!</definedName>
    <definedName name="_38__123Graph_CCHART_112" hidden="1">#REF!</definedName>
    <definedName name="_3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localSheetId="0" hidden="1">#REF!</definedName>
    <definedName name="_39__123Graph_CCHART_26" hidden="1">#REF!</definedName>
    <definedName name="_3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localSheetId="0" hidden="1">#REF!</definedName>
    <definedName name="_4__123Graph_ACHART_111" hidden="1">#REF!</definedName>
    <definedName name="_4__123Graph_AChart_1A" hidden="1">#REF!</definedName>
    <definedName name="_4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localSheetId="0" hidden="1">#REF!</definedName>
    <definedName name="_40__123Graph_CCHART_30" hidden="1">#REF!</definedName>
    <definedName name="_4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localSheetId="0" hidden="1">#REF!</definedName>
    <definedName name="_47__123Graph_DCHART_112" hidden="1">#REF!</definedName>
    <definedName name="_4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localSheetId="0" hidden="1">#REF!</definedName>
    <definedName name="_5__123Graph_ACHART_112" hidden="1">#REF!</definedName>
    <definedName name="_5__123Graph_ACHART_26" localSheetId="0" hidden="1">#REF!</definedName>
    <definedName name="_5__123Graph_ACHART_26" hidden="1">#REF!</definedName>
    <definedName name="_5__FDSAUDITLINK__" localSheetId="0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0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localSheetId="0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localSheetId="0" hidden="1">#REF!</definedName>
    <definedName name="_54__123Graph_XCHART_112" hidden="1">#REF!</definedName>
    <definedName name="_54__FDSAUDITLINK__" localSheetId="0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localSheetId="0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localSheetId="0" hidden="1">#REF!</definedName>
    <definedName name="_57__123Graph_XCHART_30" hidden="1">#REF!</definedName>
    <definedName name="_57__FDSAUDITLINK__" localSheetId="0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0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0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localSheetId="0" hidden="1">#REF!</definedName>
    <definedName name="_6__123Graph_ACHART_29" hidden="1">#REF!</definedName>
    <definedName name="_6__FDSAUDITLINK__" localSheetId="0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localSheetId="0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0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0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0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0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0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0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0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localSheetId="0" hidden="1">#REF!</definedName>
    <definedName name="_7__123Graph_ACHART_26" hidden="1">#REF!</definedName>
    <definedName name="_7__123Graph_AChart_2A" hidden="1">#REF!</definedName>
    <definedName name="_7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0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0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0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0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0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0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0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0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localSheetId="0" hidden="1">#REF!</definedName>
    <definedName name="_8__123Graph_ACHART_30" hidden="1">#REF!</definedName>
    <definedName name="_8__FDSAUDITLINK__" localSheetId="0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0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localSheetId="0" hidden="1">{#N/A,#N/A,TRUE,"UKUPNO";#N/A,#N/A,TRUE,"PLASMAN";#N/A,#N/A,TRUE,"REKAP"}</definedName>
    <definedName name="_fin1" hidden="1">{#N/A,#N/A,TRUE,"UKUPNO";#N/A,#N/A,TRUE,"PLASMAN";#N/A,#N/A,TRUE,"REKAP"}</definedName>
    <definedName name="_HKJ1" localSheetId="0" hidden="1">{#N/A,#N/A,TRUE,"UKUPNO";#N/A,#N/A,TRUE,"PLASMAN";#N/A,#N/A,TRUE,"REKAP"}</definedName>
    <definedName name="_HKJ1" hidden="1">{#N/A,#N/A,TRUE,"UKUPNO";#N/A,#N/A,TRUE,"PLASMAN";#N/A,#N/A,TRUE,"REKAP"}</definedName>
    <definedName name="_HR1" localSheetId="0" hidden="1">{#N/A,#N/A,TRUE,"UKUPNO";#N/A,#N/A,TRUE,"PLASMAN";#N/A,#N/A,TRUE,"REKAP"}</definedName>
    <definedName name="_HR1" hidden="1">{#N/A,#N/A,TRUE,"UKUPNO";#N/A,#N/A,TRUE,"PLASMAN";#N/A,#N/A,TRUE,"REKAP"}</definedName>
    <definedName name="_K1" localSheetId="0" hidden="1">{#N/A,#N/A,TRUE,"UKUPNO";#N/A,#N/A,TRUE,"PLASMAN";#N/A,#N/A,TRUE,"REKAP"}</definedName>
    <definedName name="_K1" hidden="1">{#N/A,#N/A,TRUE,"UKUPNO";#N/A,#N/A,TRUE,"PLASMAN";#N/A,#N/A,TRUE,"REKAP"}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1" localSheetId="0" hidden="1">{#N/A,#N/A,TRUE,"UKUPNO";#N/A,#N/A,TRUE,"PLASMAN";#N/A,#N/A,TRUE,"REKAP"}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localSheetId="0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w1" localSheetId="0" hidden="1">{#N/A,#N/A,TRUE,"UKUPNO";#N/A,#N/A,TRUE,"PLASMAN";#N/A,#N/A,TRUE,"REKAP"}</definedName>
    <definedName name="_w1" hidden="1">{#N/A,#N/A,TRUE,"UKUPNO";#N/A,#N/A,TRUE,"PLASMAN";#N/A,#N/A,TRUE,"REKAP"}</definedName>
    <definedName name="_xlcn.WorksheetConnection_BudgetVarA2X2141" hidden="1">#REF!</definedName>
    <definedName name="_z1" localSheetId="0" hidden="1">{#N/A,#N/A,TRUE,"UKUPNO";#N/A,#N/A,TRUE,"PLASMAN";#N/A,#N/A,TRUE,"REKAP"}</definedName>
    <definedName name="_z1" hidden="1">{#N/A,#N/A,TRUE,"UKUPNO";#N/A,#N/A,TRUE,"PLASMAN";#N/A,#N/A,TRUE,"REKAP"}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localSheetId="0" hidden="1">{#N/A,#N/A,FALSE,"CLAIMS";#N/A,#N/A,FALSE,"EXPENSE";#N/A,#N/A,FALSE,"CAPITAL"}</definedName>
    <definedName name="abc" hidden="1">{#N/A,#N/A,FALSE,"CLAIMS";#N/A,#N/A,FALSE,"EXPENSE";#N/A,#N/A,FALSE,"CAPITAL"}</definedName>
    <definedName name="AccessDatabase" hidden="1">"C:\My Documents\発注予測.mdb"</definedName>
    <definedName name="ads" localSheetId="0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rsdf" localSheetId="0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"AS2DocumentBrowse"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b" localSheetId="0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CIQWBGuid" hidden="1">"b2a64c6c-42e0-40ff-84b5-17e326ba1c46"</definedName>
    <definedName name="D" hidden="1">#REF!</definedName>
    <definedName name="dyfhn" localSheetId="0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V__LASTREFTIME__" hidden="1">39729.3809143519</definedName>
    <definedName name="FA" hidden="1">{"datatable",#N/A,FALSE,"Cust.Adds_Volumes"}</definedName>
    <definedName name="ff" hidden="1">{"OM_data",#N/A,FALSE,"O&amp;M Data Table";"OM_regulatory_adjustments",#N/A,FALSE,"O&amp;M Data Table";"OM_select_data",#N/A,FALSE,"O&amp;M Data Table"}</definedName>
    <definedName name="fg" localSheetId="0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ll2" localSheetId="0" hidden="1">#REF!</definedName>
    <definedName name="Fill2" hidden="1">#REF!</definedName>
    <definedName name="g" localSheetId="0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G" localSheetId="0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"c189"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_REUT" hidden="1">"c5395"</definedName>
    <definedName name="IQ_EST_ACT_EPS_NORM_REUT" hidden="1">"c5332"</definedName>
    <definedName name="IQ_EST_ACT_EPS_PRIMARY" hidden="1">"c2232"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NUM_BUY_REUT" hidden="1">"c3869"</definedName>
    <definedName name="IQ_EST_NUM_BUY_THOM" hidden="1">"c5165"</definedName>
    <definedName name="IQ_EST_NUM_HOLD_REUT" hidden="1">"c3871"</definedName>
    <definedName name="IQ_EST_NUM_HOLD_THOM" hidden="1">"c5167"</definedName>
    <definedName name="IQ_EST_NUM_OUTPERFORM_REUT" hidden="1">"c3870"</definedName>
    <definedName name="IQ_EST_NUM_OUTPERFORM_THOM" hidden="1">"c5166"</definedName>
    <definedName name="IQ_EST_NUM_SELL_REUT" hidden="1">"c3873"</definedName>
    <definedName name="IQ_EST_NUM_SELL_THOM" hidden="1">"c5169"</definedName>
    <definedName name="IQ_EST_NUM_UNDERPERFORM_REUT" hidden="1">"c3872"</definedName>
    <definedName name="IQ_EST_NUM_UNDERPERFORM_THOM" hidden="1">"c5168"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"c190"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39735.905150463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taly" localSheetId="0" hidden="1">#REF!</definedName>
    <definedName name="Italy" hidden="1">#REF!</definedName>
    <definedName name="jhnhgg" localSheetId="0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KK" localSheetId="0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astSheet" hidden="1">"Total Bill Impacts_All Customer"</definedName>
    <definedName name="listlist" localSheetId="0" hidden="1">#REF!</definedName>
    <definedName name="listlist" hidden="1">#REF!</definedName>
    <definedName name="ListOffset" hidden="1">1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" hidden="1">#N/A</definedName>
    <definedName name="o" localSheetId="0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rder" hidden="1">255</definedName>
    <definedName name="_xlnm.Print_Area" localSheetId="1">Assumptions!$A$1:$J$69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SAPBEXrevision" hidden="1">9</definedName>
    <definedName name="SAPBEXsysID" hidden="1">"BWP"</definedName>
    <definedName name="SAPBEXwbID" hidden="1">"451N6G6HNH5M7RVWKXOTIVLAA"</definedName>
    <definedName name="SDF" localSheetId="0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0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rdfg" localSheetId="0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dhg" localSheetId="0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u" localSheetId="0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VV" localSheetId="0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aresd" localSheetId="0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localSheetId="0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localSheetId="0" hidden="1">{#N/A,#N/A,TRUE,"96PROP"}</definedName>
    <definedName name="wrn.1996._.PROPERTY._.AND._.BUSINESS._.INTERRUPTION._.VALUES." hidden="1">{#N/A,#N/A,TRUE,"96PROP"}</definedName>
    <definedName name="wrn.AFE._.REGISTER." localSheetId="0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OOTNOTES." localSheetId="0" hidden="1">{"Footnotespg1",#N/A,FALSE,"Footnotes";"Footnotespg2",#N/A,FALSE,"Footnotes"}</definedName>
    <definedName name="wrn.FOOTNOTES." hidden="1">{"Footnotespg1",#N/A,FALSE,"Footnotes";"Footnotespg2",#N/A,FALSE,"Footnotes"}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localSheetId="0" hidden="1">{"INCOME STATEMENT",#N/A,FALSE,"Income Statement"}</definedName>
    <definedName name="wrn.INCOME._.STATEMENT." hidden="1">{"INCOME STATEMENT",#N/A,FALSE,"Income Statement"}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sheet." localSheetId="0" hidden="1">{#N/A,#N/A,FALSE,"TICKERS INPUT SHEET"}</definedName>
    <definedName name="wrn.input._.sheet." hidden="1">{#N/A,#N/A,FALSE,"TICKERS INPUT SHEET"}</definedName>
    <definedName name="wrn.Lead._.Schedule.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Everything." localSheetId="0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ummary." localSheetId="0" hidden="1">{"summary",#N/A,FALSE,"Valuation Analysis"}</definedName>
    <definedName name="wrn.summary." hidden="1">{"summary",#N/A,FALSE,"Valuation Analysis"}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B._.ALL._.ACCTS." localSheetId="0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0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ACCOUNTS",#N/A,FALSE,"Working Trial Balance"}</definedName>
    <definedName name="wrn.TB._.INCOME._.STMT." hidden="1">{"INCOME ACCOUNTS",#N/A,FALSE,"Working Trial Balance"}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土地." localSheetId="0" hidden="1">{"土地",#N/A,FALSE,"土地建物"}</definedName>
    <definedName name="wrn.土地." hidden="1">{"土地",#N/A,FALSE,"土地建物"}</definedName>
    <definedName name="wrn.建物." localSheetId="0" hidden="1">{"建物",#N/A,FALSE,"土地建物"}</definedName>
    <definedName name="wrn.建物." hidden="1">{"建物",#N/A,FALSE,"土地建物"}</definedName>
    <definedName name="x" localSheetId="0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yrh" localSheetId="0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z" localSheetId="0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zz" localSheetId="0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0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0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0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0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2" l="1"/>
  <c r="G69" i="2"/>
  <c r="F69" i="2"/>
  <c r="E69" i="2"/>
  <c r="H66" i="2"/>
  <c r="G66" i="2"/>
  <c r="F66" i="2"/>
  <c r="E66" i="2"/>
  <c r="I64" i="2"/>
  <c r="F56" i="2"/>
  <c r="E7" i="2" s="1"/>
  <c r="E56" i="2"/>
  <c r="G55" i="2"/>
  <c r="E11" i="2" s="1"/>
  <c r="C11" i="1" s="1"/>
  <c r="E56" i="1"/>
  <c r="E51" i="1"/>
  <c r="E58" i="1" s="1"/>
  <c r="E43" i="1"/>
  <c r="D43" i="1"/>
  <c r="E37" i="1"/>
  <c r="D37" i="1"/>
  <c r="E33" i="1"/>
  <c r="E15" i="1" s="1"/>
  <c r="D33" i="1"/>
  <c r="D23" i="1"/>
  <c r="D24" i="1" s="1"/>
  <c r="E23" i="1"/>
  <c r="E24" i="1" s="1"/>
  <c r="D15" i="1"/>
  <c r="E14" i="1"/>
  <c r="C10" i="1"/>
  <c r="F79" i="2" l="1"/>
  <c r="F81" i="2" s="1"/>
  <c r="E79" i="2"/>
  <c r="E81" i="2" s="1"/>
  <c r="I66" i="2"/>
  <c r="E8" i="2" s="1"/>
  <c r="I69" i="2"/>
  <c r="E11" i="1"/>
  <c r="E10" i="1"/>
  <c r="D11" i="1"/>
  <c r="D10" i="1"/>
  <c r="E25" i="2"/>
  <c r="D14" i="1"/>
  <c r="E36" i="1" l="1"/>
  <c r="E39" i="1" s="1"/>
  <c r="E40" i="1" s="1"/>
  <c r="E44" i="1" s="1"/>
  <c r="E16" i="1" s="1"/>
  <c r="E12" i="1"/>
  <c r="D36" i="1"/>
  <c r="D39" i="1" s="1"/>
  <c r="D40" i="1" s="1"/>
  <c r="D44" i="1" s="1"/>
  <c r="D16" i="1" s="1"/>
  <c r="D12" i="1"/>
  <c r="E18" i="1" l="1"/>
  <c r="D18" i="1"/>
</calcChain>
</file>

<file path=xl/sharedStrings.xml><?xml version="1.0" encoding="utf-8"?>
<sst xmlns="http://schemas.openxmlformats.org/spreadsheetml/2006/main" count="108" uniqueCount="96">
  <si>
    <t>2027 Revenue Requirement Calculation</t>
  </si>
  <si>
    <t>($MMs)</t>
  </si>
  <si>
    <t>Mavis</t>
  </si>
  <si>
    <t>Kennedy</t>
  </si>
  <si>
    <t>Retrofit</t>
  </si>
  <si>
    <t>New Building</t>
  </si>
  <si>
    <t>Option 2</t>
  </si>
  <si>
    <t>Option 3</t>
  </si>
  <si>
    <t xml:space="preserve">Revenue Requirement </t>
  </si>
  <si>
    <t>Return on deemed equity (40%)</t>
  </si>
  <si>
    <t>Return on deemed debt (60%)</t>
  </si>
  <si>
    <t>Total Return on RB</t>
  </si>
  <si>
    <t>Add:</t>
  </si>
  <si>
    <t>OM&amp;A</t>
  </si>
  <si>
    <t>Depreciation</t>
  </si>
  <si>
    <t>PILS</t>
  </si>
  <si>
    <t>Revenue Requirement</t>
  </si>
  <si>
    <t>Asset Value</t>
  </si>
  <si>
    <t>Asset Value in Rate Base</t>
  </si>
  <si>
    <t>WCA (% of OM&amp;A)</t>
  </si>
  <si>
    <t>Total Rate Base for RR Return</t>
  </si>
  <si>
    <t>Mavis Depreciation</t>
  </si>
  <si>
    <t>Sandalwood Depreciation</t>
  </si>
  <si>
    <t>Kennedy Depreciation</t>
  </si>
  <si>
    <t>PILS Calculation</t>
  </si>
  <si>
    <t>Regulatory net income</t>
  </si>
  <si>
    <t>Add: Depreciation</t>
  </si>
  <si>
    <t>Less: CCA</t>
  </si>
  <si>
    <t>Taxable income</t>
  </si>
  <si>
    <t>Tax rate</t>
  </si>
  <si>
    <t>Gross up factor</t>
  </si>
  <si>
    <t>Grossed up PILs</t>
  </si>
  <si>
    <t>Gain on Sale</t>
  </si>
  <si>
    <t>Proceeds</t>
  </si>
  <si>
    <t>Forecast Gain/(Loss) on Sale</t>
  </si>
  <si>
    <t>Sandalwood</t>
  </si>
  <si>
    <t>NBV  in 2020</t>
  </si>
  <si>
    <t>Gain/(Loss) on Sale</t>
  </si>
  <si>
    <t>Total Gain</t>
  </si>
  <si>
    <t>Major Assumptions</t>
  </si>
  <si>
    <t>Tax Rate</t>
  </si>
  <si>
    <t>OEB Inflation</t>
  </si>
  <si>
    <t>OEB stretch factor</t>
  </si>
  <si>
    <t>Discount Rate (deemed)</t>
  </si>
  <si>
    <t>Discount Rate (actual)</t>
  </si>
  <si>
    <t>Interest on short term debt</t>
  </si>
  <si>
    <t>Interest on long term debt (actual)</t>
  </si>
  <si>
    <t>Interest on total debt (deemed)</t>
  </si>
  <si>
    <t>Working capital allowance</t>
  </si>
  <si>
    <t>Funding of capital (debt/investment ratio)</t>
  </si>
  <si>
    <t>Annual Repayment of debt as % of depreciation (cap)</t>
  </si>
  <si>
    <t>Period</t>
  </si>
  <si>
    <t xml:space="preserve">Years </t>
  </si>
  <si>
    <t>Land Value</t>
  </si>
  <si>
    <t>Capital costs</t>
  </si>
  <si>
    <t xml:space="preserve">Operating Costs </t>
  </si>
  <si>
    <t>Operating Cost per SQ Foot</t>
  </si>
  <si>
    <t>Estimated SQ</t>
  </si>
  <si>
    <t>Annual operating cost increase (after 2031)</t>
  </si>
  <si>
    <t xml:space="preserve">Sale Price </t>
  </si>
  <si>
    <t>Sale Price Growth Rate</t>
  </si>
  <si>
    <t>tbd</t>
  </si>
  <si>
    <t>Capital Additions</t>
  </si>
  <si>
    <t>Depreciation - Years - new building</t>
  </si>
  <si>
    <t>Depreciation - Years - new additions</t>
  </si>
  <si>
    <t>Capital gain returned to rate payers</t>
  </si>
  <si>
    <t>Amortization of capital gain for regulatory purpose, years</t>
  </si>
  <si>
    <t>Mavis - land</t>
  </si>
  <si>
    <t>Mavis - demolition costs</t>
  </si>
  <si>
    <t>WACC Calculation</t>
  </si>
  <si>
    <t>Deemed equity</t>
  </si>
  <si>
    <t>Deemed long term debt</t>
  </si>
  <si>
    <t>Deemed short term debt</t>
  </si>
  <si>
    <t>Calculation of Cost of Capital (2018, from Reg. team)</t>
  </si>
  <si>
    <t>ERZ</t>
  </si>
  <si>
    <t>HRZ</t>
  </si>
  <si>
    <t>BRZ</t>
  </si>
  <si>
    <t>PRZ</t>
  </si>
  <si>
    <t>Alectra</t>
  </si>
  <si>
    <t xml:space="preserve">Long Term Debt portion </t>
  </si>
  <si>
    <t>Equity portion</t>
  </si>
  <si>
    <t>Short Term Debt portion</t>
  </si>
  <si>
    <t>Cost of Long Term Debt</t>
  </si>
  <si>
    <t xml:space="preserve">Cost of Equity </t>
  </si>
  <si>
    <t xml:space="preserve">Cost of Short Term Debt </t>
  </si>
  <si>
    <t>2018 Cost of Capital</t>
  </si>
  <si>
    <t xml:space="preserve">% - approved RB </t>
  </si>
  <si>
    <t>Cost of debt</t>
  </si>
  <si>
    <t xml:space="preserve"> Regulation</t>
  </si>
  <si>
    <t>Forecast Gain on Sale</t>
  </si>
  <si>
    <t>Land</t>
  </si>
  <si>
    <t>Building &amp; Fixtures</t>
  </si>
  <si>
    <t>Net Book Value</t>
  </si>
  <si>
    <t>Net Gain (Loss)</t>
  </si>
  <si>
    <t>Total Net Book Value</t>
  </si>
  <si>
    <t>NBV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</si>
</sst>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_(* #,##0_);_(* \(#,##0\);_(* &quot;-&quot;??_);_(@_)"/>
    <numFmt numFmtId="166" formatCode="&quot;$&quot;#,##0"/>
    <numFmt numFmtId="167" formatCode="0.0%"/>
    <numFmt numFmtId="168" formatCode="_(&quot;$&quot;* #,##0.0_);_(&quot;$&quot;* \(#,##0.0\);_(&quot;$&quot;* &quot;-&quot;??_);_(@_)"/>
    <numFmt numFmtId="169" formatCode="&quot;$&quot;#,##0;[Red]\-&quot;$&quot;#,##0"/>
    <numFmt numFmtId="170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0" tint="-0.1499984740745262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10" fontId="6" fillId="0" borderId="0" xfId="3" applyNumberFormat="1" applyFont="1" applyAlignment="1">
      <alignment horizontal="centerContinuous"/>
    </xf>
    <xf numFmtId="164" fontId="6" fillId="0" borderId="0" xfId="1" applyNumberFormat="1" applyFont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6" fillId="0" borderId="0" xfId="0" applyNumberFormat="1" applyFont="1"/>
    <xf numFmtId="165" fontId="5" fillId="0" borderId="0" xfId="1" applyNumberFormat="1" applyFont="1" applyBorder="1" applyAlignment="1">
      <alignment horizontal="centerContinuous"/>
    </xf>
    <xf numFmtId="164" fontId="5" fillId="0" borderId="2" xfId="1" applyNumberFormat="1" applyFont="1" applyBorder="1"/>
    <xf numFmtId="3" fontId="7" fillId="0" borderId="0" xfId="0" applyNumberFormat="1" applyFont="1" applyAlignment="1">
      <alignment horizontal="center"/>
    </xf>
    <xf numFmtId="166" fontId="2" fillId="0" borderId="0" xfId="0" applyNumberFormat="1" applyFont="1"/>
    <xf numFmtId="0" fontId="5" fillId="2" borderId="0" xfId="0" applyFont="1" applyFill="1"/>
    <xf numFmtId="0" fontId="2" fillId="2" borderId="0" xfId="0" applyFont="1" applyFill="1" applyAlignment="1">
      <alignment horizontal="centerContinuous"/>
    </xf>
    <xf numFmtId="166" fontId="2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Continuous"/>
    </xf>
    <xf numFmtId="164" fontId="6" fillId="2" borderId="0" xfId="1" applyNumberFormat="1" applyFont="1" applyFill="1"/>
    <xf numFmtId="10" fontId="6" fillId="2" borderId="0" xfId="3" applyNumberFormat="1" applyFont="1" applyFill="1" applyAlignment="1">
      <alignment horizontal="centerContinuous"/>
    </xf>
    <xf numFmtId="164" fontId="5" fillId="2" borderId="2" xfId="1" applyNumberFormat="1" applyFont="1" applyFill="1" applyBorder="1"/>
    <xf numFmtId="164" fontId="6" fillId="2" borderId="0" xfId="1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Continuous"/>
    </xf>
    <xf numFmtId="165" fontId="2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Continuous"/>
    </xf>
    <xf numFmtId="164" fontId="2" fillId="2" borderId="0" xfId="0" applyNumberFormat="1" applyFont="1" applyFill="1"/>
    <xf numFmtId="164" fontId="6" fillId="2" borderId="2" xfId="1" applyNumberFormat="1" applyFont="1" applyFill="1" applyBorder="1"/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centerContinuous"/>
    </xf>
    <xf numFmtId="165" fontId="2" fillId="2" borderId="0" xfId="1" applyNumberFormat="1" applyFont="1" applyFill="1"/>
    <xf numFmtId="43" fontId="6" fillId="2" borderId="0" xfId="2" applyNumberFormat="1" applyFont="1" applyFill="1"/>
    <xf numFmtId="0" fontId="2" fillId="2" borderId="0" xfId="0" applyFont="1" applyFill="1"/>
    <xf numFmtId="0" fontId="9" fillId="2" borderId="0" xfId="0" applyFont="1" applyFill="1"/>
    <xf numFmtId="166" fontId="6" fillId="2" borderId="0" xfId="1" applyNumberFormat="1" applyFont="1" applyFill="1" applyBorder="1"/>
    <xf numFmtId="166" fontId="2" fillId="2" borderId="2" xfId="0" applyNumberFormat="1" applyFont="1" applyFill="1" applyBorder="1"/>
    <xf numFmtId="165" fontId="6" fillId="2" borderId="0" xfId="1" applyNumberFormat="1" applyFont="1" applyFill="1" applyBorder="1"/>
    <xf numFmtId="0" fontId="0" fillId="0" borderId="0" xfId="0" applyAlignment="1">
      <alignment horizontal="centerContinuous"/>
    </xf>
    <xf numFmtId="10" fontId="11" fillId="0" borderId="7" xfId="3" applyNumberFormat="1" applyFont="1" applyFill="1" applyBorder="1"/>
    <xf numFmtId="165" fontId="11" fillId="0" borderId="7" xfId="0" applyNumberFormat="1" applyFont="1" applyBorder="1"/>
    <xf numFmtId="165" fontId="11" fillId="0" borderId="9" xfId="0" applyNumberFormat="1" applyFont="1" applyBorder="1"/>
    <xf numFmtId="165" fontId="11" fillId="0" borderId="0" xfId="0" applyNumberFormat="1" applyFont="1"/>
    <xf numFmtId="0" fontId="12" fillId="0" borderId="0" xfId="0" applyFont="1"/>
    <xf numFmtId="0" fontId="13" fillId="0" borderId="0" xfId="4" applyFont="1"/>
    <xf numFmtId="0" fontId="14" fillId="0" borderId="0" xfId="0" applyFont="1"/>
    <xf numFmtId="0" fontId="11" fillId="0" borderId="0" xfId="0" applyFont="1"/>
    <xf numFmtId="43" fontId="11" fillId="0" borderId="0" xfId="1" applyFont="1" applyFill="1"/>
    <xf numFmtId="0" fontId="11" fillId="0" borderId="3" xfId="0" applyFont="1" applyBorder="1"/>
    <xf numFmtId="0" fontId="11" fillId="0" borderId="4" xfId="0" applyFont="1" applyBorder="1"/>
    <xf numFmtId="10" fontId="11" fillId="0" borderId="5" xfId="0" applyNumberFormat="1" applyFont="1" applyBorder="1"/>
    <xf numFmtId="0" fontId="11" fillId="0" borderId="6" xfId="0" applyFont="1" applyBorder="1"/>
    <xf numFmtId="10" fontId="11" fillId="0" borderId="7" xfId="0" applyNumberFormat="1" applyFont="1" applyBorder="1"/>
    <xf numFmtId="167" fontId="11" fillId="0" borderId="7" xfId="3" applyNumberFormat="1" applyFont="1" applyFill="1" applyBorder="1"/>
    <xf numFmtId="14" fontId="11" fillId="0" borderId="0" xfId="0" applyNumberFormat="1" applyFont="1"/>
    <xf numFmtId="0" fontId="11" fillId="0" borderId="8" xfId="0" applyFont="1" applyBorder="1"/>
    <xf numFmtId="0" fontId="11" fillId="0" borderId="1" xfId="0" applyFont="1" applyBorder="1"/>
    <xf numFmtId="10" fontId="11" fillId="0" borderId="9" xfId="3" applyNumberFormat="1" applyFont="1" applyFill="1" applyBorder="1"/>
    <xf numFmtId="10" fontId="11" fillId="0" borderId="0" xfId="3" applyNumberFormat="1" applyFont="1" applyFill="1"/>
    <xf numFmtId="0" fontId="12" fillId="0" borderId="3" xfId="0" applyFont="1" applyBorder="1"/>
    <xf numFmtId="165" fontId="11" fillId="0" borderId="5" xfId="0" applyNumberFormat="1" applyFont="1" applyBorder="1"/>
    <xf numFmtId="0" fontId="12" fillId="0" borderId="6" xfId="0" applyFont="1" applyBorder="1"/>
    <xf numFmtId="0" fontId="11" fillId="0" borderId="0" xfId="0" applyFont="1" applyAlignment="1">
      <alignment horizontal="left"/>
    </xf>
    <xf numFmtId="168" fontId="11" fillId="0" borderId="7" xfId="2" applyNumberFormat="1" applyFont="1" applyFill="1" applyBorder="1"/>
    <xf numFmtId="0" fontId="11" fillId="0" borderId="9" xfId="0" applyFont="1" applyBorder="1"/>
    <xf numFmtId="169" fontId="11" fillId="0" borderId="4" xfId="0" applyNumberFormat="1" applyFont="1" applyBorder="1"/>
    <xf numFmtId="165" fontId="11" fillId="0" borderId="4" xfId="1" applyNumberFormat="1" applyFont="1" applyFill="1" applyBorder="1"/>
    <xf numFmtId="165" fontId="11" fillId="0" borderId="5" xfId="1" applyNumberFormat="1" applyFont="1" applyFill="1" applyBorder="1"/>
    <xf numFmtId="169" fontId="11" fillId="0" borderId="0" xfId="0" applyNumberFormat="1" applyFont="1"/>
    <xf numFmtId="165" fontId="11" fillId="0" borderId="0" xfId="1" applyNumberFormat="1" applyFont="1" applyFill="1" applyBorder="1"/>
    <xf numFmtId="169" fontId="11" fillId="0" borderId="1" xfId="0" applyNumberFormat="1" applyFont="1" applyBorder="1"/>
    <xf numFmtId="165" fontId="11" fillId="0" borderId="1" xfId="1" applyNumberFormat="1" applyFont="1" applyFill="1" applyBorder="1"/>
    <xf numFmtId="10" fontId="11" fillId="0" borderId="0" xfId="0" applyNumberFormat="1" applyFont="1"/>
    <xf numFmtId="0" fontId="11" fillId="0" borderId="5" xfId="0" applyFont="1" applyBorder="1"/>
    <xf numFmtId="165" fontId="11" fillId="0" borderId="0" xfId="1" applyNumberFormat="1" applyFont="1" applyFill="1"/>
    <xf numFmtId="167" fontId="11" fillId="0" borderId="5" xfId="3" applyNumberFormat="1" applyFont="1" applyFill="1" applyBorder="1"/>
    <xf numFmtId="165" fontId="11" fillId="3" borderId="7" xfId="0" applyNumberFormat="1" applyFont="1" applyFill="1" applyBorder="1"/>
    <xf numFmtId="9" fontId="11" fillId="0" borderId="9" xfId="0" applyNumberFormat="1" applyFont="1" applyBorder="1"/>
    <xf numFmtId="0" fontId="15" fillId="0" borderId="3" xfId="0" applyFont="1" applyBorder="1"/>
    <xf numFmtId="0" fontId="11" fillId="0" borderId="7" xfId="0" applyFont="1" applyBorder="1"/>
    <xf numFmtId="9" fontId="11" fillId="0" borderId="0" xfId="0" applyNumberFormat="1" applyFont="1"/>
    <xf numFmtId="167" fontId="11" fillId="0" borderId="0" xfId="3" applyNumberFormat="1" applyFont="1" applyBorder="1"/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9" fontId="11" fillId="0" borderId="0" xfId="0" applyNumberFormat="1" applyFont="1" applyAlignment="1">
      <alignment horizontal="center"/>
    </xf>
    <xf numFmtId="0" fontId="11" fillId="0" borderId="7" xfId="0" applyFon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10" fontId="11" fillId="0" borderId="7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10" fontId="11" fillId="0" borderId="9" xfId="0" applyNumberFormat="1" applyFont="1" applyBorder="1" applyAlignment="1">
      <alignment horizontal="center"/>
    </xf>
    <xf numFmtId="170" fontId="11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indent="1"/>
    </xf>
    <xf numFmtId="164" fontId="1" fillId="0" borderId="0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ACEB-98B3-4732-A025-11856779B1D4}">
  <dimension ref="B2:F59"/>
  <sheetViews>
    <sheetView showGridLines="0" tabSelected="1" zoomScaleNormal="100" workbookViewId="0">
      <selection activeCell="C3" sqref="C3"/>
    </sheetView>
  </sheetViews>
  <sheetFormatPr defaultRowHeight="15" x14ac:dyDescent="0.25"/>
  <cols>
    <col min="2" max="2" width="45.5703125" customWidth="1"/>
    <col min="3" max="3" width="14.85546875" style="44" customWidth="1"/>
    <col min="4" max="4" width="15.5703125" customWidth="1"/>
    <col min="5" max="5" width="14.5703125" bestFit="1" customWidth="1"/>
  </cols>
  <sheetData>
    <row r="2" spans="2:6" x14ac:dyDescent="0.25">
      <c r="B2" s="1" t="s">
        <v>0</v>
      </c>
      <c r="C2" s="2"/>
      <c r="D2" s="3"/>
      <c r="E2" s="3"/>
      <c r="F2" s="3"/>
    </row>
    <row r="3" spans="2:6" x14ac:dyDescent="0.25">
      <c r="B3" s="4" t="s">
        <v>1</v>
      </c>
      <c r="C3" s="2"/>
      <c r="D3" s="3"/>
      <c r="E3" s="3"/>
      <c r="F3" s="3"/>
    </row>
    <row r="4" spans="2:6" x14ac:dyDescent="0.25">
      <c r="B4" s="4"/>
      <c r="C4" s="2"/>
      <c r="D4" s="3"/>
      <c r="E4" s="3"/>
      <c r="F4" s="3"/>
    </row>
    <row r="5" spans="2:6" x14ac:dyDescent="0.25">
      <c r="B5" s="3"/>
      <c r="C5" s="2"/>
      <c r="D5" s="5" t="s">
        <v>2</v>
      </c>
      <c r="E5" s="5" t="s">
        <v>3</v>
      </c>
      <c r="F5" s="3"/>
    </row>
    <row r="6" spans="2:6" x14ac:dyDescent="0.25">
      <c r="B6" s="3"/>
      <c r="C6" s="2"/>
      <c r="D6" s="6" t="s">
        <v>4</v>
      </c>
      <c r="E6" s="6" t="s">
        <v>5</v>
      </c>
      <c r="F6" s="3"/>
    </row>
    <row r="7" spans="2:6" x14ac:dyDescent="0.25">
      <c r="B7" s="1"/>
      <c r="C7" s="2"/>
      <c r="D7" s="7" t="s">
        <v>6</v>
      </c>
      <c r="E7" s="7" t="s">
        <v>7</v>
      </c>
      <c r="F7" s="3"/>
    </row>
    <row r="8" spans="2:6" x14ac:dyDescent="0.25">
      <c r="B8" s="3"/>
      <c r="C8" s="2"/>
      <c r="D8" s="5"/>
      <c r="E8" s="3"/>
      <c r="F8" s="3"/>
    </row>
    <row r="9" spans="2:6" x14ac:dyDescent="0.25">
      <c r="B9" s="8" t="s">
        <v>8</v>
      </c>
      <c r="C9" s="9"/>
      <c r="E9" s="3"/>
      <c r="F9" s="3"/>
    </row>
    <row r="10" spans="2:6" x14ac:dyDescent="0.25">
      <c r="B10" s="10" t="s">
        <v>9</v>
      </c>
      <c r="C10" s="11">
        <f>+Assumptions!F53</f>
        <v>0.09</v>
      </c>
      <c r="D10" s="12">
        <f>+D24*$C$10*0.4</f>
        <v>3.1686941078869864</v>
      </c>
      <c r="E10" s="12">
        <f>+E24*$C$10*0.4</f>
        <v>4.2305032991081859</v>
      </c>
      <c r="F10" s="3"/>
    </row>
    <row r="11" spans="2:6" x14ac:dyDescent="0.25">
      <c r="B11" s="10" t="s">
        <v>10</v>
      </c>
      <c r="C11" s="11">
        <f>+Assumptions!E11</f>
        <v>4.0426666666666666E-2</v>
      </c>
      <c r="D11" s="12">
        <f>+D24*$C$11*0.6</f>
        <v>2.1349956744696317</v>
      </c>
      <c r="E11" s="12">
        <f>+E24*$C$11*0.6</f>
        <v>2.8504191117546709</v>
      </c>
      <c r="F11" s="3"/>
    </row>
    <row r="12" spans="2:6" x14ac:dyDescent="0.25">
      <c r="B12" s="10" t="s">
        <v>11</v>
      </c>
      <c r="C12" s="11"/>
      <c r="D12" s="13">
        <f>SUM(D10:D11)</f>
        <v>5.303689782356618</v>
      </c>
      <c r="E12" s="13">
        <f>SUM(E10:E11)</f>
        <v>7.0809224108628568</v>
      </c>
      <c r="F12" s="3"/>
    </row>
    <row r="13" spans="2:6" x14ac:dyDescent="0.25">
      <c r="B13" s="10" t="s">
        <v>12</v>
      </c>
      <c r="C13" s="11"/>
      <c r="D13" s="14"/>
      <c r="E13" s="14"/>
      <c r="F13" s="3"/>
    </row>
    <row r="14" spans="2:6" x14ac:dyDescent="0.25">
      <c r="B14" s="10" t="s">
        <v>13</v>
      </c>
      <c r="C14" s="11"/>
      <c r="D14" s="12">
        <f>+D27</f>
        <v>5.2397358990292275</v>
      </c>
      <c r="E14" s="12">
        <f>+E27</f>
        <v>3.6426086489249729</v>
      </c>
      <c r="F14" s="3"/>
    </row>
    <row r="15" spans="2:6" x14ac:dyDescent="0.25">
      <c r="B15" s="10" t="s">
        <v>14</v>
      </c>
      <c r="C15" s="11"/>
      <c r="D15" s="12">
        <f>+D33</f>
        <v>1.9740333840731257</v>
      </c>
      <c r="E15" s="12">
        <f>+E33</f>
        <v>1.4936713090135336</v>
      </c>
      <c r="F15" s="3"/>
    </row>
    <row r="16" spans="2:6" x14ac:dyDescent="0.25">
      <c r="B16" s="10" t="s">
        <v>15</v>
      </c>
      <c r="C16" s="11"/>
      <c r="D16" s="12">
        <f>+D44</f>
        <v>0.63398289807613473</v>
      </c>
      <c r="E16" s="12">
        <f>+E44</f>
        <v>0.90708812294319219</v>
      </c>
      <c r="F16" s="3"/>
    </row>
    <row r="17" spans="2:6" x14ac:dyDescent="0.25">
      <c r="B17" s="10"/>
      <c r="C17" s="10"/>
      <c r="D17" s="15"/>
      <c r="E17" s="15"/>
      <c r="F17" s="3"/>
    </row>
    <row r="18" spans="2:6" x14ac:dyDescent="0.25">
      <c r="B18" s="1" t="s">
        <v>16</v>
      </c>
      <c r="C18" s="16"/>
      <c r="D18" s="17">
        <f>SUM(D12:D17)</f>
        <v>13.151441963535104</v>
      </c>
      <c r="E18" s="17">
        <f>SUM(E12:E17)</f>
        <v>13.124290491744555</v>
      </c>
      <c r="F18" s="3"/>
    </row>
    <row r="19" spans="2:6" x14ac:dyDescent="0.25">
      <c r="B19" s="3"/>
      <c r="C19" s="2"/>
      <c r="D19" s="18">
        <v>0</v>
      </c>
      <c r="E19" s="18">
        <v>2.0007770144001569E-2</v>
      </c>
      <c r="F19" s="3"/>
    </row>
    <row r="20" spans="2:6" x14ac:dyDescent="0.25">
      <c r="B20" s="3"/>
      <c r="C20" s="2"/>
      <c r="D20" s="19"/>
      <c r="E20" s="19"/>
      <c r="F20" s="3"/>
    </row>
    <row r="21" spans="2:6" x14ac:dyDescent="0.25">
      <c r="B21" s="20" t="s">
        <v>17</v>
      </c>
      <c r="C21" s="21"/>
      <c r="D21" s="22"/>
      <c r="E21" s="22"/>
      <c r="F21" s="3"/>
    </row>
    <row r="22" spans="2:6" x14ac:dyDescent="0.25">
      <c r="B22" s="23" t="s">
        <v>18</v>
      </c>
      <c r="C22" s="24"/>
      <c r="D22" s="25">
        <v>87.626300582211314</v>
      </c>
      <c r="E22" s="25">
        <v>117.51398025758729</v>
      </c>
      <c r="F22" s="3"/>
    </row>
    <row r="23" spans="2:6" x14ac:dyDescent="0.25">
      <c r="B23" s="23" t="s">
        <v>19</v>
      </c>
      <c r="C23" s="26">
        <v>7.4999999999999997E-2</v>
      </c>
      <c r="D23" s="25">
        <f>+D27*$C$23</f>
        <v>0.39298019242719207</v>
      </c>
      <c r="E23" s="25">
        <f>+E27*$C$23/1000000</f>
        <v>2.7319564866937295E-7</v>
      </c>
      <c r="F23" s="3"/>
    </row>
    <row r="24" spans="2:6" x14ac:dyDescent="0.25">
      <c r="B24" s="23" t="s">
        <v>20</v>
      </c>
      <c r="C24" s="24"/>
      <c r="D24" s="27">
        <f>SUM(D22:D23)</f>
        <v>88.019280774638503</v>
      </c>
      <c r="E24" s="27">
        <f>SUM(E22:E23)</f>
        <v>117.51398053078294</v>
      </c>
      <c r="F24" s="3"/>
    </row>
    <row r="25" spans="2:6" x14ac:dyDescent="0.25">
      <c r="B25" s="23"/>
      <c r="C25" s="24"/>
      <c r="D25" s="28"/>
      <c r="E25" s="28"/>
      <c r="F25" s="3"/>
    </row>
    <row r="26" spans="2:6" x14ac:dyDescent="0.25">
      <c r="B26" s="20" t="s">
        <v>13</v>
      </c>
      <c r="C26" s="24"/>
      <c r="D26" s="28"/>
      <c r="E26" s="28"/>
      <c r="F26" s="3"/>
    </row>
    <row r="27" spans="2:6" x14ac:dyDescent="0.25">
      <c r="B27" s="23" t="s">
        <v>13</v>
      </c>
      <c r="C27" s="24"/>
      <c r="D27" s="27">
        <v>5.2397358990292275</v>
      </c>
      <c r="E27" s="27">
        <v>3.6426086489249729</v>
      </c>
      <c r="F27" s="3"/>
    </row>
    <row r="28" spans="2:6" x14ac:dyDescent="0.25">
      <c r="B28" s="23"/>
      <c r="C28" s="24"/>
      <c r="D28" s="25"/>
      <c r="E28" s="25"/>
      <c r="F28" s="3"/>
    </row>
    <row r="29" spans="2:6" x14ac:dyDescent="0.25">
      <c r="B29" s="20" t="s">
        <v>14</v>
      </c>
      <c r="C29" s="24"/>
      <c r="D29" s="25"/>
      <c r="E29" s="25"/>
      <c r="F29" s="3"/>
    </row>
    <row r="30" spans="2:6" x14ac:dyDescent="0.25">
      <c r="B30" s="23" t="s">
        <v>21</v>
      </c>
      <c r="C30" s="24"/>
      <c r="D30" s="25">
        <v>1.0667055000000001</v>
      </c>
      <c r="E30" s="25">
        <v>0</v>
      </c>
      <c r="F30" s="3"/>
    </row>
    <row r="31" spans="2:6" x14ac:dyDescent="0.25">
      <c r="B31" s="29" t="s">
        <v>22</v>
      </c>
      <c r="C31" s="30"/>
      <c r="D31" s="25">
        <v>0.90732788407312559</v>
      </c>
      <c r="E31" s="25">
        <v>0</v>
      </c>
      <c r="F31" s="3"/>
    </row>
    <row r="32" spans="2:6" x14ac:dyDescent="0.25">
      <c r="B32" s="29" t="s">
        <v>23</v>
      </c>
      <c r="C32" s="30"/>
      <c r="D32" s="25">
        <v>0</v>
      </c>
      <c r="E32" s="25">
        <v>1.4936713090135336</v>
      </c>
      <c r="F32" s="3"/>
    </row>
    <row r="33" spans="2:6" x14ac:dyDescent="0.25">
      <c r="B33" s="31"/>
      <c r="C33" s="32"/>
      <c r="D33" s="27">
        <f>SUM(D30:D32)</f>
        <v>1.9740333840731257</v>
      </c>
      <c r="E33" s="27">
        <f>SUM(E30:E32)</f>
        <v>1.4936713090135336</v>
      </c>
      <c r="F33" s="3"/>
    </row>
    <row r="34" spans="2:6" x14ac:dyDescent="0.25">
      <c r="B34" s="31"/>
      <c r="C34" s="32"/>
      <c r="D34" s="25"/>
      <c r="E34" s="25"/>
      <c r="F34" s="3"/>
    </row>
    <row r="35" spans="2:6" x14ac:dyDescent="0.25">
      <c r="B35" s="20" t="s">
        <v>24</v>
      </c>
      <c r="C35" s="21"/>
      <c r="D35" s="33"/>
      <c r="E35" s="33"/>
      <c r="F35" s="3"/>
    </row>
    <row r="36" spans="2:6" x14ac:dyDescent="0.25">
      <c r="B36" s="23" t="s">
        <v>25</v>
      </c>
      <c r="C36" s="21"/>
      <c r="D36" s="25">
        <f>+D10</f>
        <v>3.1686941078869864</v>
      </c>
      <c r="E36" s="25">
        <f>+E10</f>
        <v>4.2305032991081859</v>
      </c>
      <c r="F36" s="3"/>
    </row>
    <row r="37" spans="2:6" x14ac:dyDescent="0.25">
      <c r="B37" s="23" t="s">
        <v>26</v>
      </c>
      <c r="C37" s="21"/>
      <c r="D37" s="25">
        <f>+D33</f>
        <v>1.9740333840731257</v>
      </c>
      <c r="E37" s="25">
        <f>+E33</f>
        <v>1.4936713090135336</v>
      </c>
      <c r="F37" s="3"/>
    </row>
    <row r="38" spans="2:6" x14ac:dyDescent="0.25">
      <c r="B38" s="23" t="s">
        <v>27</v>
      </c>
      <c r="C38" s="21"/>
      <c r="D38" s="25">
        <v>-3.3843218140644153</v>
      </c>
      <c r="E38" s="25">
        <v>-3.2082882796808647</v>
      </c>
      <c r="F38" s="3"/>
    </row>
    <row r="39" spans="2:6" x14ac:dyDescent="0.25">
      <c r="B39" s="23" t="s">
        <v>28</v>
      </c>
      <c r="C39" s="21"/>
      <c r="D39" s="34">
        <f>SUM(D36:D38)</f>
        <v>1.7584056778956971</v>
      </c>
      <c r="E39" s="34">
        <f>SUM(E36:E38)</f>
        <v>2.515886328440855</v>
      </c>
      <c r="F39" s="3"/>
    </row>
    <row r="40" spans="2:6" x14ac:dyDescent="0.25">
      <c r="B40" s="23" t="s">
        <v>29</v>
      </c>
      <c r="C40" s="26">
        <v>0.26500000000000001</v>
      </c>
      <c r="D40" s="25">
        <f>+D39*C40</f>
        <v>0.46597750464235976</v>
      </c>
      <c r="E40" s="25">
        <f>+E39*C40</f>
        <v>0.6667098770368266</v>
      </c>
      <c r="F40" s="3"/>
    </row>
    <row r="41" spans="2:6" x14ac:dyDescent="0.25">
      <c r="B41" s="35"/>
      <c r="C41" s="36"/>
      <c r="D41" s="22"/>
      <c r="E41" s="22"/>
      <c r="F41" s="3"/>
    </row>
    <row r="42" spans="2:6" x14ac:dyDescent="0.25">
      <c r="B42" s="37"/>
      <c r="C42" s="21"/>
      <c r="D42" s="22"/>
      <c r="E42" s="22"/>
      <c r="F42" s="3"/>
    </row>
    <row r="43" spans="2:6" x14ac:dyDescent="0.25">
      <c r="B43" s="23" t="s">
        <v>30</v>
      </c>
      <c r="C43" s="21"/>
      <c r="D43" s="38">
        <f>ROUND(1/(1-$C$40),6)</f>
        <v>1.360544</v>
      </c>
      <c r="E43" s="38">
        <f>ROUND(1/(1-$C$40),6)</f>
        <v>1.360544</v>
      </c>
      <c r="F43" s="3"/>
    </row>
    <row r="44" spans="2:6" x14ac:dyDescent="0.25">
      <c r="B44" s="23" t="s">
        <v>31</v>
      </c>
      <c r="C44" s="21"/>
      <c r="D44" s="27">
        <f>+D40*D43</f>
        <v>0.63398289807613473</v>
      </c>
      <c r="E44" s="27">
        <f>+E40*E43</f>
        <v>0.90708812294319219</v>
      </c>
      <c r="F44" s="3"/>
    </row>
    <row r="45" spans="2:6" x14ac:dyDescent="0.25">
      <c r="B45" s="39"/>
      <c r="C45" s="21"/>
      <c r="D45" s="22"/>
      <c r="E45" s="22"/>
      <c r="F45" s="3"/>
    </row>
    <row r="46" spans="2:6" x14ac:dyDescent="0.25">
      <c r="B46" s="39"/>
      <c r="C46" s="21"/>
      <c r="D46" s="22"/>
      <c r="E46" s="22"/>
      <c r="F46" s="3"/>
    </row>
    <row r="47" spans="2:6" x14ac:dyDescent="0.25">
      <c r="B47" s="20" t="s">
        <v>32</v>
      </c>
      <c r="C47" s="21"/>
      <c r="D47" s="22"/>
      <c r="E47" s="22"/>
      <c r="F47" s="3"/>
    </row>
    <row r="48" spans="2:6" x14ac:dyDescent="0.25">
      <c r="B48" s="40" t="s">
        <v>2</v>
      </c>
      <c r="C48" s="21"/>
      <c r="D48" s="22"/>
      <c r="E48" s="41"/>
      <c r="F48" s="3"/>
    </row>
    <row r="49" spans="2:6" x14ac:dyDescent="0.25">
      <c r="B49" s="23" t="s">
        <v>33</v>
      </c>
      <c r="C49" s="21"/>
      <c r="D49" s="22"/>
      <c r="E49" s="28">
        <v>25.382853000000001</v>
      </c>
      <c r="F49" s="3"/>
    </row>
    <row r="50" spans="2:6" x14ac:dyDescent="0.25">
      <c r="B50" s="23" t="s">
        <v>95</v>
      </c>
      <c r="C50" s="21"/>
      <c r="D50" s="22"/>
      <c r="E50" s="28">
        <v>11.594239</v>
      </c>
      <c r="F50" s="3"/>
    </row>
    <row r="51" spans="2:6" x14ac:dyDescent="0.25">
      <c r="B51" s="23" t="s">
        <v>34</v>
      </c>
      <c r="C51" s="21"/>
      <c r="D51" s="22"/>
      <c r="E51" s="34">
        <f>E49-E50</f>
        <v>13.788614000000001</v>
      </c>
      <c r="F51" s="3"/>
    </row>
    <row r="52" spans="2:6" x14ac:dyDescent="0.25">
      <c r="B52" s="39"/>
      <c r="C52" s="21"/>
      <c r="D52" s="22"/>
      <c r="E52" s="28"/>
      <c r="F52" s="3"/>
    </row>
    <row r="53" spans="2:6" x14ac:dyDescent="0.25">
      <c r="B53" s="40" t="s">
        <v>35</v>
      </c>
      <c r="C53" s="21"/>
      <c r="D53" s="22"/>
      <c r="E53" s="28"/>
      <c r="F53" s="3"/>
    </row>
    <row r="54" spans="2:6" x14ac:dyDescent="0.25">
      <c r="B54" s="23" t="s">
        <v>33</v>
      </c>
      <c r="C54" s="21"/>
      <c r="D54" s="22"/>
      <c r="E54" s="28">
        <v>30.26688</v>
      </c>
      <c r="F54" s="3"/>
    </row>
    <row r="55" spans="2:6" x14ac:dyDescent="0.25">
      <c r="B55" s="23" t="s">
        <v>36</v>
      </c>
      <c r="C55" s="21"/>
      <c r="D55" s="22"/>
      <c r="E55" s="28">
        <v>25.459198000000001</v>
      </c>
      <c r="F55" s="3"/>
    </row>
    <row r="56" spans="2:6" x14ac:dyDescent="0.25">
      <c r="B56" s="23" t="s">
        <v>37</v>
      </c>
      <c r="C56" s="21"/>
      <c r="D56" s="22"/>
      <c r="E56" s="34">
        <f>E54-E55</f>
        <v>4.8076819999999998</v>
      </c>
      <c r="F56" s="3"/>
    </row>
    <row r="57" spans="2:6" x14ac:dyDescent="0.25">
      <c r="B57" s="39"/>
      <c r="C57" s="21"/>
      <c r="D57" s="22"/>
      <c r="E57" s="28"/>
      <c r="F57" s="3"/>
    </row>
    <row r="58" spans="2:6" x14ac:dyDescent="0.25">
      <c r="B58" s="20" t="s">
        <v>38</v>
      </c>
      <c r="C58" s="21"/>
      <c r="D58" s="42"/>
      <c r="E58" s="27">
        <f>E51+E56</f>
        <v>18.596296000000002</v>
      </c>
      <c r="F58" s="3"/>
    </row>
    <row r="59" spans="2:6" x14ac:dyDescent="0.25">
      <c r="B59" s="39"/>
      <c r="C59" s="21"/>
      <c r="D59" s="39"/>
      <c r="E59" s="43"/>
      <c r="F59" s="3"/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DCB0-69A9-4341-8466-AF08A0749C9E}">
  <dimension ref="A1:M82"/>
  <sheetViews>
    <sheetView showGridLines="0" zoomScaleNormal="100" workbookViewId="0">
      <selection activeCell="E86" sqref="E86"/>
    </sheetView>
  </sheetViews>
  <sheetFormatPr defaultColWidth="9.140625" defaultRowHeight="15" x14ac:dyDescent="0.25"/>
  <cols>
    <col min="1" max="1" width="40" style="52" bestFit="1" customWidth="1"/>
    <col min="2" max="2" width="68.7109375" style="52" bestFit="1" customWidth="1"/>
    <col min="3" max="3" width="3.28515625" style="52" customWidth="1"/>
    <col min="4" max="4" width="4.28515625" style="52" customWidth="1"/>
    <col min="5" max="5" width="19" style="52" bestFit="1" customWidth="1"/>
    <col min="6" max="6" width="11.7109375" style="52" bestFit="1" customWidth="1"/>
    <col min="7" max="7" width="24" style="52" bestFit="1" customWidth="1"/>
    <col min="8" max="11" width="9.140625" style="52"/>
    <col min="12" max="12" width="9.85546875" style="52" bestFit="1" customWidth="1"/>
    <col min="13" max="13" width="9.140625" style="52"/>
    <col min="14" max="16384" width="9.140625" style="51"/>
  </cols>
  <sheetData>
    <row r="1" spans="1:13" x14ac:dyDescent="0.25">
      <c r="A1" s="49" t="s">
        <v>39</v>
      </c>
      <c r="B1" s="49"/>
      <c r="C1" s="49"/>
      <c r="D1" s="49"/>
      <c r="E1" s="49"/>
      <c r="F1" s="49"/>
      <c r="G1" s="50"/>
      <c r="H1" s="49"/>
      <c r="I1" s="49"/>
      <c r="J1" s="49"/>
      <c r="K1" s="49"/>
      <c r="L1" s="49"/>
      <c r="M1" s="49"/>
    </row>
    <row r="2" spans="1:13" x14ac:dyDescent="0.25">
      <c r="M2" s="53"/>
    </row>
    <row r="3" spans="1:13" x14ac:dyDescent="0.25">
      <c r="A3" s="54" t="s">
        <v>40</v>
      </c>
      <c r="B3" s="55"/>
      <c r="C3" s="55"/>
      <c r="D3" s="55"/>
      <c r="E3" s="56">
        <v>0.26500000000000001</v>
      </c>
      <c r="M3" s="53"/>
    </row>
    <row r="4" spans="1:13" x14ac:dyDescent="0.25">
      <c r="A4" s="57"/>
      <c r="E4" s="58"/>
      <c r="M4" s="53"/>
    </row>
    <row r="5" spans="1:13" x14ac:dyDescent="0.25">
      <c r="A5" s="57" t="s">
        <v>41</v>
      </c>
      <c r="E5" s="59">
        <v>0.02</v>
      </c>
    </row>
    <row r="6" spans="1:13" x14ac:dyDescent="0.25">
      <c r="A6" s="57" t="s">
        <v>42</v>
      </c>
      <c r="E6" s="45">
        <v>-3.0000000000000001E-3</v>
      </c>
    </row>
    <row r="7" spans="1:13" x14ac:dyDescent="0.25">
      <c r="A7" s="57" t="s">
        <v>43</v>
      </c>
      <c r="E7" s="45">
        <f>F56</f>
        <v>6.0255999999999997E-2</v>
      </c>
    </row>
    <row r="8" spans="1:13" x14ac:dyDescent="0.25">
      <c r="A8" s="57" t="s">
        <v>44</v>
      </c>
      <c r="E8" s="45">
        <f>I66</f>
        <v>6.1411704000000011E-2</v>
      </c>
    </row>
    <row r="9" spans="1:13" x14ac:dyDescent="0.25">
      <c r="A9" s="57" t="s">
        <v>45</v>
      </c>
      <c r="E9" s="59">
        <v>0.02</v>
      </c>
      <c r="L9" s="60"/>
    </row>
    <row r="10" spans="1:13" x14ac:dyDescent="0.25">
      <c r="A10" s="57" t="s">
        <v>46</v>
      </c>
      <c r="E10" s="45">
        <v>3.5700000000000003E-2</v>
      </c>
      <c r="L10" s="60"/>
    </row>
    <row r="11" spans="1:13" x14ac:dyDescent="0.25">
      <c r="A11" s="57" t="s">
        <v>47</v>
      </c>
      <c r="E11" s="45">
        <f>G55</f>
        <v>4.0426666666666666E-2</v>
      </c>
      <c r="L11" s="60"/>
    </row>
    <row r="12" spans="1:13" x14ac:dyDescent="0.25">
      <c r="A12" s="57" t="s">
        <v>48</v>
      </c>
      <c r="E12" s="45">
        <v>7.4999999999999997E-2</v>
      </c>
      <c r="L12" s="60"/>
    </row>
    <row r="13" spans="1:13" x14ac:dyDescent="0.25">
      <c r="A13" s="57" t="s">
        <v>49</v>
      </c>
      <c r="E13" s="45">
        <v>0.6</v>
      </c>
      <c r="L13" s="60"/>
    </row>
    <row r="14" spans="1:13" x14ac:dyDescent="0.25">
      <c r="A14" s="61" t="s">
        <v>50</v>
      </c>
      <c r="B14" s="62"/>
      <c r="C14" s="62"/>
      <c r="D14" s="62"/>
      <c r="E14" s="63">
        <v>0.6</v>
      </c>
      <c r="L14" s="60"/>
    </row>
    <row r="15" spans="1:13" x14ac:dyDescent="0.25">
      <c r="E15" s="64"/>
      <c r="L15" s="60"/>
    </row>
    <row r="16" spans="1:13" x14ac:dyDescent="0.25">
      <c r="A16" s="52" t="s">
        <v>51</v>
      </c>
      <c r="B16" s="52" t="s">
        <v>52</v>
      </c>
      <c r="E16" s="48">
        <v>50</v>
      </c>
      <c r="L16" s="60"/>
    </row>
    <row r="17" spans="1:12" x14ac:dyDescent="0.25">
      <c r="E17" s="48"/>
      <c r="L17" s="60"/>
    </row>
    <row r="18" spans="1:12" x14ac:dyDescent="0.25">
      <c r="A18" s="65" t="s">
        <v>5</v>
      </c>
      <c r="B18" s="55" t="s">
        <v>53</v>
      </c>
      <c r="C18" s="55"/>
      <c r="D18" s="55"/>
      <c r="E18" s="66">
        <v>53331439.130000003</v>
      </c>
      <c r="L18" s="60"/>
    </row>
    <row r="19" spans="1:12" x14ac:dyDescent="0.25">
      <c r="A19" s="67"/>
      <c r="E19" s="46"/>
      <c r="L19" s="60"/>
    </row>
    <row r="20" spans="1:12" x14ac:dyDescent="0.25">
      <c r="A20" s="67" t="s">
        <v>54</v>
      </c>
      <c r="B20" s="68">
        <v>2020</v>
      </c>
      <c r="E20" s="46">
        <v>757200.57000000007</v>
      </c>
      <c r="L20" s="60"/>
    </row>
    <row r="21" spans="1:12" x14ac:dyDescent="0.25">
      <c r="A21" s="67"/>
      <c r="B21" s="68">
        <v>2021</v>
      </c>
      <c r="E21" s="46">
        <v>6393366.6099999994</v>
      </c>
      <c r="L21" s="60"/>
    </row>
    <row r="22" spans="1:12" x14ac:dyDescent="0.25">
      <c r="A22" s="67"/>
      <c r="B22" s="68">
        <v>2022</v>
      </c>
      <c r="E22" s="46">
        <v>21595460.120000008</v>
      </c>
      <c r="L22" s="60"/>
    </row>
    <row r="23" spans="1:12" x14ac:dyDescent="0.25">
      <c r="A23" s="67"/>
      <c r="B23" s="68">
        <v>2023</v>
      </c>
      <c r="E23" s="46">
        <v>41957670.070000008</v>
      </c>
      <c r="L23" s="60"/>
    </row>
    <row r="24" spans="1:12" x14ac:dyDescent="0.25">
      <c r="A24" s="67"/>
      <c r="B24" s="68">
        <v>2024</v>
      </c>
      <c r="E24" s="47">
        <v>-268224.15999999997</v>
      </c>
      <c r="L24" s="60"/>
    </row>
    <row r="25" spans="1:12" x14ac:dyDescent="0.25">
      <c r="A25" s="67"/>
      <c r="E25" s="46">
        <f>SUM(E20:E24)</f>
        <v>70435473.210000023</v>
      </c>
      <c r="L25" s="60"/>
    </row>
    <row r="26" spans="1:12" x14ac:dyDescent="0.25">
      <c r="A26" s="67"/>
      <c r="E26" s="46"/>
    </row>
    <row r="27" spans="1:12" x14ac:dyDescent="0.25">
      <c r="A27" s="67" t="s">
        <v>55</v>
      </c>
      <c r="B27" s="52" t="s">
        <v>56</v>
      </c>
      <c r="E27" s="69">
        <v>13</v>
      </c>
    </row>
    <row r="28" spans="1:12" x14ac:dyDescent="0.25">
      <c r="A28" s="57"/>
      <c r="B28" s="52" t="s">
        <v>57</v>
      </c>
      <c r="E28" s="46">
        <v>215000</v>
      </c>
    </row>
    <row r="29" spans="1:12" x14ac:dyDescent="0.25">
      <c r="A29" s="57"/>
      <c r="B29" s="52" t="s">
        <v>58</v>
      </c>
      <c r="E29" s="59">
        <v>2.5000000000000001E-2</v>
      </c>
    </row>
    <row r="30" spans="1:12" x14ac:dyDescent="0.25">
      <c r="A30" s="61"/>
      <c r="B30" s="62"/>
      <c r="C30" s="62"/>
      <c r="D30" s="62"/>
      <c r="E30" s="70"/>
    </row>
    <row r="32" spans="1:12" x14ac:dyDescent="0.25">
      <c r="A32" s="54" t="s">
        <v>59</v>
      </c>
      <c r="B32" s="55"/>
      <c r="C32" s="71"/>
      <c r="D32" s="72"/>
      <c r="E32" s="73"/>
    </row>
    <row r="33" spans="1:7" x14ac:dyDescent="0.25">
      <c r="A33" s="57"/>
      <c r="B33" s="52" t="s">
        <v>2</v>
      </c>
      <c r="C33" s="74"/>
      <c r="D33" s="75"/>
      <c r="E33" s="46">
        <v>27211333</v>
      </c>
    </row>
    <row r="34" spans="1:7" x14ac:dyDescent="0.25">
      <c r="A34" s="61"/>
      <c r="B34" s="62" t="s">
        <v>35</v>
      </c>
      <c r="C34" s="76"/>
      <c r="D34" s="77"/>
      <c r="E34" s="47">
        <v>30266880</v>
      </c>
    </row>
    <row r="35" spans="1:7" hidden="1" x14ac:dyDescent="0.25">
      <c r="B35" s="52" t="s">
        <v>60</v>
      </c>
      <c r="E35" s="78"/>
      <c r="F35" s="52" t="s">
        <v>61</v>
      </c>
    </row>
    <row r="37" spans="1:7" x14ac:dyDescent="0.25">
      <c r="A37" s="54" t="s">
        <v>62</v>
      </c>
      <c r="B37" s="55"/>
      <c r="C37" s="55"/>
      <c r="D37" s="55"/>
      <c r="E37" s="79"/>
    </row>
    <row r="38" spans="1:7" x14ac:dyDescent="0.25">
      <c r="A38" s="57"/>
      <c r="B38" s="52" t="s">
        <v>63</v>
      </c>
      <c r="E38" s="46">
        <v>52</v>
      </c>
    </row>
    <row r="39" spans="1:7" x14ac:dyDescent="0.25">
      <c r="A39" s="61"/>
      <c r="B39" s="62" t="s">
        <v>64</v>
      </c>
      <c r="C39" s="62"/>
      <c r="D39" s="62"/>
      <c r="E39" s="47">
        <v>27</v>
      </c>
      <c r="G39" s="80"/>
    </row>
    <row r="40" spans="1:7" x14ac:dyDescent="0.25">
      <c r="E40" s="80"/>
    </row>
    <row r="41" spans="1:7" x14ac:dyDescent="0.25">
      <c r="A41" s="54" t="s">
        <v>88</v>
      </c>
      <c r="B41" s="55" t="s">
        <v>65</v>
      </c>
      <c r="C41" s="55"/>
      <c r="D41" s="55"/>
      <c r="E41" s="81">
        <v>0</v>
      </c>
    </row>
    <row r="42" spans="1:7" x14ac:dyDescent="0.25">
      <c r="A42" s="61"/>
      <c r="B42" s="62" t="s">
        <v>66</v>
      </c>
      <c r="C42" s="62"/>
      <c r="D42" s="62"/>
      <c r="E42" s="47">
        <v>5</v>
      </c>
    </row>
    <row r="43" spans="1:7" x14ac:dyDescent="0.25">
      <c r="E43" s="48"/>
    </row>
    <row r="44" spans="1:7" x14ac:dyDescent="0.25">
      <c r="E44" s="48"/>
    </row>
    <row r="45" spans="1:7" x14ac:dyDescent="0.25">
      <c r="A45" s="54" t="s">
        <v>2</v>
      </c>
      <c r="B45" s="55"/>
      <c r="C45" s="55"/>
      <c r="D45" s="55"/>
      <c r="E45" s="66"/>
    </row>
    <row r="46" spans="1:7" x14ac:dyDescent="0.25">
      <c r="A46" s="57"/>
      <c r="B46" s="52" t="s">
        <v>67</v>
      </c>
      <c r="E46" s="82">
        <v>4400000</v>
      </c>
    </row>
    <row r="47" spans="1:7" x14ac:dyDescent="0.25">
      <c r="A47" s="57"/>
      <c r="B47" s="52" t="s">
        <v>68</v>
      </c>
      <c r="E47" s="46">
        <v>2700000</v>
      </c>
    </row>
    <row r="48" spans="1:7" x14ac:dyDescent="0.25">
      <c r="A48" s="61"/>
      <c r="B48" s="62"/>
      <c r="C48" s="62"/>
      <c r="D48" s="62"/>
      <c r="E48" s="83"/>
    </row>
    <row r="51" spans="1:9" x14ac:dyDescent="0.25">
      <c r="A51" s="84" t="s">
        <v>69</v>
      </c>
      <c r="B51" s="55"/>
      <c r="C51" s="55"/>
      <c r="D51" s="55"/>
      <c r="E51" s="55"/>
      <c r="F51" s="55"/>
      <c r="G51" s="55"/>
      <c r="H51" s="55"/>
      <c r="I51" s="79"/>
    </row>
    <row r="52" spans="1:9" x14ac:dyDescent="0.25">
      <c r="A52" s="57"/>
      <c r="I52" s="85"/>
    </row>
    <row r="53" spans="1:9" x14ac:dyDescent="0.25">
      <c r="A53" s="57"/>
      <c r="B53" s="52" t="s">
        <v>70</v>
      </c>
      <c r="E53" s="86">
        <v>0.4</v>
      </c>
      <c r="F53" s="87">
        <v>0.09</v>
      </c>
      <c r="I53" s="85"/>
    </row>
    <row r="54" spans="1:9" x14ac:dyDescent="0.25">
      <c r="A54" s="57"/>
      <c r="B54" s="52" t="s">
        <v>71</v>
      </c>
      <c r="E54" s="86">
        <v>0.56000000000000005</v>
      </c>
      <c r="F54" s="78">
        <v>4.1300000000000003E-2</v>
      </c>
      <c r="I54" s="85"/>
    </row>
    <row r="55" spans="1:9" x14ac:dyDescent="0.25">
      <c r="A55" s="57"/>
      <c r="B55" s="52" t="s">
        <v>72</v>
      </c>
      <c r="E55" s="86">
        <v>0.04</v>
      </c>
      <c r="F55" s="78">
        <v>2.8199999999999999E-2</v>
      </c>
      <c r="G55" s="78">
        <f>SUMPRODUCT(E54:E55,F54:F55)/SUM(E54:E55)</f>
        <v>4.0426666666666666E-2</v>
      </c>
      <c r="I55" s="85"/>
    </row>
    <row r="56" spans="1:9" x14ac:dyDescent="0.25">
      <c r="A56" s="57"/>
      <c r="E56" s="86">
        <f>SUM(E53:E55)</f>
        <v>1</v>
      </c>
      <c r="F56" s="78">
        <f>SUMPRODUCT(E53:E55,F53:F55)</f>
        <v>6.0255999999999997E-2</v>
      </c>
      <c r="I56" s="85"/>
    </row>
    <row r="57" spans="1:9" x14ac:dyDescent="0.25">
      <c r="A57" s="57"/>
      <c r="I57" s="85"/>
    </row>
    <row r="58" spans="1:9" x14ac:dyDescent="0.25">
      <c r="A58" s="57"/>
      <c r="I58" s="85"/>
    </row>
    <row r="59" spans="1:9" x14ac:dyDescent="0.25">
      <c r="A59" s="57"/>
      <c r="B59" s="49" t="s">
        <v>73</v>
      </c>
      <c r="C59" s="49"/>
      <c r="D59" s="49"/>
      <c r="E59" s="88" t="s">
        <v>74</v>
      </c>
      <c r="F59" s="88" t="s">
        <v>75</v>
      </c>
      <c r="G59" s="88" t="s">
        <v>76</v>
      </c>
      <c r="H59" s="88" t="s">
        <v>77</v>
      </c>
      <c r="I59" s="89" t="s">
        <v>78</v>
      </c>
    </row>
    <row r="60" spans="1:9" x14ac:dyDescent="0.25">
      <c r="A60" s="57"/>
      <c r="B60" s="52" t="s">
        <v>79</v>
      </c>
      <c r="E60" s="90">
        <v>0.56000000000000005</v>
      </c>
      <c r="F60" s="90">
        <v>0.56000000000000005</v>
      </c>
      <c r="G60" s="90">
        <v>0.56000000000000005</v>
      </c>
      <c r="H60" s="90">
        <v>0.56000000000000005</v>
      </c>
      <c r="I60" s="91"/>
    </row>
    <row r="61" spans="1:9" x14ac:dyDescent="0.25">
      <c r="A61" s="57"/>
      <c r="B61" s="52" t="s">
        <v>80</v>
      </c>
      <c r="E61" s="90">
        <v>0.4</v>
      </c>
      <c r="F61" s="90">
        <v>0.4</v>
      </c>
      <c r="G61" s="90">
        <v>0.4</v>
      </c>
      <c r="H61" s="90">
        <v>0.4</v>
      </c>
      <c r="I61" s="91"/>
    </row>
    <row r="62" spans="1:9" x14ac:dyDescent="0.25">
      <c r="A62" s="57"/>
      <c r="B62" s="52" t="s">
        <v>81</v>
      </c>
      <c r="E62" s="90">
        <v>0.04</v>
      </c>
      <c r="F62" s="90">
        <v>0.04</v>
      </c>
      <c r="G62" s="90">
        <v>0.04</v>
      </c>
      <c r="H62" s="90">
        <v>0.04</v>
      </c>
      <c r="I62" s="91"/>
    </row>
    <row r="63" spans="1:9" x14ac:dyDescent="0.25">
      <c r="A63" s="57"/>
      <c r="B63" s="52" t="s">
        <v>82</v>
      </c>
      <c r="E63" s="92">
        <v>5.0900000000000001E-2</v>
      </c>
      <c r="F63" s="92">
        <v>3.6200000000000003E-2</v>
      </c>
      <c r="G63" s="92">
        <v>6.0699999999999997E-2</v>
      </c>
      <c r="H63" s="92">
        <v>3.8800000000000001E-2</v>
      </c>
      <c r="I63" s="91"/>
    </row>
    <row r="64" spans="1:9" x14ac:dyDescent="0.25">
      <c r="A64" s="57"/>
      <c r="B64" s="52" t="s">
        <v>83</v>
      </c>
      <c r="E64" s="92">
        <v>8.9300000000000004E-2</v>
      </c>
      <c r="F64" s="92">
        <v>0.09</v>
      </c>
      <c r="G64" s="92">
        <v>9.2999999999999999E-2</v>
      </c>
      <c r="H64" s="92">
        <v>8.7800000000000003E-2</v>
      </c>
      <c r="I64" s="93">
        <f>SUMPRODUCT(E64:H64,E67:H67)</f>
        <v>8.9301800000000001E-2</v>
      </c>
    </row>
    <row r="65" spans="1:9" x14ac:dyDescent="0.25">
      <c r="A65" s="57"/>
      <c r="B65" s="52" t="s">
        <v>84</v>
      </c>
      <c r="E65" s="92">
        <v>2.0799999999999999E-2</v>
      </c>
      <c r="F65" s="92">
        <v>2.29E-2</v>
      </c>
      <c r="G65" s="92">
        <v>2.1600000000000001E-2</v>
      </c>
      <c r="H65" s="92">
        <v>1.7600000000000001E-2</v>
      </c>
      <c r="I65" s="91"/>
    </row>
    <row r="66" spans="1:9" x14ac:dyDescent="0.25">
      <c r="A66" s="57"/>
      <c r="B66" s="52" t="s">
        <v>85</v>
      </c>
      <c r="E66" s="92">
        <f>SUMPRODUCT(E60:E62,E63:E65)</f>
        <v>6.5056000000000003E-2</v>
      </c>
      <c r="F66" s="92">
        <f>SUMPRODUCT(F60:F62,F63:F65)</f>
        <v>5.7188000000000003E-2</v>
      </c>
      <c r="G66" s="92">
        <f>SUMPRODUCT(G60:G62,G63:G65)</f>
        <v>7.2056000000000009E-2</v>
      </c>
      <c r="H66" s="92">
        <f>SUMPRODUCT(H60:H62,H63:H65)</f>
        <v>5.7552000000000013E-2</v>
      </c>
      <c r="I66" s="93">
        <f>SUMPRODUCT(E66:H66,E67:H67)</f>
        <v>6.1411704000000011E-2</v>
      </c>
    </row>
    <row r="67" spans="1:9" x14ac:dyDescent="0.25">
      <c r="A67" s="57"/>
      <c r="B67" s="52" t="s">
        <v>86</v>
      </c>
      <c r="E67" s="92">
        <v>0.23599999999999999</v>
      </c>
      <c r="F67" s="92">
        <v>0.2</v>
      </c>
      <c r="G67" s="92">
        <v>0.153</v>
      </c>
      <c r="H67" s="92">
        <v>0.41</v>
      </c>
      <c r="I67" s="91"/>
    </row>
    <row r="68" spans="1:9" x14ac:dyDescent="0.25">
      <c r="A68" s="57"/>
      <c r="I68" s="85"/>
    </row>
    <row r="69" spans="1:9" x14ac:dyDescent="0.25">
      <c r="A69" s="61"/>
      <c r="B69" s="62" t="s">
        <v>87</v>
      </c>
      <c r="C69" s="62"/>
      <c r="D69" s="62"/>
      <c r="E69" s="94">
        <f>(E60*E63+E62*E65)/SUM(E60,E62)</f>
        <v>4.889333333333333E-2</v>
      </c>
      <c r="F69" s="94">
        <f t="shared" ref="F69:H69" si="0">(F60*F63+F62*F65)/SUM(F60,F62)</f>
        <v>3.5313333333333335E-2</v>
      </c>
      <c r="G69" s="94">
        <f t="shared" si="0"/>
        <v>5.8093333333333323E-2</v>
      </c>
      <c r="H69" s="94">
        <f t="shared" si="0"/>
        <v>3.7386666666666665E-2</v>
      </c>
      <c r="I69" s="95">
        <f>SUMPRODUCT(E69:H69,E67:H67)</f>
        <v>4.2818306666666667E-2</v>
      </c>
    </row>
    <row r="72" spans="1:9" x14ac:dyDescent="0.25">
      <c r="A72" s="65" t="s">
        <v>89</v>
      </c>
      <c r="B72" s="55"/>
      <c r="C72" s="55"/>
      <c r="D72" s="55"/>
      <c r="E72" s="55" t="s">
        <v>2</v>
      </c>
      <c r="F72" s="55" t="s">
        <v>35</v>
      </c>
      <c r="G72" s="55"/>
      <c r="H72" s="55"/>
      <c r="I72" s="79"/>
    </row>
    <row r="73" spans="1:9" x14ac:dyDescent="0.25">
      <c r="A73" s="57"/>
      <c r="I73" s="85"/>
    </row>
    <row r="74" spans="1:9" x14ac:dyDescent="0.25">
      <c r="A74" s="57"/>
      <c r="B74" s="52" t="s">
        <v>33</v>
      </c>
      <c r="E74" s="100">
        <v>25.382852629999999</v>
      </c>
      <c r="F74" s="100">
        <v>30.26687991</v>
      </c>
      <c r="I74" s="85"/>
    </row>
    <row r="75" spans="1:9" x14ac:dyDescent="0.25">
      <c r="A75" s="57"/>
      <c r="I75" s="85"/>
    </row>
    <row r="76" spans="1:9" x14ac:dyDescent="0.25">
      <c r="A76" s="57"/>
      <c r="B76" s="52" t="s">
        <v>92</v>
      </c>
      <c r="E76" s="97"/>
      <c r="F76" s="98"/>
      <c r="G76" s="97"/>
      <c r="I76" s="85"/>
    </row>
    <row r="77" spans="1:9" x14ac:dyDescent="0.25">
      <c r="A77" s="57"/>
      <c r="B77" s="99" t="s">
        <v>90</v>
      </c>
      <c r="E77" s="100">
        <v>1.69287002</v>
      </c>
      <c r="F77" s="100">
        <v>8.1468916399999998</v>
      </c>
      <c r="I77" s="85"/>
    </row>
    <row r="78" spans="1:9" x14ac:dyDescent="0.25">
      <c r="A78" s="57"/>
      <c r="B78" s="99" t="s">
        <v>91</v>
      </c>
      <c r="E78" s="101">
        <v>9.9013684899999994</v>
      </c>
      <c r="F78" s="101">
        <v>17.312306280000012</v>
      </c>
      <c r="I78" s="85"/>
    </row>
    <row r="79" spans="1:9" x14ac:dyDescent="0.25">
      <c r="A79" s="57"/>
      <c r="B79" s="52" t="s">
        <v>94</v>
      </c>
      <c r="E79" s="100">
        <f>E77+E78</f>
        <v>11.59423851</v>
      </c>
      <c r="F79" s="100">
        <f>F77+F78</f>
        <v>25.459197920000012</v>
      </c>
      <c r="I79" s="85"/>
    </row>
    <row r="80" spans="1:9" x14ac:dyDescent="0.25">
      <c r="A80" s="57"/>
      <c r="I80" s="85"/>
    </row>
    <row r="81" spans="1:9" x14ac:dyDescent="0.25">
      <c r="A81" s="61"/>
      <c r="B81" s="62" t="s">
        <v>93</v>
      </c>
      <c r="C81" s="62"/>
      <c r="D81" s="62"/>
      <c r="E81" s="101">
        <f>E74-E79</f>
        <v>13.788614119999998</v>
      </c>
      <c r="F81" s="101">
        <f>F74-F79</f>
        <v>4.8076819899999883</v>
      </c>
      <c r="G81" s="62"/>
      <c r="H81" s="62"/>
      <c r="I81" s="70"/>
    </row>
    <row r="82" spans="1:9" x14ac:dyDescent="0.25">
      <c r="E82" s="96"/>
      <c r="F82" s="96"/>
    </row>
  </sheetData>
  <pageMargins left="0.70866141732283472" right="0.70866141732283472" top="0.74803149606299213" bottom="0.74803149606299213" header="0.31496062992125984" footer="0.31496062992125984"/>
  <pageSetup scale="61" orientation="landscape" r:id="rId1"/>
  <rowBreaks count="1" manualBreakCount="1">
    <brk id="4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4E8D5F1-948F-4EA5-8091-217A94782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2383F-C39E-418B-9C4A-545E3B0BD1FE}"/>
</file>

<file path=customXml/itemProps3.xml><?xml version="1.0" encoding="utf-8"?>
<ds:datastoreItem xmlns:ds="http://schemas.openxmlformats.org/officeDocument/2006/customXml" ds:itemID="{1DD35EE2-37D5-4F2A-A61A-DD8D532755E6}">
  <ds:schemaRefs>
    <ds:schemaRef ds:uri="http://purl.org/dc/elements/1.1/"/>
    <ds:schemaRef ds:uri="http://purl.org/dc/terms/"/>
    <ds:schemaRef ds:uri="c4ac414c-25a2-4ad1-8aac-59589dae9f3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2027 RR Comparison</vt:lpstr>
      <vt:lpstr>Assumptions</vt:lpstr>
      <vt:lpstr>Assumptions!Print_Area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Yampolsky</dc:creator>
  <cp:lastModifiedBy>Colleen Calhoun</cp:lastModifiedBy>
  <dcterms:created xsi:type="dcterms:W3CDTF">2026-03-17T18:20:18Z</dcterms:created>
  <dcterms:modified xsi:type="dcterms:W3CDTF">2026-03-26T16:41:58Z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