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5/EB-2025-0290 - HONI s.92 Welland-Thorold Project (WTPL)/Working Folder/Interrogatories/Interrogatory Responses by HONI/"/>
    </mc:Choice>
  </mc:AlternateContent>
  <xr:revisionPtr revIDLastSave="9" documentId="8_{716F38E0-D406-4637-B0EA-A79556256243}" xr6:coauthVersionLast="47" xr6:coauthVersionMax="47" xr10:uidLastSave="{8F0AF21C-A0AE-4B19-859E-8C960D6B11DC}"/>
  <bookViews>
    <workbookView xWindow="-110" yWindow="-110" windowWidth="19420" windowHeight="11500" xr2:uid="{EEBCD592-16E8-4E50-B009-D5A6B5DEF582}"/>
  </bookViews>
  <sheets>
    <sheet name="S92 Submission" sheetId="1" r:id="rId1"/>
  </sheets>
  <externalReferences>
    <externalReference r:id="rId2"/>
  </externalReferences>
  <definedNames>
    <definedName name="Curr_Mth">[1]Assumptions!$B$11</definedName>
    <definedName name="Interest_CY">[1]Assumptions!$C$80</definedName>
    <definedName name="Overhead_CY">[1]Assumptions!$D$80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T14" i="1" l="1"/>
  <c r="BG14" i="1"/>
  <c r="AT14" i="1"/>
  <c r="AG14" i="1"/>
  <c r="T14" i="1"/>
  <c r="G14" i="1"/>
  <c r="F14" i="1"/>
  <c r="E14" i="1" s="1"/>
  <c r="BT13" i="1"/>
  <c r="BG13" i="1"/>
  <c r="AT13" i="1"/>
  <c r="AG13" i="1"/>
  <c r="T13" i="1"/>
  <c r="G13" i="1"/>
  <c r="F13" i="1"/>
  <c r="E13" i="1"/>
  <c r="BT12" i="1"/>
  <c r="BG12" i="1"/>
  <c r="AT12" i="1"/>
  <c r="AG12" i="1"/>
  <c r="T12" i="1"/>
  <c r="G12" i="1"/>
  <c r="F12" i="1"/>
  <c r="E12" i="1"/>
  <c r="D12" i="1"/>
  <c r="BT7" i="1"/>
  <c r="BG7" i="1"/>
  <c r="AT7" i="1"/>
  <c r="AG7" i="1"/>
  <c r="T7" i="1"/>
  <c r="E7" i="1"/>
  <c r="BT6" i="1"/>
  <c r="E6" i="1" s="1"/>
  <c r="BG6" i="1"/>
  <c r="AT6" i="1"/>
  <c r="AG6" i="1"/>
  <c r="T6" i="1"/>
  <c r="D6" i="1"/>
  <c r="BT5" i="1"/>
  <c r="BG5" i="1"/>
  <c r="AT5" i="1"/>
  <c r="AG5" i="1"/>
  <c r="T5" i="1"/>
  <c r="E5" i="1" s="1"/>
  <c r="D5" i="1"/>
</calcChain>
</file>

<file path=xl/sharedStrings.xml><?xml version="1.0" encoding="utf-8"?>
<sst xmlns="http://schemas.openxmlformats.org/spreadsheetml/2006/main" count="19" uniqueCount="16">
  <si>
    <t>Control Total</t>
  </si>
  <si>
    <t>Submission in S92</t>
  </si>
  <si>
    <t>Total</t>
  </si>
  <si>
    <t>Total 2023</t>
  </si>
  <si>
    <t>Total 2024</t>
  </si>
  <si>
    <t>2025 Total</t>
  </si>
  <si>
    <t>2026 Total</t>
  </si>
  <si>
    <t>2027 Total</t>
  </si>
  <si>
    <t>2028 Total</t>
  </si>
  <si>
    <t>2029 Total</t>
  </si>
  <si>
    <t>Table 1 - Station Cost</t>
  </si>
  <si>
    <t xml:space="preserve"> Direct Capital Expenditure (Direct + Contingency) </t>
  </si>
  <si>
    <t>AFUDC (Cost)</t>
  </si>
  <si>
    <t>Overhead (Cost)</t>
  </si>
  <si>
    <t xml:space="preserve">Table 2 - Line Cost </t>
  </si>
  <si>
    <t>* Note - AFUDC calculation includes the in-service in  Dec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</si>
</sst>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2" borderId="0" xfId="0" applyFont="1" applyFill="1"/>
    <xf numFmtId="0" fontId="3" fillId="2" borderId="1" xfId="0" applyFont="1" applyFill="1" applyBorder="1"/>
    <xf numFmtId="0" fontId="3" fillId="3" borderId="1" xfId="0" applyFont="1" applyFill="1" applyBorder="1" applyAlignment="1">
      <alignment horizontal="center"/>
    </xf>
    <xf numFmtId="17" fontId="3" fillId="2" borderId="1" xfId="0" applyNumberFormat="1" applyFont="1" applyFill="1" applyBorder="1"/>
    <xf numFmtId="0" fontId="0" fillId="0" borderId="1" xfId="0" applyBorder="1"/>
    <xf numFmtId="0" fontId="4" fillId="4" borderId="1" xfId="0" applyFont="1" applyFill="1" applyBorder="1"/>
    <xf numFmtId="0" fontId="5" fillId="0" borderId="0" xfId="0" applyFont="1"/>
    <xf numFmtId="0" fontId="6" fillId="0" borderId="0" xfId="0" applyFont="1"/>
    <xf numFmtId="164" fontId="7" fillId="0" borderId="0" xfId="1" applyNumberFormat="1" applyFont="1"/>
    <xf numFmtId="164" fontId="7" fillId="0" borderId="1" xfId="1" applyNumberFormat="1" applyFont="1" applyBorder="1"/>
    <xf numFmtId="164" fontId="7" fillId="5" borderId="1" xfId="1" applyNumberFormat="1" applyFont="1" applyFill="1" applyBorder="1"/>
    <xf numFmtId="43" fontId="4" fillId="6" borderId="1" xfId="1" applyFont="1" applyFill="1" applyBorder="1"/>
    <xf numFmtId="164" fontId="7" fillId="0" borderId="2" xfId="1" applyNumberFormat="1" applyFont="1" applyFill="1" applyBorder="1"/>
    <xf numFmtId="164" fontId="6" fillId="0" borderId="0" xfId="1" applyNumberFormat="1" applyFont="1"/>
    <xf numFmtId="43" fontId="2" fillId="7" borderId="3" xfId="1" applyFont="1" applyFill="1" applyBorder="1"/>
    <xf numFmtId="17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hydroone.sharepoint.com/teams/ESC-N-PRJ-26503-24/Shared%20Documents/SPD/Finance/S92%20Prep/29723_MPR_2026_03%20-%20Scenario%201.xlsx" TargetMode="External"/><Relationship Id="rId2" Type="http://schemas.microsoft.com/office/2019/04/relationships/externalLinkLongPath" Target="29723_MPR_2026_03%20-%20Scenario%201.xlsx?537A1BD5" TargetMode="External"/><Relationship Id="rId1" Type="http://schemas.openxmlformats.org/officeDocument/2006/relationships/externalLinkPath" Target="file:///\\537A1BD5\29723_MPR_2026_03%20-%20Scenario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Monthly Report"/>
      <sheetName val="Bkgrd Logic for Monthly Report"/>
      <sheetName val="AR Forecast"/>
      <sheetName val="AR Units"/>
      <sheetName val="Uploads"/>
      <sheetName val="Units Uploads"/>
      <sheetName val="Assumptions"/>
      <sheetName val="TCAI Unit Definitions"/>
      <sheetName val="Generator"/>
    </sheetNames>
    <sheetDataSet>
      <sheetData sheetId="0"/>
      <sheetData sheetId="1"/>
      <sheetData sheetId="2">
        <row r="13">
          <cell r="O13">
            <v>24573822.98</v>
          </cell>
        </row>
      </sheetData>
      <sheetData sheetId="3"/>
      <sheetData sheetId="4"/>
      <sheetData sheetId="5"/>
      <sheetData sheetId="6">
        <row r="11">
          <cell r="B11">
            <v>3</v>
          </cell>
        </row>
        <row r="80">
          <cell r="C80">
            <v>4.3020990638213123E-2</v>
          </cell>
          <cell r="D80">
            <v>0.02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69E46-B5A7-4DDB-8F13-11FAE9E39FB2}">
  <dimension ref="A2:BU19"/>
  <sheetViews>
    <sheetView tabSelected="1" zoomScale="87" zoomScaleNormal="87" workbookViewId="0">
      <selection activeCell="E24" sqref="E24"/>
    </sheetView>
  </sheetViews>
  <sheetFormatPr defaultRowHeight="14.5" outlineLevelCol="1" x14ac:dyDescent="0.35"/>
  <cols>
    <col min="1" max="1" width="34" bestFit="1" customWidth="1"/>
    <col min="3" max="3" width="10.453125" customWidth="1"/>
    <col min="4" max="4" width="15.81640625" bestFit="1" customWidth="1"/>
    <col min="5" max="5" width="11.08984375" bestFit="1" customWidth="1"/>
    <col min="6" max="7" width="10.81640625" customWidth="1"/>
    <col min="8" max="15" width="11" customWidth="1" outlineLevel="1"/>
    <col min="16" max="19" width="12.6328125" customWidth="1" outlineLevel="1"/>
    <col min="20" max="20" width="12.6328125" customWidth="1"/>
    <col min="21" max="32" width="12.6328125" customWidth="1" outlineLevel="1"/>
    <col min="33" max="33" width="12.6328125" customWidth="1"/>
    <col min="34" max="37" width="12.6328125" customWidth="1" outlineLevel="1"/>
    <col min="38" max="44" width="11" customWidth="1" outlineLevel="1"/>
    <col min="45" max="45" width="12.6328125" customWidth="1" outlineLevel="1"/>
    <col min="46" max="46" width="12.6328125" customWidth="1"/>
    <col min="47" max="58" width="11" customWidth="1" outlineLevel="1"/>
    <col min="59" max="59" width="11" customWidth="1"/>
    <col min="60" max="60" width="12.6328125" customWidth="1" outlineLevel="1"/>
    <col min="61" max="62" width="11" customWidth="1" outlineLevel="1"/>
    <col min="63" max="71" width="10" customWidth="1" outlineLevel="1"/>
    <col min="72" max="72" width="10.6328125" bestFit="1" customWidth="1"/>
  </cols>
  <sheetData>
    <row r="2" spans="1:73" x14ac:dyDescent="0.35">
      <c r="C2" s="1" t="s">
        <v>0</v>
      </c>
      <c r="D2" s="2" t="s">
        <v>1</v>
      </c>
      <c r="E2" s="2" t="s">
        <v>2</v>
      </c>
      <c r="F2" s="3" t="s">
        <v>3</v>
      </c>
      <c r="G2" s="3" t="s">
        <v>4</v>
      </c>
      <c r="H2" s="4">
        <v>45658</v>
      </c>
      <c r="I2" s="4">
        <v>45689</v>
      </c>
      <c r="J2" s="4">
        <v>45717</v>
      </c>
      <c r="K2" s="4">
        <v>45748</v>
      </c>
      <c r="L2" s="4">
        <v>45778</v>
      </c>
      <c r="M2" s="4">
        <v>45809</v>
      </c>
      <c r="N2" s="4">
        <v>45839</v>
      </c>
      <c r="O2" s="4">
        <v>45870</v>
      </c>
      <c r="P2" s="4">
        <v>45901</v>
      </c>
      <c r="Q2" s="4">
        <v>45931</v>
      </c>
      <c r="R2" s="4">
        <v>45962</v>
      </c>
      <c r="S2" s="4">
        <v>45992</v>
      </c>
      <c r="T2" s="3" t="s">
        <v>5</v>
      </c>
      <c r="U2" s="4">
        <v>46023</v>
      </c>
      <c r="V2" s="4">
        <v>46054</v>
      </c>
      <c r="W2" s="4">
        <v>46082</v>
      </c>
      <c r="X2" s="4">
        <v>46113</v>
      </c>
      <c r="Y2" s="4">
        <v>46143</v>
      </c>
      <c r="Z2" s="4">
        <v>46174</v>
      </c>
      <c r="AA2" s="4">
        <v>46204</v>
      </c>
      <c r="AB2" s="4">
        <v>46235</v>
      </c>
      <c r="AC2" s="4">
        <v>46266</v>
      </c>
      <c r="AD2" s="4">
        <v>46296</v>
      </c>
      <c r="AE2" s="4">
        <v>46327</v>
      </c>
      <c r="AF2" s="4">
        <v>46357</v>
      </c>
      <c r="AG2" s="3" t="s">
        <v>6</v>
      </c>
      <c r="AH2" s="4">
        <v>46388</v>
      </c>
      <c r="AI2" s="4">
        <v>46419</v>
      </c>
      <c r="AJ2" s="4">
        <v>46447</v>
      </c>
      <c r="AK2" s="4">
        <v>46478</v>
      </c>
      <c r="AL2" s="4">
        <v>46508</v>
      </c>
      <c r="AM2" s="4">
        <v>46539</v>
      </c>
      <c r="AN2" s="4">
        <v>46569</v>
      </c>
      <c r="AO2" s="4">
        <v>46600</v>
      </c>
      <c r="AP2" s="4">
        <v>46631</v>
      </c>
      <c r="AQ2" s="4">
        <v>46661</v>
      </c>
      <c r="AR2" s="4">
        <v>46692</v>
      </c>
      <c r="AS2" s="4">
        <v>46722</v>
      </c>
      <c r="AT2" s="3" t="s">
        <v>7</v>
      </c>
      <c r="AU2" s="4">
        <v>46753</v>
      </c>
      <c r="AV2" s="4">
        <v>46784</v>
      </c>
      <c r="AW2" s="4">
        <v>46813</v>
      </c>
      <c r="AX2" s="4">
        <v>46844</v>
      </c>
      <c r="AY2" s="4">
        <v>46874</v>
      </c>
      <c r="AZ2" s="4">
        <v>46905</v>
      </c>
      <c r="BA2" s="4">
        <v>46935</v>
      </c>
      <c r="BB2" s="4">
        <v>46966</v>
      </c>
      <c r="BC2" s="4">
        <v>46997</v>
      </c>
      <c r="BD2" s="4">
        <v>47027</v>
      </c>
      <c r="BE2" s="4">
        <v>47058</v>
      </c>
      <c r="BF2" s="4">
        <v>47088</v>
      </c>
      <c r="BG2" s="3" t="s">
        <v>8</v>
      </c>
      <c r="BH2" s="4">
        <v>47119</v>
      </c>
      <c r="BI2" s="4">
        <v>47150</v>
      </c>
      <c r="BJ2" s="4">
        <v>47178</v>
      </c>
      <c r="BK2" s="4">
        <v>47209</v>
      </c>
      <c r="BL2" s="4">
        <v>47239</v>
      </c>
      <c r="BM2" s="4">
        <v>47270</v>
      </c>
      <c r="BN2" s="4">
        <v>47300</v>
      </c>
      <c r="BO2" s="4">
        <v>47331</v>
      </c>
      <c r="BP2" s="4">
        <v>47362</v>
      </c>
      <c r="BQ2" s="4">
        <v>47392</v>
      </c>
      <c r="BR2" s="4">
        <v>47423</v>
      </c>
      <c r="BS2" s="4">
        <v>47453</v>
      </c>
      <c r="BT2" s="3" t="s">
        <v>9</v>
      </c>
    </row>
    <row r="3" spans="1:73" x14ac:dyDescent="0.35"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</row>
    <row r="4" spans="1:73" ht="16" x14ac:dyDescent="0.4">
      <c r="A4" s="6" t="s">
        <v>10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</row>
    <row r="5" spans="1:73" x14ac:dyDescent="0.35">
      <c r="A5" s="7" t="s">
        <v>11</v>
      </c>
      <c r="B5" s="8"/>
      <c r="C5" s="9">
        <v>67856028</v>
      </c>
      <c r="D5" s="10">
        <f>24595+9600+27500+5+6100</f>
        <v>67800</v>
      </c>
      <c r="E5" s="10">
        <f>ROUND(T5+AG5+AT5+BG5+BT5,-5)/1000</f>
        <v>67800</v>
      </c>
      <c r="F5" s="10"/>
      <c r="G5" s="10"/>
      <c r="H5" s="10">
        <v>122947.86666666665</v>
      </c>
      <c r="I5" s="10">
        <v>523627.8666666667</v>
      </c>
      <c r="J5" s="10">
        <v>127810.86666666665</v>
      </c>
      <c r="K5" s="10">
        <v>148982.86666666664</v>
      </c>
      <c r="L5" s="10">
        <v>156278.86666666664</v>
      </c>
      <c r="M5" s="10">
        <v>159514.36666666664</v>
      </c>
      <c r="N5" s="10">
        <v>195438.61896666666</v>
      </c>
      <c r="O5" s="10">
        <v>226634.36896666666</v>
      </c>
      <c r="P5" s="10">
        <v>1328712.1773801001</v>
      </c>
      <c r="Q5" s="10">
        <v>1430553.7083324813</v>
      </c>
      <c r="R5" s="10">
        <v>1310406.0740467669</v>
      </c>
      <c r="S5" s="10">
        <v>1311588.1883324813</v>
      </c>
      <c r="T5" s="10">
        <f>SUM(H5:S5)</f>
        <v>7042495.8360251635</v>
      </c>
      <c r="U5" s="10">
        <v>2448601.9509287211</v>
      </c>
      <c r="V5" s="10">
        <v>4327844.3120715786</v>
      </c>
      <c r="W5" s="10">
        <v>4323780.6549287215</v>
      </c>
      <c r="X5" s="10">
        <v>4376839.5406430066</v>
      </c>
      <c r="Y5" s="10">
        <v>4401130.0924287215</v>
      </c>
      <c r="Z5" s="10">
        <v>5673727.959300153</v>
      </c>
      <c r="AA5" s="10">
        <v>4924733.1150636449</v>
      </c>
      <c r="AB5" s="10">
        <v>2015442.5200166716</v>
      </c>
      <c r="AC5" s="10">
        <v>1811371.5200166716</v>
      </c>
      <c r="AD5" s="10">
        <v>1795442.5200166716</v>
      </c>
      <c r="AE5" s="10">
        <v>1802088.8950166716</v>
      </c>
      <c r="AF5" s="10">
        <v>2960041.8950166716</v>
      </c>
      <c r="AG5" s="10">
        <f>SUM(U5:AF5)</f>
        <v>40861044.975447901</v>
      </c>
      <c r="AH5" s="10">
        <v>1791300.4388049734</v>
      </c>
      <c r="AI5" s="10">
        <v>1775711.4388049734</v>
      </c>
      <c r="AJ5" s="10">
        <v>1776300.4388049734</v>
      </c>
      <c r="AK5" s="10">
        <v>1266752.4576478275</v>
      </c>
      <c r="AL5" s="10">
        <v>222752.4576478274</v>
      </c>
      <c r="AM5" s="10">
        <v>207752.4576478274</v>
      </c>
      <c r="AN5" s="10">
        <v>969563.45764782745</v>
      </c>
      <c r="AO5" s="10">
        <v>217752.4576478274</v>
      </c>
      <c r="AP5" s="10">
        <v>194265.0201478274</v>
      </c>
      <c r="AQ5" s="10">
        <v>925205.60348116071</v>
      </c>
      <c r="AR5" s="10">
        <v>203205.60348116074</v>
      </c>
      <c r="AS5" s="10">
        <v>3953205.6034811609</v>
      </c>
      <c r="AT5" s="10">
        <f>SUM(AH5:AS5)</f>
        <v>13503767.435245367</v>
      </c>
      <c r="AU5" s="10">
        <v>154381.86688411725</v>
      </c>
      <c r="AV5" s="10">
        <v>154381.86688411725</v>
      </c>
      <c r="AW5" s="10">
        <v>904381.86688411725</v>
      </c>
      <c r="AX5" s="10">
        <v>154381.86688411725</v>
      </c>
      <c r="AY5" s="10">
        <v>154381.86688411725</v>
      </c>
      <c r="AZ5" s="10">
        <v>904381.86688411725</v>
      </c>
      <c r="BA5" s="10">
        <v>153981.86688411728</v>
      </c>
      <c r="BB5" s="10">
        <v>138981.86688411725</v>
      </c>
      <c r="BC5" s="10">
        <v>138981.86688411725</v>
      </c>
      <c r="BD5" s="10">
        <v>138981.86688411725</v>
      </c>
      <c r="BE5" s="10">
        <v>138981.86688411725</v>
      </c>
      <c r="BF5" s="10">
        <v>988981.86688411725</v>
      </c>
      <c r="BG5" s="10">
        <f>SUM(AU5:BF5)</f>
        <v>4125182.402609406</v>
      </c>
      <c r="BH5" s="10">
        <v>1408607.759156992</v>
      </c>
      <c r="BI5" s="10">
        <v>126608.75915699198</v>
      </c>
      <c r="BJ5" s="10">
        <v>126608.75915699198</v>
      </c>
      <c r="BK5" s="10">
        <v>72720.616916991974</v>
      </c>
      <c r="BL5" s="10">
        <v>72720.616916991974</v>
      </c>
      <c r="BM5" s="10">
        <v>72720.616916991974</v>
      </c>
      <c r="BN5" s="10">
        <v>72720.616916991974</v>
      </c>
      <c r="BO5" s="10">
        <v>72720.616916991974</v>
      </c>
      <c r="BP5" s="10">
        <v>72720.616916991974</v>
      </c>
      <c r="BQ5" s="10">
        <v>72720.616916991974</v>
      </c>
      <c r="BR5" s="10">
        <v>72720.616916991974</v>
      </c>
      <c r="BS5" s="10">
        <v>72720.616916991974</v>
      </c>
      <c r="BT5" s="10">
        <f>SUM(BH5:BS5)</f>
        <v>2316310.829723903</v>
      </c>
    </row>
    <row r="6" spans="1:73" x14ac:dyDescent="0.35">
      <c r="A6" s="7" t="s">
        <v>12</v>
      </c>
      <c r="B6" s="8"/>
      <c r="C6" s="9">
        <v>7275950</v>
      </c>
      <c r="D6" s="10">
        <f>7300</f>
        <v>7300</v>
      </c>
      <c r="E6" s="10">
        <f>ROUNDUP(T6+AG6+AT6+BG6+BT6,-5)/1000</f>
        <v>7300</v>
      </c>
      <c r="F6" s="10"/>
      <c r="G6" s="10"/>
      <c r="H6" s="10">
        <v>27.929722608210504</v>
      </c>
      <c r="I6" s="10">
        <v>501.44591791105643</v>
      </c>
      <c r="J6" s="10">
        <v>2519.5679768511709</v>
      </c>
      <c r="K6" s="10">
        <v>3021.2150880637842</v>
      </c>
      <c r="L6" s="10">
        <v>3606.2787031212251</v>
      </c>
      <c r="M6" s="10">
        <v>4221.6441813255078</v>
      </c>
      <c r="N6" s="10">
        <v>4851.7909569600106</v>
      </c>
      <c r="O6" s="10">
        <v>5622.6428701536852</v>
      </c>
      <c r="P6" s="10">
        <v>6516.5239846946652</v>
      </c>
      <c r="Q6" s="10">
        <v>11657.330101738962</v>
      </c>
      <c r="R6" s="10">
        <v>17209.683576807249</v>
      </c>
      <c r="S6" s="10">
        <v>22320.368720426774</v>
      </c>
      <c r="T6" s="10">
        <f t="shared" ref="T6:T7" si="0">SUM(H6:S6)</f>
        <v>82076.421800662298</v>
      </c>
      <c r="U6" s="10">
        <v>27757.932630544004</v>
      </c>
      <c r="V6" s="10">
        <v>37396.282801716094</v>
      </c>
      <c r="W6" s="10">
        <v>54387.3098546373</v>
      </c>
      <c r="X6" s="10">
        <v>71427.366176886673</v>
      </c>
      <c r="Y6" s="10">
        <v>88739.016956185005</v>
      </c>
      <c r="Z6" s="10">
        <v>106211.30365405946</v>
      </c>
      <c r="AA6" s="10">
        <v>128704.49974189461</v>
      </c>
      <c r="AB6" s="10">
        <v>148367.7079328523</v>
      </c>
      <c r="AC6" s="10">
        <v>156780.09574855425</v>
      </c>
      <c r="AD6" s="10">
        <v>164430.14244141945</v>
      </c>
      <c r="AE6" s="10">
        <v>172047.37521549579</v>
      </c>
      <c r="AF6" s="10">
        <v>179719.55476586818</v>
      </c>
      <c r="AG6" s="10">
        <f>SUM(U6:AF6)</f>
        <v>1335968.587920113</v>
      </c>
      <c r="AH6" s="10">
        <v>192347.98629085315</v>
      </c>
      <c r="AI6" s="10">
        <v>200072.47600041327</v>
      </c>
      <c r="AJ6" s="10">
        <v>207765.69139961243</v>
      </c>
      <c r="AK6" s="10">
        <v>215490.63133121358</v>
      </c>
      <c r="AL6" s="10">
        <v>221257.11770956847</v>
      </c>
      <c r="AM6" s="10">
        <v>222972.49489832058</v>
      </c>
      <c r="AN6" s="10">
        <v>224635.91090481967</v>
      </c>
      <c r="AO6" s="10">
        <v>229277.89509404358</v>
      </c>
      <c r="AP6" s="10">
        <v>231004.44425629132</v>
      </c>
      <c r="AQ6" s="10">
        <v>232645.96123167838</v>
      </c>
      <c r="AR6" s="10">
        <v>237145.52169537128</v>
      </c>
      <c r="AS6" s="10">
        <v>238845.40997783781</v>
      </c>
      <c r="AT6" s="10">
        <f>SUM(AH6:AS6)</f>
        <v>2653461.5407900237</v>
      </c>
      <c r="AU6" s="10">
        <v>254626.4723366166</v>
      </c>
      <c r="AV6" s="10">
        <v>256199.30531381461</v>
      </c>
      <c r="AW6" s="10">
        <v>257778.14127020884</v>
      </c>
      <c r="AX6" s="10">
        <v>262282.75311716995</v>
      </c>
      <c r="AY6" s="10">
        <v>263884.80756601371</v>
      </c>
      <c r="AZ6" s="10">
        <v>265492.97652267053</v>
      </c>
      <c r="BA6" s="10">
        <v>270027.0333241786</v>
      </c>
      <c r="BB6" s="10">
        <v>271657.08790914575</v>
      </c>
      <c r="BC6" s="10">
        <v>273234.96886911214</v>
      </c>
      <c r="BD6" s="10">
        <v>274818.87207474251</v>
      </c>
      <c r="BE6" s="10">
        <v>276408.82051094092</v>
      </c>
      <c r="BF6" s="10">
        <v>278004.83725033753</v>
      </c>
      <c r="BG6" s="10">
        <f>SUM(AU6:BF6)</f>
        <v>3204416.0760649517</v>
      </c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>
        <f>SUM(BH6:BS6)</f>
        <v>0</v>
      </c>
    </row>
    <row r="7" spans="1:73" x14ac:dyDescent="0.35">
      <c r="A7" s="7" t="s">
        <v>13</v>
      </c>
      <c r="B7" s="8"/>
      <c r="C7" s="9">
        <v>1357121</v>
      </c>
      <c r="D7" s="10">
        <v>1400</v>
      </c>
      <c r="E7" s="10">
        <f>ROUNDUP(T7+AG7+AT7+BG7+BT7,-5)/1000</f>
        <v>1400</v>
      </c>
      <c r="F7" s="10"/>
      <c r="G7" s="10"/>
      <c r="H7" s="10">
        <v>2458.9573333333333</v>
      </c>
      <c r="I7" s="10">
        <v>10472.557333333334</v>
      </c>
      <c r="J7" s="10">
        <v>2556.217333333333</v>
      </c>
      <c r="K7" s="10">
        <v>2979.6573333333326</v>
      </c>
      <c r="L7" s="10">
        <v>3125.5773333333327</v>
      </c>
      <c r="M7" s="10">
        <v>3190.2873333333328</v>
      </c>
      <c r="N7" s="10">
        <v>3908.7723793333334</v>
      </c>
      <c r="O7" s="10">
        <v>4532.6873793333334</v>
      </c>
      <c r="P7" s="10">
        <v>26574.243547602004</v>
      </c>
      <c r="Q7" s="10">
        <v>28611.074166649629</v>
      </c>
      <c r="R7" s="10">
        <v>26208.121480935337</v>
      </c>
      <c r="S7" s="10">
        <v>26231.763766649627</v>
      </c>
      <c r="T7" s="10">
        <f t="shared" si="0"/>
        <v>140849.91672050327</v>
      </c>
      <c r="U7" s="10">
        <v>48972.039018574425</v>
      </c>
      <c r="V7" s="10">
        <v>86556.886241431566</v>
      </c>
      <c r="W7" s="10">
        <v>86475.613098574438</v>
      </c>
      <c r="X7" s="10">
        <v>87536.790812860127</v>
      </c>
      <c r="Y7" s="10">
        <v>88022.601848574428</v>
      </c>
      <c r="Z7" s="10">
        <v>113474.55918600305</v>
      </c>
      <c r="AA7" s="10">
        <v>98494.662301272896</v>
      </c>
      <c r="AB7" s="10">
        <v>40308.850400333431</v>
      </c>
      <c r="AC7" s="10">
        <v>36227.430400333433</v>
      </c>
      <c r="AD7" s="10">
        <v>35908.850400333431</v>
      </c>
      <c r="AE7" s="10">
        <v>36041.777900333436</v>
      </c>
      <c r="AF7" s="10">
        <v>59200.837900333434</v>
      </c>
      <c r="AG7" s="10">
        <f>SUM(U7:AF7)</f>
        <v>817220.8995089581</v>
      </c>
      <c r="AH7" s="10">
        <v>35826.008776099472</v>
      </c>
      <c r="AI7" s="10">
        <v>35514.228776099466</v>
      </c>
      <c r="AJ7" s="10">
        <v>35526.008776099472</v>
      </c>
      <c r="AK7" s="10">
        <v>25335.049152956548</v>
      </c>
      <c r="AL7" s="10">
        <v>4455.0491529565479</v>
      </c>
      <c r="AM7" s="10">
        <v>4155.0491529565479</v>
      </c>
      <c r="AN7" s="10">
        <v>19391.269152956549</v>
      </c>
      <c r="AO7" s="10">
        <v>4355.0491529565479</v>
      </c>
      <c r="AP7" s="10">
        <v>3885.3004029565482</v>
      </c>
      <c r="AQ7" s="10">
        <v>18504.112069623214</v>
      </c>
      <c r="AR7" s="10">
        <v>4064.1120696232147</v>
      </c>
      <c r="AS7" s="10">
        <v>79064.112069623225</v>
      </c>
      <c r="AT7" s="10">
        <f>SUM(AH7:AS7)</f>
        <v>270075.34870490734</v>
      </c>
      <c r="AU7" s="10">
        <v>3087.6373376823449</v>
      </c>
      <c r="AV7" s="10">
        <v>3087.6373376823449</v>
      </c>
      <c r="AW7" s="10">
        <v>18087.637337682347</v>
      </c>
      <c r="AX7" s="10">
        <v>3087.6373376823449</v>
      </c>
      <c r="AY7" s="10">
        <v>3087.6373376823449</v>
      </c>
      <c r="AZ7" s="10">
        <v>18087.637337682347</v>
      </c>
      <c r="BA7" s="10">
        <v>3079.6373376823458</v>
      </c>
      <c r="BB7" s="10">
        <v>2779.6373376823449</v>
      </c>
      <c r="BC7" s="10">
        <v>2779.6373376823449</v>
      </c>
      <c r="BD7" s="10">
        <v>2779.6373376823449</v>
      </c>
      <c r="BE7" s="10">
        <v>2779.6373376823449</v>
      </c>
      <c r="BF7" s="10">
        <v>19779.637337682347</v>
      </c>
      <c r="BG7" s="10">
        <f>SUM(AU7:BF7)</f>
        <v>82503.64805218816</v>
      </c>
      <c r="BH7" s="10">
        <v>28172.155183139839</v>
      </c>
      <c r="BI7" s="10">
        <v>2532.1751831398396</v>
      </c>
      <c r="BJ7" s="10">
        <v>2532.1751831398396</v>
      </c>
      <c r="BK7" s="10">
        <v>1454.4123383398396</v>
      </c>
      <c r="BL7" s="10">
        <v>1454.4123383398396</v>
      </c>
      <c r="BM7" s="10">
        <v>1454.4123383398396</v>
      </c>
      <c r="BN7" s="10">
        <v>1454.4123383398396</v>
      </c>
      <c r="BO7" s="10">
        <v>1454.4123383398396</v>
      </c>
      <c r="BP7" s="10">
        <v>1454.4123383398396</v>
      </c>
      <c r="BQ7" s="10">
        <v>1454.4123383398396</v>
      </c>
      <c r="BR7" s="10">
        <v>1454.4123383398396</v>
      </c>
      <c r="BS7" s="10">
        <v>1454.4123383398396</v>
      </c>
      <c r="BT7" s="10">
        <f>SUM(BH7:BS7)</f>
        <v>46326.216594478079</v>
      </c>
    </row>
    <row r="8" spans="1:73" x14ac:dyDescent="0.35"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</row>
    <row r="9" spans="1:73" x14ac:dyDescent="0.35">
      <c r="C9" s="9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</row>
    <row r="10" spans="1:73" x14ac:dyDescent="0.35"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</row>
    <row r="11" spans="1:73" ht="16" x14ac:dyDescent="0.4">
      <c r="A11" s="12" t="s">
        <v>14</v>
      </c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</row>
    <row r="12" spans="1:73" x14ac:dyDescent="0.35">
      <c r="A12" s="7" t="s">
        <v>11</v>
      </c>
      <c r="C12" s="9">
        <v>214329843</v>
      </c>
      <c r="D12" s="10">
        <f>25500+14000+99300+2100+33200+40300</f>
        <v>214400</v>
      </c>
      <c r="E12" s="10">
        <f>(ROUNDUP(T12+AG12+AT12+BG12+BT12+F12+G12,-5))/1000</f>
        <v>214400</v>
      </c>
      <c r="F12" s="10">
        <f>ROUNDUP(156442.2,-3)</f>
        <v>157000</v>
      </c>
      <c r="G12" s="10">
        <f>ROUNDUP(1216928.573,-3)</f>
        <v>1217000</v>
      </c>
      <c r="H12" s="10">
        <v>142161.71949999998</v>
      </c>
      <c r="I12" s="10">
        <v>155682.66950000002</v>
      </c>
      <c r="J12" s="10">
        <v>1177527.7794999999</v>
      </c>
      <c r="K12" s="10">
        <v>1115928.0290000001</v>
      </c>
      <c r="L12" s="10">
        <v>716186.70900000003</v>
      </c>
      <c r="M12" s="10">
        <v>1719374.3489999999</v>
      </c>
      <c r="N12" s="10">
        <v>523681.92350000009</v>
      </c>
      <c r="O12" s="10">
        <v>945156.6335</v>
      </c>
      <c r="P12" s="10">
        <v>1958085.6439631244</v>
      </c>
      <c r="Q12" s="10">
        <v>2736012.8963440768</v>
      </c>
      <c r="R12" s="10">
        <v>5255220.8106297897</v>
      </c>
      <c r="S12" s="10">
        <v>18230334.396344077</v>
      </c>
      <c r="T12" s="10">
        <f>ROUNDUP(SUM(H12:S12),-3)</f>
        <v>34676000</v>
      </c>
      <c r="U12" s="10">
        <v>913523.78953329625</v>
      </c>
      <c r="V12" s="10">
        <v>896651.10381901043</v>
      </c>
      <c r="W12" s="10">
        <v>966523.78953329625</v>
      </c>
      <c r="X12" s="10">
        <v>1792395.6628137194</v>
      </c>
      <c r="Y12" s="10">
        <v>806019.89138514793</v>
      </c>
      <c r="Z12" s="10">
        <v>4024450.2082682648</v>
      </c>
      <c r="AA12" s="10">
        <v>5086512.3712063599</v>
      </c>
      <c r="AB12" s="10">
        <v>4080998.6054920792</v>
      </c>
      <c r="AC12" s="10">
        <v>4141089.0816825507</v>
      </c>
      <c r="AD12" s="10">
        <v>6055131.7483492177</v>
      </c>
      <c r="AE12" s="10">
        <v>4055131.7483492172</v>
      </c>
      <c r="AF12" s="10">
        <v>6163131.7483492177</v>
      </c>
      <c r="AG12" s="10">
        <f>ROUNDUP(SUM(U12:AF12),-3)</f>
        <v>38982000</v>
      </c>
      <c r="AH12" s="10">
        <v>3931335.8358794469</v>
      </c>
      <c r="AI12" s="10">
        <v>5931335.8358794469</v>
      </c>
      <c r="AJ12" s="10">
        <v>4091335.8358794469</v>
      </c>
      <c r="AK12" s="10">
        <v>3939960.8358794469</v>
      </c>
      <c r="AL12" s="10">
        <v>7939960.8358794469</v>
      </c>
      <c r="AM12" s="10">
        <v>4179960.8358794469</v>
      </c>
      <c r="AN12" s="10">
        <v>4162974.91921278</v>
      </c>
      <c r="AO12" s="10">
        <v>4162974.91921278</v>
      </c>
      <c r="AP12" s="10">
        <v>8162974.91921278</v>
      </c>
      <c r="AQ12" s="10">
        <v>4149386.605879447</v>
      </c>
      <c r="AR12" s="10">
        <v>4149386.605879447</v>
      </c>
      <c r="AS12" s="10">
        <v>6563089.0658794474</v>
      </c>
      <c r="AT12" s="10">
        <f>ROUNDUP(SUM(AH12:AS12),-3)</f>
        <v>61365000</v>
      </c>
      <c r="AU12" s="10">
        <v>11606741.635048971</v>
      </c>
      <c r="AV12" s="10">
        <v>7525961.6350489696</v>
      </c>
      <c r="AW12" s="10">
        <v>7525961.6350489696</v>
      </c>
      <c r="AX12" s="10">
        <v>4354727.0895944247</v>
      </c>
      <c r="AY12" s="10">
        <v>4354727.0895944247</v>
      </c>
      <c r="AZ12" s="10">
        <v>5354727.0895944247</v>
      </c>
      <c r="BA12" s="10">
        <v>6304036.613403948</v>
      </c>
      <c r="BB12" s="10">
        <v>4404036.613403948</v>
      </c>
      <c r="BC12" s="10">
        <v>2304036.6134039485</v>
      </c>
      <c r="BD12" s="10">
        <v>3241536.6134039485</v>
      </c>
      <c r="BE12" s="10">
        <v>3241536.6134039485</v>
      </c>
      <c r="BF12" s="10">
        <v>5986036.613403949</v>
      </c>
      <c r="BG12" s="10">
        <f>ROUNDUP(SUM(AU12:BF12),-3)</f>
        <v>66205000</v>
      </c>
      <c r="BH12" s="10">
        <v>158935.57766832481</v>
      </c>
      <c r="BI12" s="10">
        <v>183478.31416832478</v>
      </c>
      <c r="BJ12" s="10">
        <v>183478.31416832478</v>
      </c>
      <c r="BK12" s="10">
        <v>183478.31416832481</v>
      </c>
      <c r="BL12" s="10">
        <v>183478.31416832481</v>
      </c>
      <c r="BM12" s="10">
        <v>183478.31416832481</v>
      </c>
      <c r="BN12" s="10">
        <v>183478.31416832481</v>
      </c>
      <c r="BO12" s="10">
        <v>183478.31416832481</v>
      </c>
      <c r="BP12" s="10">
        <v>183478.31416832481</v>
      </c>
      <c r="BQ12" s="10">
        <v>183478.31416832481</v>
      </c>
      <c r="BR12" s="10">
        <v>183478.31416832481</v>
      </c>
      <c r="BS12" s="10">
        <v>9712478.3141683266</v>
      </c>
      <c r="BT12" s="10">
        <f>ROUNDUP(SUM(BH12:BS12),-3)</f>
        <v>11707000</v>
      </c>
    </row>
    <row r="13" spans="1:73" x14ac:dyDescent="0.35">
      <c r="A13" s="7" t="s">
        <v>12</v>
      </c>
      <c r="C13" s="9">
        <v>16149537</v>
      </c>
      <c r="D13" s="10">
        <v>16200</v>
      </c>
      <c r="E13" s="10">
        <f>(ROUNDUP(T13+AG13+AT13+BG13+BT13+F13+G13,-5))/1000</f>
        <v>16200</v>
      </c>
      <c r="F13" s="10">
        <f>ROUND(1124.19149324712,-3)</f>
        <v>1000</v>
      </c>
      <c r="G13" s="10">
        <f>ROUNDUP(26651.4548354525,-3)</f>
        <v>27000</v>
      </c>
      <c r="H13" s="10">
        <v>5331.9033043673417</v>
      </c>
      <c r="I13" s="10">
        <v>5899.4249402760797</v>
      </c>
      <c r="J13" s="10">
        <v>6521.1513883353718</v>
      </c>
      <c r="K13" s="10">
        <v>11079.839449791089</v>
      </c>
      <c r="L13" s="10">
        <v>15418.54671937855</v>
      </c>
      <c r="M13" s="10">
        <v>18234.428656248707</v>
      </c>
      <c r="N13" s="10">
        <v>24923.714555250543</v>
      </c>
      <c r="O13" s="10">
        <v>27034.238824133365</v>
      </c>
      <c r="P13" s="10">
        <v>30775.61869298622</v>
      </c>
      <c r="Q13" s="10">
        <v>38431.405425632249</v>
      </c>
      <c r="R13" s="10">
        <v>49111.50163848688</v>
      </c>
      <c r="S13" s="10">
        <v>69532.125288502182</v>
      </c>
      <c r="T13" s="10">
        <f>ROUND(SUM(H13:S13),-3)</f>
        <v>302000</v>
      </c>
      <c r="U13" s="10">
        <v>141535.6607898495</v>
      </c>
      <c r="V13" s="10">
        <v>145632.20334118389</v>
      </c>
      <c r="W13" s="10">
        <v>149678.69566443682</v>
      </c>
      <c r="X13" s="10">
        <v>154012.64646554255</v>
      </c>
      <c r="Y13" s="10">
        <v>161578.25771488654</v>
      </c>
      <c r="Z13" s="10">
        <v>165332.78350232739</v>
      </c>
      <c r="AA13" s="10">
        <v>181630.98828681628</v>
      </c>
      <c r="AB13" s="10">
        <v>202126.00588655067</v>
      </c>
      <c r="AC13" s="10">
        <v>218784.78104686498</v>
      </c>
      <c r="AD13" s="10">
        <v>235741.06942285071</v>
      </c>
      <c r="AE13" s="10">
        <v>260213.44240080478</v>
      </c>
      <c r="AF13" s="10">
        <v>276993.21826895798</v>
      </c>
      <c r="AG13" s="10">
        <f>ROUND(SUM(U13:AF13),-3)</f>
        <v>2293000</v>
      </c>
      <c r="AH13" s="10">
        <v>302702.96453119797</v>
      </c>
      <c r="AI13" s="10">
        <v>319198.91013421351</v>
      </c>
      <c r="AJ13" s="10">
        <v>343560.95272916061</v>
      </c>
      <c r="AK13" s="10">
        <v>360837.42013703327</v>
      </c>
      <c r="AL13" s="10">
        <v>377589.38047024107</v>
      </c>
      <c r="AM13" s="10">
        <v>410011.4170517234</v>
      </c>
      <c r="AN13" s="10">
        <v>427887.82792312995</v>
      </c>
      <c r="AO13" s="10">
        <v>445766.34551224456</v>
      </c>
      <c r="AP13" s="10">
        <v>463713.24843113759</v>
      </c>
      <c r="AQ13" s="10">
        <v>497334.79825369531</v>
      </c>
      <c r="AR13" s="10">
        <v>515425.93569985434</v>
      </c>
      <c r="AS13" s="10">
        <v>533586.27174674498</v>
      </c>
      <c r="AT13" s="10">
        <f>ROUND(SUM(AH13:AS13),-3)</f>
        <v>4998000</v>
      </c>
      <c r="AU13" s="10">
        <v>560010.40109331335</v>
      </c>
      <c r="AV13" s="10">
        <v>607332.81930939842</v>
      </c>
      <c r="AW13" s="10">
        <v>638949.374881675</v>
      </c>
      <c r="AX13" s="10">
        <v>670686.60030771897</v>
      </c>
      <c r="AY13" s="10">
        <v>690199.34005868458</v>
      </c>
      <c r="AZ13" s="10">
        <v>709786.55343303294</v>
      </c>
      <c r="BA13" s="10">
        <v>733341.52467176004</v>
      </c>
      <c r="BB13" s="10">
        <v>760682.05936023884</v>
      </c>
      <c r="BC13" s="10">
        <v>780730.24375611206</v>
      </c>
      <c r="BD13" s="10">
        <v>792679.645389096</v>
      </c>
      <c r="BE13" s="10">
        <v>808324.34140497935</v>
      </c>
      <c r="BF13" s="10">
        <v>824028.74801065656</v>
      </c>
      <c r="BG13" s="10">
        <f>ROUND(SUM(AU13:BF13),-3)</f>
        <v>8577000</v>
      </c>
      <c r="BH13" s="10">
        <v>0</v>
      </c>
      <c r="BI13" s="10">
        <v>0</v>
      </c>
      <c r="BJ13" s="10">
        <v>0</v>
      </c>
      <c r="BK13" s="10">
        <v>0</v>
      </c>
      <c r="BL13" s="10">
        <v>0</v>
      </c>
      <c r="BM13" s="10">
        <v>0</v>
      </c>
      <c r="BN13" s="10">
        <v>0</v>
      </c>
      <c r="BO13" s="10">
        <v>0</v>
      </c>
      <c r="BP13" s="10">
        <v>0</v>
      </c>
      <c r="BQ13" s="10">
        <v>0</v>
      </c>
      <c r="BR13" s="10">
        <v>0</v>
      </c>
      <c r="BS13" s="10">
        <v>0</v>
      </c>
      <c r="BT13" s="10">
        <f>SUM(BH13:BS13)</f>
        <v>0</v>
      </c>
      <c r="BU13" s="13"/>
    </row>
    <row r="14" spans="1:73" x14ac:dyDescent="0.35">
      <c r="A14" s="7" t="s">
        <v>13</v>
      </c>
      <c r="C14" s="9">
        <v>4293456</v>
      </c>
      <c r="D14" s="10">
        <v>4300</v>
      </c>
      <c r="E14" s="10">
        <f>(ROUNDUP(T14+AG14+AT14+BG14+BT14+F14+G14,-5)/1000)</f>
        <v>4300</v>
      </c>
      <c r="F14" s="10">
        <f>ROUND(10950.954,-3)</f>
        <v>11000</v>
      </c>
      <c r="G14" s="10">
        <f>ROUNDUP(23867.76306,-3)</f>
        <v>24000</v>
      </c>
      <c r="H14" s="10">
        <v>2843.2343899999996</v>
      </c>
      <c r="I14" s="10">
        <v>3113.6533900000004</v>
      </c>
      <c r="J14" s="10">
        <v>23550.55559</v>
      </c>
      <c r="K14" s="10">
        <v>22318.560580000001</v>
      </c>
      <c r="L14" s="10">
        <v>14323.734180000001</v>
      </c>
      <c r="M14" s="10">
        <v>34387.486980000001</v>
      </c>
      <c r="N14" s="10">
        <v>10473.638470000002</v>
      </c>
      <c r="O14" s="10">
        <v>18903.132669999999</v>
      </c>
      <c r="P14" s="10">
        <v>39161.712879262486</v>
      </c>
      <c r="Q14" s="10">
        <v>54720.257926881539</v>
      </c>
      <c r="R14" s="10">
        <v>105104.4162125958</v>
      </c>
      <c r="S14" s="10">
        <v>364606.68792688154</v>
      </c>
      <c r="T14" s="10">
        <f>ROUND(SUM(H14:S14),-3)</f>
        <v>694000</v>
      </c>
      <c r="U14" s="10">
        <v>18270.475790665925</v>
      </c>
      <c r="V14" s="10">
        <v>17933.02207638021</v>
      </c>
      <c r="W14" s="10">
        <v>19330.475790665925</v>
      </c>
      <c r="X14" s="10">
        <v>35847.913256274391</v>
      </c>
      <c r="Y14" s="10">
        <v>16120.397827702958</v>
      </c>
      <c r="Z14" s="10">
        <v>80489.004165365302</v>
      </c>
      <c r="AA14" s="10">
        <v>101730.2474241272</v>
      </c>
      <c r="AB14" s="10">
        <v>81619.97210984159</v>
      </c>
      <c r="AC14" s="10">
        <v>82821.781633651015</v>
      </c>
      <c r="AD14" s="10">
        <v>121102.63496698436</v>
      </c>
      <c r="AE14" s="10">
        <v>81102.634966984348</v>
      </c>
      <c r="AF14" s="10">
        <v>123262.63496698436</v>
      </c>
      <c r="AG14" s="10">
        <f>ROUND(SUM(U14:AF14),-3)</f>
        <v>780000</v>
      </c>
      <c r="AH14" s="10">
        <v>78626.716717588934</v>
      </c>
      <c r="AI14" s="10">
        <v>118626.71671758895</v>
      </c>
      <c r="AJ14" s="10">
        <v>81826.716717588934</v>
      </c>
      <c r="AK14" s="10">
        <v>78799.216717588934</v>
      </c>
      <c r="AL14" s="10">
        <v>158799.21671758895</v>
      </c>
      <c r="AM14" s="10">
        <v>83599.216717588934</v>
      </c>
      <c r="AN14" s="10">
        <v>83259.498384255596</v>
      </c>
      <c r="AO14" s="10">
        <v>83259.498384255596</v>
      </c>
      <c r="AP14" s="10">
        <v>163259.4983842556</v>
      </c>
      <c r="AQ14" s="10">
        <v>82987.732117588937</v>
      </c>
      <c r="AR14" s="10">
        <v>82987.732117588937</v>
      </c>
      <c r="AS14" s="10">
        <v>131261.78131758896</v>
      </c>
      <c r="AT14" s="10">
        <f>ROUND(SUM(AH14:AS14),-3)</f>
        <v>1227000</v>
      </c>
      <c r="AU14" s="10">
        <v>232134.83270097943</v>
      </c>
      <c r="AV14" s="10">
        <v>150519.2327009794</v>
      </c>
      <c r="AW14" s="10">
        <v>150519.2327009794</v>
      </c>
      <c r="AX14" s="10">
        <v>87094.541791888492</v>
      </c>
      <c r="AY14" s="10">
        <v>87094.541791888492</v>
      </c>
      <c r="AZ14" s="10">
        <v>107094.54179188849</v>
      </c>
      <c r="BA14" s="10">
        <v>126080.73226807897</v>
      </c>
      <c r="BB14" s="10">
        <v>88080.732268078966</v>
      </c>
      <c r="BC14" s="10">
        <v>46080.732268078973</v>
      </c>
      <c r="BD14" s="10">
        <v>64830.732268078973</v>
      </c>
      <c r="BE14" s="10">
        <v>64830.732268078973</v>
      </c>
      <c r="BF14" s="10">
        <v>119720.73226807898</v>
      </c>
      <c r="BG14" s="10">
        <f>ROUND(SUM(AU14:BF14),-3)</f>
        <v>1324000</v>
      </c>
      <c r="BH14" s="10">
        <v>3178.7115533664964</v>
      </c>
      <c r="BI14" s="10">
        <v>3669.5662833664956</v>
      </c>
      <c r="BJ14" s="10">
        <v>3669.5662833664956</v>
      </c>
      <c r="BK14" s="10">
        <v>3669.5662833664965</v>
      </c>
      <c r="BL14" s="10">
        <v>3669.5662833664965</v>
      </c>
      <c r="BM14" s="10">
        <v>3669.5662833664965</v>
      </c>
      <c r="BN14" s="10">
        <v>3669.5662833664965</v>
      </c>
      <c r="BO14" s="10">
        <v>3669.5662833664965</v>
      </c>
      <c r="BP14" s="10">
        <v>3669.5662833664965</v>
      </c>
      <c r="BQ14" s="10">
        <v>3669.5662833664965</v>
      </c>
      <c r="BR14" s="10">
        <v>3669.5662833664965</v>
      </c>
      <c r="BS14" s="10">
        <v>194249.56628336653</v>
      </c>
      <c r="BT14" s="10">
        <f>ROUND(SUM(BH14:BS14),-3)</f>
        <v>234000</v>
      </c>
    </row>
    <row r="15" spans="1:73" x14ac:dyDescent="0.35"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</row>
    <row r="16" spans="1:73" x14ac:dyDescent="0.35"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</row>
    <row r="17" spans="1:72" x14ac:dyDescent="0.35">
      <c r="A17" s="15" t="s">
        <v>15</v>
      </c>
    </row>
    <row r="19" spans="1:72" x14ac:dyDescent="0.35">
      <c r="T19" s="16"/>
      <c r="AG19" s="16"/>
      <c r="AT19" s="16"/>
      <c r="BG19" s="16"/>
      <c r="BT19" s="1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60" ma:contentTypeDescription="Create a new document." ma:contentTypeScope="" ma:versionID="898e5c8549ea6b3b0be59905131b81a5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df92fd3edecc4a7d3daefe7a322725de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  <xsd:element ref="ns2:MediaServiceLocation" minOccurs="0"/>
                <xsd:element ref="ns2:JeffSmithApproval" minOccurs="0"/>
                <xsd:element ref="ns2:MediaServiceBillingMetadata" minOccurs="0"/>
                <xsd:element ref="ns2:Attachment" minOccurs="0"/>
                <xsd:element ref="ns2:UpdatedTempl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gulatory to Review"/>
          <xsd:enumeration value="Legal to Review"/>
          <xsd:enumeration value="LOB Review Required"/>
          <xsd:enumeration value="Ready"/>
          <xsd:enumeration value="Witness Ready"/>
          <xsd:enumeration value="Director to Review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CATALANO Pasquale"/>
              <xsd:enumeration value="SMITH Jeffrey"/>
              <xsd:enumeration value="BHANDARI Melanie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  <xsd:enumeration value="BASEL Jarrad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a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  <xsd:enumeration value="Tillsonburg Hydro Inc."/>
              <xsd:enumeration value="Synergy North"/>
              <xsd:enumeration value="Three Fires Group - TFG"/>
              <xsd:enumeration value="Nyon Oil Inc."/>
              <xsd:enumeration value="Windsor Canada Utilities Ltd."/>
              <xsd:enumeration value="GrandBridge Energy"/>
              <xsd:enumeration value="First Nations Energy Inc (FNEI)"/>
              <xsd:enumeration value="Alectra Utilities Corp. (AUC)"/>
              <xsd:enumeration value="Working Group (WG)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  <xsd:enumeration value="E..L.K - Energy Ink"/>
                        <xsd:enumeration value="Tillsonburg Hydro Inc."/>
                        <xsd:enumeration value="Synergy North"/>
                        <xsd:enumeration value="Tx Infrastructure Partnership 1 Ltd."/>
                        <xsd:enumeration value="Enbridge Gas"/>
                        <xsd:enumeration value="Windsor Canada Utilities Ltd."/>
                        <xsd:enumeration value="Centre Wellington Hydro Ltd. - CWH"/>
                        <xsd:enumeration value="First Nations Energy Inc. (FNEI)"/>
                        <xsd:enumeration value="Wasaga Distribution Inc. (WDI)"/>
                        <xsd:enumeration value="Chatham x Lakeshore Limited Partnership (CLLP)"/>
                        <xsd:enumeration value="Waasigan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  <xsd:enumeration value="Question Response"/>
          <xsd:enumeration value="Draft Issues List"/>
          <xsd:enumeration value="Certificate of Approval"/>
          <xsd:enumeration value="Safety Plan"/>
          <xsd:enumeration value="Intervention Form"/>
          <xsd:enumeration value="Manifests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Choice">
          <xsd:enumeration value="Commodity accounts"/>
          <xsd:enumeration value="Z-factor"/>
          <xsd:enumeration value="ESM"/>
          <xsd:enumeration value="Wheeling credits"/>
          <xsd:enumeration value="DVA"/>
          <xsd:enumeration value="IRM model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  <xsd:element name="MediaServiceLocation" ma:index="56" nillable="true" ma:displayName="Location" ma:description="" ma:indexed="true" ma:internalName="MediaServiceLocation" ma:readOnly="true">
      <xsd:simpleType>
        <xsd:restriction base="dms:Text"/>
      </xsd:simpleType>
    </xsd:element>
    <xsd:element name="JeffSmithApproval" ma:index="57" nillable="true" ma:displayName="Partnership Approval" ma:default="No" ma:format="Dropdown" ma:internalName="JeffSmithApproval">
      <xsd:simpleType>
        <xsd:restriction base="dms:Choice">
          <xsd:enumeration value="No"/>
          <xsd:enumeration value="Yes"/>
        </xsd:restriction>
      </xsd:simpleType>
    </xsd:element>
    <xsd:element name="MediaServiceBillingMetadata" ma:index="58" nillable="true" ma:displayName="MediaServiceBillingMetadata" ma:hidden="true" ma:internalName="MediaServiceBillingMetadata" ma:readOnly="true">
      <xsd:simpleType>
        <xsd:restriction base="dms:Note"/>
      </xsd:simpleType>
    </xsd:element>
    <xsd:element name="Attachment" ma:index="59" nillable="true" ma:displayName="Attachment" ma:format="Dropdown" ma:internalName="Attachment" ma:percentage="FALSE">
      <xsd:simpleType>
        <xsd:restriction base="dms:Number"/>
      </xsd:simpleType>
    </xsd:element>
    <xsd:element name="UpdatedTemplate" ma:index="60" nillable="true" ma:displayName="Updated Template" ma:default="No" ma:format="Dropdown" ma:internalName="UpdatedTemplate">
      <xsd:simpleType>
        <xsd:restriction base="dms:Choice">
          <xsd:enumeration value="Yes"/>
          <xsd:enumeration value="In Progress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5e108a-442b-424d-88d6-fdac133e65d6" xsi:nil="true"/>
    <lcf76f155ced4ddcb4097134ff3c332f xmlns="7e651a3a-8d05-4ee0-9344-b668032e30e0">
      <Terms xmlns="http://schemas.microsoft.com/office/infopath/2007/PartnerControls"/>
    </lcf76f155ced4ddcb4097134ff3c332f>
    <MDReview xmlns="7e651a3a-8d05-4ee0-9344-b668032e30e0">false</MDReview>
    <RA xmlns="7e651a3a-8d05-4ee0-9344-b668032e30e0">
      <UserInfo>
        <DisplayName/>
        <AccountId xsi:nil="true"/>
        <AccountType/>
      </UserInfo>
    </RA>
    <RAContact xmlns="7e651a3a-8d05-4ee0-9344-b668032e30e0">CATALANO Pasquale</RAContact>
    <Allmapsinthefolder xmlns="7e651a3a-8d05-4ee0-9344-b668032e30e0">false</Allmapsinthefolder>
    <MatchingIR xmlns="7e651a3a-8d05-4ee0-9344-b668032e30e0" xsi:nil="true"/>
    <RRA xmlns="7e651a3a-8d05-4ee0-9344-b668032e30e0" xsi:nil="true"/>
    <Issue xmlns="7e651a3a-8d05-4ee0-9344-b668032e30e0" xsi:nil="true"/>
    <DraftReady xmlns="7e651a3a-8d05-4ee0-9344-b668032e30e0" xsi:nil="true"/>
    <DocumentType xmlns="7e651a3a-8d05-4ee0-9344-b668032e30e0">Interrogatory Response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IssueNo_x002e_ xmlns="7e651a3a-8d05-4ee0-9344-b668032e30e0" xsi:nil="true"/>
    <Attachment xmlns="7e651a3a-8d05-4ee0-9344-b668032e30e0" xsi:nil="true"/>
    <Author0 xmlns="7e651a3a-8d05-4ee0-9344-b668032e30e0">
      <UserInfo>
        <DisplayName/>
        <AccountId xsi:nil="true"/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EB-2025-0290</CaseNumber_x002f_DocketNumber>
    <Formatted xmlns="7e651a3a-8d05-4ee0-9344-b668032e30e0">false</Formatted>
    <PRINTED xmlns="7e651a3a-8d05-4ee0-9344-b668032e30e0">false</PRINTED>
    <Legal_x0020_Review xmlns="7e651a3a-8d05-4ee0-9344-b668032e30e0">false</Legal_x0020_Review>
    <PDF xmlns="7e651a3a-8d05-4ee0-9344-b668032e30e0">false</PDF>
    <MegafileReady xmlns="7e651a3a-8d05-4ee0-9344-b668032e30e0">false</MegafileReady>
    <IssueDate xmlns="7e651a3a-8d05-4ee0-9344-b668032e30e0">2026-03-26T04:00:00+00:00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/>
        <AccountId xsi:nil="true"/>
        <AccountType/>
      </UserInfo>
    </Witness>
    <Docket xmlns="7e651a3a-8d05-4ee0-9344-b668032e30e0" xsi:nil="true"/>
    <Witness_x0020_Approved xmlns="7e651a3a-8d05-4ee0-9344-b668032e30e0">false</Witness_x0020_Approved>
    <JeffSmithApproval xmlns="7e651a3a-8d05-4ee0-9344-b668032e30e0">No</JeffSmithApproval>
    <RegLead xmlns="7e651a3a-8d05-4ee0-9344-b668032e30e0">
      <UserInfo>
        <DisplayName/>
        <AccountId xsi:nil="true"/>
        <AccountType/>
      </UserInfo>
    </RegLead>
    <UpdatedTemplate xmlns="7e651a3a-8d05-4ee0-9344-b668032e30e0">No</UpdatedTemplate>
    <Applicant0 xmlns="7e651a3a-8d05-4ee0-9344-b668032e30e0">
      <Value>Hydro One Networks Inc. - HONI</Value>
    </Applicant0>
    <TitleofExhibit xmlns="7e651a3a-8d05-4ee0-9344-b668032e30e0" xsi:nil="true"/>
    <TypeofDocument xmlns="7e651a3a-8d05-4ee0-9344-b668032e30e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C3A8F0-2D1E-43F6-9FC6-D3C855B9D5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609E87-218F-4CC6-80B3-EAC3A5B4F8A1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7e651a3a-8d05-4ee0-9344-b668032e30e0"/>
    <ds:schemaRef ds:uri="1f5e108a-442b-424d-88d6-fdac133e65d6"/>
    <ds:schemaRef ds:uri="http://purl.org/dc/terms/"/>
    <ds:schemaRef ds:uri="http://purl.org/dc/dcmitype/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6FE3FF3-A637-4AFD-BEDF-206EEB1E56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S92 Submission</vt:lpstr>
    </vt:vector>
  </TitlesOfParts>
  <Company>Hydro One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Verjini Lambert</dc:creator>
  <cp:lastModifiedBy>Mark Ciufo</cp:lastModifiedBy>
  <dcterms:created xsi:type="dcterms:W3CDTF">2026-03-25T12:02:20Z</dcterms:created>
  <dcterms:modified xsi:type="dcterms:W3CDTF">2026-03-25T13:19:22Z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