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Rate Submission\2026 Filing\4. Decision\"/>
    </mc:Choice>
  </mc:AlternateContent>
  <xr:revisionPtr revIDLastSave="0" documentId="13_ncr:1_{74AE945D-165E-44FA-A331-043277C7EF94}" xr6:coauthVersionLast="47" xr6:coauthVersionMax="47" xr10:uidLastSave="{00000000-0000-0000-0000-000000000000}"/>
  <bookViews>
    <workbookView xWindow="-28920" yWindow="-120" windowWidth="29040" windowHeight="15720" xr2:uid="{514FCE1E-966E-47A8-8DBC-FCF5F8F2CBC6}"/>
  </bookViews>
  <sheets>
    <sheet name="GA Rate Rider" sheetId="1" r:id="rId1"/>
    <sheet name="Class A transition customer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G4" i="1"/>
  <c r="G5" i="1"/>
  <c r="G6" i="1"/>
  <c r="G7" i="1"/>
  <c r="G8" i="1"/>
  <c r="D9" i="1" l="1"/>
  <c r="E9" i="1"/>
  <c r="F9" i="1"/>
  <c r="G3" i="1"/>
  <c r="E3" i="3"/>
  <c r="D21" i="3" l="1"/>
  <c r="C14" i="3"/>
  <c r="C15" i="3" s="1"/>
  <c r="I9" i="1" s="1"/>
  <c r="C18" i="3"/>
  <c r="C21" i="3"/>
  <c r="F20" i="3" s="1"/>
  <c r="E21" i="3"/>
  <c r="G20" i="3" l="1"/>
  <c r="I8" i="1"/>
  <c r="J8" i="1" s="1"/>
  <c r="I4" i="1"/>
  <c r="J4" i="1" s="1"/>
  <c r="I5" i="1"/>
  <c r="J5" i="1" s="1"/>
  <c r="I7" i="1"/>
  <c r="J7" i="1" s="1"/>
  <c r="I6" i="1"/>
  <c r="J6" i="1" s="1"/>
  <c r="F21" i="3"/>
  <c r="G21" i="3"/>
  <c r="H20" i="3"/>
  <c r="G9" i="1" l="1"/>
  <c r="H3" i="1" l="1"/>
  <c r="H9" i="1" l="1"/>
  <c r="I3" i="1" l="1"/>
  <c r="J3" i="1" s="1"/>
</calcChain>
</file>

<file path=xl/sharedStrings.xml><?xml version="1.0" encoding="utf-8"?>
<sst xmlns="http://schemas.openxmlformats.org/spreadsheetml/2006/main" count="53" uniqueCount="46">
  <si>
    <t>% of total kWh</t>
  </si>
  <si>
    <t>kWh</t>
  </si>
  <si>
    <t>RESIDENTIAL SERVICE CLASSIFICATION</t>
  </si>
  <si>
    <t>GENERAL SERVICE LESS THAN 50 KW SERVICE CLASSIFICATION</t>
  </si>
  <si>
    <t>GENERAL SERVICE 50 to 4,999 kW SERVICE CLASSIFICATION</t>
  </si>
  <si>
    <t>UNMETERED SCATTERED LOAD SERVICE CLASSIFICATION</t>
  </si>
  <si>
    <t>SENTINEL LIGHTING SERVICE CLASSIFICATION</t>
  </si>
  <si>
    <t>STREET LIGHTING SERVICE CLASSIFICATION</t>
  </si>
  <si>
    <t>Total</t>
  </si>
  <si>
    <t>1589 Global Adjustment</t>
  </si>
  <si>
    <t>Total Metered Non-RPP 2024 Consumption excluding WMP</t>
  </si>
  <si>
    <t>Total Metered 2024 Consumption for Class A Customers that were Class A for the entire period GA balance accumulated</t>
  </si>
  <si>
    <t xml:space="preserve">Total Metered 2024 Consumption for Customers that Transitioned Between Class A and B during the period GA balance accumulated </t>
  </si>
  <si>
    <t>Non-RPP Metered 2024 Consumption for Current Class B Customers (Non-RPP Consumption excluding WMP, Class A and Transition Customers' Consumption)</t>
  </si>
  <si>
    <t>Total GA $ allocated to Current Class B Customers</t>
  </si>
  <si>
    <t>GA Rate Rider</t>
  </si>
  <si>
    <t>Allocation of total Non-RPP Consumption (kWh) between Current Class B and Class A/B Transition Customers</t>
  </si>
  <si>
    <t>Non-RPP Consumption Less WMP Consumption</t>
  </si>
  <si>
    <t>A</t>
  </si>
  <si>
    <t xml:space="preserve">   Less Class A Consumption for Partial Year Class A Customers</t>
  </si>
  <si>
    <t>B</t>
  </si>
  <si>
    <t xml:space="preserve">   Less Consumption for Full Year Class A Customers</t>
  </si>
  <si>
    <t>C</t>
  </si>
  <si>
    <t xml:space="preserve">Total Class B Consumption for Years During Balance Accumulation </t>
  </si>
  <si>
    <t>D = A-B-C</t>
  </si>
  <si>
    <t>All Class B Consumption for Transition Customers</t>
  </si>
  <si>
    <t>E</t>
  </si>
  <si>
    <t xml:space="preserve">Transition Customers' Portion of Total Consumption </t>
  </si>
  <si>
    <t>F = E/D</t>
  </si>
  <si>
    <t>Allocation of Total GA Balance $</t>
  </si>
  <si>
    <t>Total GA Balance</t>
  </si>
  <si>
    <t>G</t>
  </si>
  <si>
    <t>Transition Customers Portion of GA Balance</t>
  </si>
  <si>
    <t>H=F*G</t>
  </si>
  <si>
    <t>GA Balance to be disposed to Current Class B Customers through Rate Rider</t>
  </si>
  <si>
    <t>I=G-H</t>
  </si>
  <si>
    <t>Allocation of GA Balances to Class A/B Transition Customers</t>
  </si>
  <si>
    <t># of Class A/B Transition Customers</t>
  </si>
  <si>
    <t>Customer</t>
  </si>
  <si>
    <t>Total Metered Consumption (kWh) for Transition Customers During the Period When They Were Class B Customers</t>
  </si>
  <si>
    <t>Metered Consumption (kWh) for Transition Customers During the Period When They Were Class B Customers in 2024</t>
  </si>
  <si>
    <t>Metered Consumption (kWh) for Transition Customers During the Period When They Were Class B Customers in 2023</t>
  </si>
  <si>
    <t>% of kWh</t>
  </si>
  <si>
    <t>Customer Specific GA Allocation for the Period When They Were Class B customers</t>
  </si>
  <si>
    <t>Monthly Equal Payments</t>
  </si>
  <si>
    <t>Customer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</si>
</sst>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.0000_-;\-&quot;$&quot;* #,##0.0000_-;_-&quot;$&quot;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#,##0;[Red]\(#,##0\)"/>
    <numFmt numFmtId="171" formatCode="_-* #,##0.0000_-;\-* #,##0.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D578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7" fontId="2" fillId="0" borderId="1" xfId="1" applyNumberFormat="1" applyFont="1" applyFill="1" applyBorder="1"/>
    <xf numFmtId="0" fontId="4" fillId="3" borderId="1" xfId="0" applyFont="1" applyFill="1" applyBorder="1"/>
    <xf numFmtId="0" fontId="0" fillId="3" borderId="1" xfId="0" applyFill="1" applyBorder="1"/>
    <xf numFmtId="167" fontId="4" fillId="3" borderId="1" xfId="1" applyNumberFormat="1" applyFont="1" applyFill="1" applyBorder="1"/>
    <xf numFmtId="9" fontId="4" fillId="3" borderId="1" xfId="3" applyFont="1" applyFill="1" applyBorder="1"/>
    <xf numFmtId="166" fontId="2" fillId="0" borderId="1" xfId="2" applyNumberFormat="1" applyFont="1" applyFill="1" applyBorder="1"/>
    <xf numFmtId="164" fontId="4" fillId="3" borderId="1" xfId="2" applyFont="1" applyFill="1" applyBorder="1"/>
    <xf numFmtId="164" fontId="2" fillId="0" borderId="1" xfId="2" applyFont="1" applyFill="1" applyBorder="1"/>
    <xf numFmtId="0" fontId="3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169" fontId="2" fillId="0" borderId="1" xfId="3" applyNumberFormat="1" applyFont="1" applyFill="1" applyBorder="1"/>
    <xf numFmtId="0" fontId="5" fillId="0" borderId="0" xfId="0" applyFont="1"/>
    <xf numFmtId="0" fontId="6" fillId="0" borderId="0" xfId="0" applyFont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0" fontId="8" fillId="0" borderId="3" xfId="4" applyFont="1" applyBorder="1" applyAlignment="1">
      <alignment wrapText="1"/>
    </xf>
    <xf numFmtId="0" fontId="8" fillId="0" borderId="3" xfId="5" applyFont="1" applyBorder="1" applyAlignment="1">
      <alignment horizontal="center" wrapText="1"/>
    </xf>
    <xf numFmtId="0" fontId="8" fillId="0" borderId="3" xfId="5" applyFont="1" applyBorder="1" applyAlignment="1">
      <alignment wrapText="1"/>
    </xf>
    <xf numFmtId="0" fontId="9" fillId="0" borderId="3" xfId="4" applyFont="1" applyBorder="1" applyAlignment="1">
      <alignment wrapText="1"/>
    </xf>
    <xf numFmtId="0" fontId="9" fillId="0" borderId="3" xfId="4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3" xfId="0" applyFont="1" applyBorder="1"/>
    <xf numFmtId="168" fontId="5" fillId="0" borderId="5" xfId="9" applyNumberFormat="1" applyFont="1" applyFill="1" applyBorder="1" applyProtection="1"/>
    <xf numFmtId="168" fontId="5" fillId="0" borderId="0" xfId="9" applyNumberFormat="1" applyFont="1" applyFill="1" applyBorder="1" applyProtection="1"/>
    <xf numFmtId="0" fontId="8" fillId="0" borderId="3" xfId="0" applyFont="1" applyBorder="1" applyAlignment="1">
      <alignment wrapText="1"/>
    </xf>
    <xf numFmtId="0" fontId="8" fillId="0" borderId="6" xfId="0" applyFont="1" applyBorder="1" applyAlignment="1">
      <alignment wrapText="1"/>
    </xf>
    <xf numFmtId="168" fontId="5" fillId="0" borderId="1" xfId="9" applyNumberFormat="1" applyFont="1" applyFill="1" applyBorder="1" applyAlignment="1" applyProtection="1">
      <alignment vertical="center"/>
    </xf>
    <xf numFmtId="168" fontId="5" fillId="0" borderId="0" xfId="9" applyNumberFormat="1" applyFont="1" applyFill="1" applyBorder="1" applyAlignment="1" applyProtection="1">
      <alignment vertical="center"/>
    </xf>
    <xf numFmtId="171" fontId="5" fillId="0" borderId="0" xfId="7" applyNumberFormat="1" applyFont="1" applyFill="1" applyBorder="1" applyProtection="1"/>
    <xf numFmtId="168" fontId="5" fillId="0" borderId="1" xfId="9" applyNumberFormat="1" applyFont="1" applyFill="1" applyBorder="1" applyProtection="1"/>
    <xf numFmtId="0" fontId="9" fillId="0" borderId="7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9" fillId="0" borderId="7" xfId="0" applyFont="1" applyBorder="1"/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5" fillId="0" borderId="10" xfId="0" applyFont="1" applyBorder="1"/>
    <xf numFmtId="170" fontId="5" fillId="0" borderId="10" xfId="0" applyNumberFormat="1" applyFont="1" applyBorder="1"/>
    <xf numFmtId="10" fontId="5" fillId="0" borderId="10" xfId="0" applyNumberFormat="1" applyFont="1" applyBorder="1"/>
    <xf numFmtId="168" fontId="5" fillId="0" borderId="10" xfId="0" applyNumberFormat="1" applyFont="1" applyBorder="1"/>
    <xf numFmtId="168" fontId="5" fillId="0" borderId="3" xfId="0" applyNumberFormat="1" applyFont="1" applyBorder="1"/>
    <xf numFmtId="0" fontId="5" fillId="0" borderId="6" xfId="0" applyFont="1" applyBorder="1"/>
    <xf numFmtId="170" fontId="5" fillId="0" borderId="6" xfId="0" applyNumberFormat="1" applyFont="1" applyBorder="1"/>
    <xf numFmtId="10" fontId="5" fillId="0" borderId="6" xfId="0" applyNumberFormat="1" applyFont="1" applyBorder="1"/>
    <xf numFmtId="168" fontId="5" fillId="0" borderId="4" xfId="0" applyNumberFormat="1" applyFont="1" applyBorder="1"/>
    <xf numFmtId="0" fontId="9" fillId="0" borderId="0" xfId="4" applyFont="1" applyAlignment="1">
      <alignment horizontal="left" wrapText="1"/>
    </xf>
    <xf numFmtId="0" fontId="8" fillId="0" borderId="0" xfId="5" applyFont="1" applyAlignment="1">
      <alignment horizontal="center" wrapText="1"/>
    </xf>
    <xf numFmtId="10" fontId="6" fillId="0" borderId="0" xfId="8" applyNumberFormat="1" applyFont="1" applyFill="1" applyBorder="1" applyProtection="1"/>
    <xf numFmtId="0" fontId="6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wrapText="1"/>
    </xf>
    <xf numFmtId="167" fontId="11" fillId="0" borderId="1" xfId="1" applyNumberFormat="1" applyFont="1" applyFill="1" applyBorder="1"/>
    <xf numFmtId="167" fontId="1" fillId="0" borderId="3" xfId="6" applyNumberFormat="1" applyFont="1" applyBorder="1" applyAlignment="1" applyProtection="1"/>
    <xf numFmtId="167" fontId="1" fillId="4" borderId="3" xfId="7" applyNumberFormat="1" applyFont="1" applyFill="1" applyBorder="1" applyAlignment="1" applyProtection="1">
      <protection locked="0"/>
    </xf>
    <xf numFmtId="167" fontId="1" fillId="0" borderId="4" xfId="7" applyNumberFormat="1" applyFont="1" applyBorder="1" applyAlignment="1" applyProtection="1"/>
    <xf numFmtId="167" fontId="1" fillId="0" borderId="3" xfId="6" applyNumberFormat="1" applyFont="1" applyFill="1" applyBorder="1" applyAlignment="1" applyProtection="1"/>
    <xf numFmtId="10" fontId="10" fillId="0" borderId="3" xfId="8" applyNumberFormat="1" applyFont="1" applyBorder="1" applyProtection="1"/>
  </cellXfs>
  <cellStyles count="11">
    <cellStyle name="Comma" xfId="1" builtinId="3"/>
    <cellStyle name="Comma 2 2 2" xfId="7" xr:uid="{AC77B967-0B01-4625-A6B9-46A87851B044}"/>
    <cellStyle name="Comma 2 2 4" xfId="6" xr:uid="{4F810431-513D-4B6B-8927-8C0395EBE664}"/>
    <cellStyle name="Currency" xfId="2" builtinId="4"/>
    <cellStyle name="Currency 4 2" xfId="9" xr:uid="{77607D05-7964-4AE1-97D2-03EDEF5A6D55}"/>
    <cellStyle name="Normal" xfId="0" builtinId="0"/>
    <cellStyle name="Normal 11" xfId="4" xr:uid="{D07857EF-71DA-4084-8FC0-2565138C7B6B}"/>
    <cellStyle name="Normal 12" xfId="5" xr:uid="{DAABCC2C-6EF2-48F7-A18F-DA4D88008367}"/>
    <cellStyle name="Percent" xfId="3" builtinId="5"/>
    <cellStyle name="Percent 10" xfId="10" xr:uid="{A07183E4-F7B5-4470-8961-BC3AC74645F6}"/>
    <cellStyle name="Percent 54" xfId="8" xr:uid="{4A101F7D-F299-4DD4-A622-03A8840C6B63}"/>
  </cellStyles>
  <dxfs count="0"/>
  <tableStyles count="0" defaultTableStyle="TableStyleMedium2" defaultPivotStyle="PivotStyleLight16"/>
  <colors>
    <mruColors>
      <color rgb="FF0D57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2B89-3383-436E-AD09-DBDACE0548C9}">
  <sheetPr>
    <pageSetUpPr fitToPage="1"/>
  </sheetPr>
  <dimension ref="B1:L11"/>
  <sheetViews>
    <sheetView tabSelected="1" zoomScale="80" zoomScaleNormal="80" workbookViewId="0">
      <selection activeCell="J5" sqref="J5"/>
    </sheetView>
  </sheetViews>
  <sheetFormatPr defaultRowHeight="15" x14ac:dyDescent="0.25"/>
  <cols>
    <col min="2" max="2" width="72.7109375" customWidth="1"/>
    <col min="4" max="4" width="17.5703125" bestFit="1" customWidth="1"/>
    <col min="5" max="7" width="30.42578125" customWidth="1"/>
    <col min="8" max="8" width="10.85546875" customWidth="1"/>
    <col min="9" max="9" width="15.5703125" bestFit="1" customWidth="1"/>
    <col min="10" max="10" width="11" bestFit="1" customWidth="1"/>
  </cols>
  <sheetData>
    <row r="1" spans="2:12" ht="15.75" thickBot="1" x14ac:dyDescent="0.3"/>
    <row r="2" spans="2:12" ht="126.75" thickBot="1" x14ac:dyDescent="0.3">
      <c r="B2" s="14" t="s">
        <v>9</v>
      </c>
      <c r="C2" s="3"/>
      <c r="D2" s="4" t="s">
        <v>10</v>
      </c>
      <c r="E2" s="4" t="s">
        <v>11</v>
      </c>
      <c r="F2" s="4" t="s">
        <v>12</v>
      </c>
      <c r="G2" s="4" t="s">
        <v>13</v>
      </c>
      <c r="H2" s="4" t="s">
        <v>0</v>
      </c>
      <c r="I2" s="4" t="s">
        <v>14</v>
      </c>
      <c r="J2" s="4" t="s">
        <v>15</v>
      </c>
      <c r="K2" s="1"/>
      <c r="L2" s="1"/>
    </row>
    <row r="3" spans="2:12" ht="16.5" thickBot="1" x14ac:dyDescent="0.3">
      <c r="B3" s="5" t="s">
        <v>2</v>
      </c>
      <c r="C3" s="5" t="s">
        <v>1</v>
      </c>
      <c r="D3" s="6">
        <v>822934.69</v>
      </c>
      <c r="E3" s="6">
        <v>0</v>
      </c>
      <c r="F3" s="6">
        <v>0</v>
      </c>
      <c r="G3" s="6">
        <f t="shared" ref="G3:G8" si="0">D3-E3-F3</f>
        <v>822934.69</v>
      </c>
      <c r="H3" s="16">
        <f>G3/$G$9</f>
        <v>1.3969552317031966E-2</v>
      </c>
      <c r="I3" s="13">
        <f>$I$9*H3</f>
        <v>1778.8101471164937</v>
      </c>
      <c r="J3" s="11">
        <f t="shared" ref="J3:J8" si="1">IFERROR(I3/G3,0)</f>
        <v>2.1615447358483502E-3</v>
      </c>
      <c r="K3" s="1"/>
      <c r="L3" s="1"/>
    </row>
    <row r="4" spans="2:12" ht="16.5" thickBot="1" x14ac:dyDescent="0.3">
      <c r="B4" s="5" t="s">
        <v>3</v>
      </c>
      <c r="C4" s="5" t="s">
        <v>1</v>
      </c>
      <c r="D4" s="6">
        <v>4493536.18</v>
      </c>
      <c r="E4" s="6">
        <v>0</v>
      </c>
      <c r="F4" s="6">
        <v>0</v>
      </c>
      <c r="G4" s="6">
        <f t="shared" si="0"/>
        <v>4493536.18</v>
      </c>
      <c r="H4" s="16">
        <f t="shared" ref="H4:H8" si="2">G4/$G$9</f>
        <v>7.627906505555862E-2</v>
      </c>
      <c r="I4" s="13">
        <f t="shared" ref="I4:I8" si="3">$I$9*H4</f>
        <v>9712.9794752231028</v>
      </c>
      <c r="J4" s="11">
        <f t="shared" si="1"/>
        <v>2.1615447358483498E-3</v>
      </c>
      <c r="K4" s="1"/>
      <c r="L4" s="1"/>
    </row>
    <row r="5" spans="2:12" ht="16.5" thickBot="1" x14ac:dyDescent="0.3">
      <c r="B5" s="5" t="s">
        <v>4</v>
      </c>
      <c r="C5" s="5" t="s">
        <v>1</v>
      </c>
      <c r="D5" s="6">
        <v>120945627.37</v>
      </c>
      <c r="E5" s="60">
        <v>62809659</v>
      </c>
      <c r="F5" s="6">
        <v>5246996.8357182983</v>
      </c>
      <c r="G5" s="6">
        <f t="shared" si="0"/>
        <v>52888971.534281708</v>
      </c>
      <c r="H5" s="16">
        <f t="shared" si="2"/>
        <v>0.89780545627765762</v>
      </c>
      <c r="I5" s="13">
        <f t="shared" si="3"/>
        <v>114321.87800435984</v>
      </c>
      <c r="J5" s="11">
        <f t="shared" si="1"/>
        <v>2.1615447358483498E-3</v>
      </c>
      <c r="K5" s="1"/>
      <c r="L5" s="1"/>
    </row>
    <row r="6" spans="2:12" ht="16.5" thickBot="1" x14ac:dyDescent="0.3">
      <c r="B6" s="5" t="s">
        <v>6</v>
      </c>
      <c r="C6" s="5" t="s">
        <v>1</v>
      </c>
      <c r="D6" s="6">
        <v>820.82</v>
      </c>
      <c r="E6" s="6">
        <v>0</v>
      </c>
      <c r="F6" s="6">
        <v>0</v>
      </c>
      <c r="G6" s="6">
        <f t="shared" si="0"/>
        <v>820.82</v>
      </c>
      <c r="H6" s="16">
        <f t="shared" si="2"/>
        <v>1.393365484795176E-5</v>
      </c>
      <c r="I6" s="13">
        <f t="shared" si="3"/>
        <v>1.7742391500790426</v>
      </c>
      <c r="J6" s="11">
        <f t="shared" si="1"/>
        <v>2.1615447358483498E-3</v>
      </c>
      <c r="K6" s="1"/>
      <c r="L6" s="1"/>
    </row>
    <row r="7" spans="2:12" ht="16.5" thickBot="1" x14ac:dyDescent="0.3">
      <c r="B7" s="5" t="s">
        <v>7</v>
      </c>
      <c r="C7" s="5" t="s">
        <v>1</v>
      </c>
      <c r="D7" s="6">
        <v>702903.75</v>
      </c>
      <c r="E7" s="6">
        <v>0</v>
      </c>
      <c r="F7" s="6">
        <v>0</v>
      </c>
      <c r="G7" s="6">
        <f t="shared" si="0"/>
        <v>702903.75</v>
      </c>
      <c r="H7" s="16">
        <f t="shared" si="2"/>
        <v>1.1931992694903842E-2</v>
      </c>
      <c r="I7" s="13">
        <f t="shared" si="3"/>
        <v>1519.3579006205644</v>
      </c>
      <c r="J7" s="11">
        <f t="shared" si="1"/>
        <v>2.1615447358483498E-3</v>
      </c>
      <c r="K7" s="1"/>
      <c r="L7" s="1"/>
    </row>
    <row r="8" spans="2:12" ht="16.5" thickBot="1" x14ac:dyDescent="0.3">
      <c r="B8" s="5" t="s">
        <v>5</v>
      </c>
      <c r="C8" s="5" t="s">
        <v>1</v>
      </c>
      <c r="D8" s="6">
        <v>0</v>
      </c>
      <c r="E8" s="6">
        <v>0</v>
      </c>
      <c r="F8" s="6">
        <v>0</v>
      </c>
      <c r="G8" s="6">
        <f t="shared" si="0"/>
        <v>0</v>
      </c>
      <c r="H8" s="16">
        <f t="shared" si="2"/>
        <v>0</v>
      </c>
      <c r="I8" s="13">
        <f t="shared" si="3"/>
        <v>0</v>
      </c>
      <c r="J8" s="11">
        <f t="shared" si="1"/>
        <v>0</v>
      </c>
      <c r="K8" s="1"/>
      <c r="L8" s="1"/>
    </row>
    <row r="9" spans="2:12" ht="16.5" thickBot="1" x14ac:dyDescent="0.3">
      <c r="B9" s="7" t="s">
        <v>8</v>
      </c>
      <c r="C9" s="8"/>
      <c r="D9" s="9">
        <f t="shared" ref="D9:I9" si="4">SUM(D3:D8)</f>
        <v>126965822.81</v>
      </c>
      <c r="E9" s="9">
        <f t="shared" si="4"/>
        <v>62809659</v>
      </c>
      <c r="F9" s="9">
        <f t="shared" si="4"/>
        <v>5246996.8357182983</v>
      </c>
      <c r="G9" s="9">
        <f t="shared" si="4"/>
        <v>58909166.974281706</v>
      </c>
      <c r="H9" s="10">
        <f t="shared" si="4"/>
        <v>1</v>
      </c>
      <c r="I9" s="12">
        <f>'Class A transition customers'!C15</f>
        <v>127334.79976647008</v>
      </c>
      <c r="J9" s="7"/>
      <c r="K9" s="1"/>
      <c r="L9" s="1"/>
    </row>
    <row r="10" spans="2:12" ht="15.75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15.75" x14ac:dyDescent="0.25">
      <c r="C11" s="1"/>
      <c r="D11" s="1"/>
      <c r="E11" s="1"/>
      <c r="F11" s="1"/>
      <c r="G11" s="1"/>
      <c r="H11" s="1"/>
      <c r="I11" s="2"/>
      <c r="J11" s="1"/>
      <c r="K11" s="1"/>
      <c r="L11" s="1"/>
    </row>
  </sheetData>
  <pageMargins left="0.7" right="0.7" top="0.75" bottom="0.75" header="0.3" footer="0.3"/>
  <pageSetup scale="5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8AF9-8536-4AB8-B851-B4CE25181754}">
  <dimension ref="A2:H21"/>
  <sheetViews>
    <sheetView showGridLines="0" workbookViewId="0">
      <selection activeCell="D13" sqref="D13"/>
    </sheetView>
  </sheetViews>
  <sheetFormatPr defaultRowHeight="15" x14ac:dyDescent="0.25"/>
  <cols>
    <col min="1" max="1" width="70" customWidth="1"/>
    <col min="3" max="5" width="27.5703125" customWidth="1"/>
    <col min="7" max="7" width="20.5703125" customWidth="1"/>
    <col min="8" max="8" width="11.7109375" customWidth="1"/>
  </cols>
  <sheetData>
    <row r="2" spans="1:8" ht="15" customHeight="1" x14ac:dyDescent="0.25">
      <c r="A2" s="57" t="s">
        <v>16</v>
      </c>
      <c r="B2" s="57"/>
      <c r="C2" s="57"/>
      <c r="D2" s="57"/>
      <c r="E2" s="57"/>
      <c r="F2" s="17"/>
      <c r="G2" s="17"/>
      <c r="H2" s="17"/>
    </row>
    <row r="3" spans="1:8" x14ac:dyDescent="0.25">
      <c r="A3" s="17"/>
      <c r="B3" s="18"/>
      <c r="C3" s="19" t="s">
        <v>8</v>
      </c>
      <c r="D3" s="15">
        <v>2024</v>
      </c>
      <c r="E3" s="15">
        <f>D3-1</f>
        <v>2023</v>
      </c>
    </row>
    <row r="4" spans="1:8" x14ac:dyDescent="0.25">
      <c r="A4" s="20" t="s">
        <v>17</v>
      </c>
      <c r="B4" s="21" t="s">
        <v>18</v>
      </c>
      <c r="C4" s="61">
        <v>253629246.542</v>
      </c>
      <c r="D4" s="61">
        <v>126965822.81</v>
      </c>
      <c r="E4" s="62">
        <v>126663423.73200001</v>
      </c>
    </row>
    <row r="5" spans="1:8" x14ac:dyDescent="0.25">
      <c r="A5" s="22" t="s">
        <v>19</v>
      </c>
      <c r="B5" s="21" t="s">
        <v>20</v>
      </c>
      <c r="C5" s="61">
        <v>5617356</v>
      </c>
      <c r="D5" s="63">
        <v>2387680</v>
      </c>
      <c r="E5" s="63">
        <v>3229676</v>
      </c>
    </row>
    <row r="6" spans="1:8" x14ac:dyDescent="0.25">
      <c r="A6" s="22" t="s">
        <v>21</v>
      </c>
      <c r="B6" s="21" t="s">
        <v>22</v>
      </c>
      <c r="C6" s="61">
        <v>126428409.70235495</v>
      </c>
      <c r="D6" s="63">
        <v>62809659.086955659</v>
      </c>
      <c r="E6" s="63">
        <v>63618750.615399294</v>
      </c>
    </row>
    <row r="7" spans="1:8" ht="26.25" x14ac:dyDescent="0.25">
      <c r="A7" s="23" t="s">
        <v>23</v>
      </c>
      <c r="B7" s="21" t="s">
        <v>24</v>
      </c>
      <c r="C7" s="61">
        <v>121583480.83964506</v>
      </c>
      <c r="D7" s="64">
        <v>61768483.723044343</v>
      </c>
      <c r="E7" s="64">
        <v>59814997.116600715</v>
      </c>
    </row>
    <row r="8" spans="1:8" x14ac:dyDescent="0.25">
      <c r="A8" s="20" t="s">
        <v>25</v>
      </c>
      <c r="B8" s="21" t="s">
        <v>26</v>
      </c>
      <c r="C8" s="61">
        <v>5060632.9291595649</v>
      </c>
      <c r="D8" s="61">
        <v>2859316.947860071</v>
      </c>
      <c r="E8" s="61">
        <v>2201315.9812994944</v>
      </c>
    </row>
    <row r="9" spans="1:8" x14ac:dyDescent="0.25">
      <c r="A9" s="24" t="s">
        <v>27</v>
      </c>
      <c r="B9" s="21" t="s">
        <v>28</v>
      </c>
      <c r="C9" s="65">
        <v>4.1622701490459636E-2</v>
      </c>
      <c r="D9" s="65"/>
      <c r="E9" s="65"/>
    </row>
    <row r="10" spans="1:8" x14ac:dyDescent="0.25">
      <c r="A10" s="53"/>
      <c r="B10" s="54"/>
      <c r="C10" s="55"/>
      <c r="D10" s="55"/>
      <c r="E10" s="55"/>
    </row>
    <row r="11" spans="1:8" x14ac:dyDescent="0.25">
      <c r="D11" s="25"/>
      <c r="E11" s="17"/>
    </row>
    <row r="12" spans="1:8" ht="15.75" thickBot="1" x14ac:dyDescent="0.3">
      <c r="A12" s="58" t="s">
        <v>29</v>
      </c>
      <c r="B12" s="58"/>
      <c r="C12" s="58"/>
      <c r="D12" s="26"/>
      <c r="E12" s="17"/>
      <c r="F12" s="17"/>
      <c r="G12" s="17"/>
      <c r="H12" s="17"/>
    </row>
    <row r="13" spans="1:8" ht="15.75" thickBot="1" x14ac:dyDescent="0.3">
      <c r="A13" s="27" t="s">
        <v>30</v>
      </c>
      <c r="B13" s="27" t="s">
        <v>31</v>
      </c>
      <c r="C13" s="28">
        <v>132865</v>
      </c>
      <c r="D13" s="29"/>
      <c r="E13" s="17"/>
      <c r="F13" s="17"/>
      <c r="G13" s="17"/>
      <c r="H13" s="17"/>
    </row>
    <row r="14" spans="1:8" ht="15.75" thickBot="1" x14ac:dyDescent="0.3">
      <c r="A14" s="30" t="s">
        <v>32</v>
      </c>
      <c r="B14" s="31" t="s">
        <v>33</v>
      </c>
      <c r="C14" s="32">
        <f>+C9*C13</f>
        <v>5530.2002335299194</v>
      </c>
      <c r="D14" s="33"/>
      <c r="E14" s="34"/>
      <c r="F14" s="17"/>
      <c r="G14" s="17"/>
      <c r="H14" s="17"/>
    </row>
    <row r="15" spans="1:8" ht="15.75" thickBot="1" x14ac:dyDescent="0.3">
      <c r="A15" s="30" t="s">
        <v>34</v>
      </c>
      <c r="B15" s="31" t="s">
        <v>35</v>
      </c>
      <c r="C15" s="35">
        <f>+C13-C14</f>
        <v>127334.79976647008</v>
      </c>
      <c r="D15" s="29"/>
      <c r="E15" s="17"/>
      <c r="F15" s="17"/>
      <c r="G15" s="17"/>
      <c r="H15" s="17"/>
    </row>
    <row r="16" spans="1:8" x14ac:dyDescent="0.25">
      <c r="A16" s="17"/>
      <c r="B16" s="17"/>
      <c r="C16" s="17"/>
      <c r="D16" s="17"/>
      <c r="E16" s="17"/>
      <c r="F16" s="17"/>
      <c r="G16" s="17"/>
      <c r="H16" s="17"/>
    </row>
    <row r="17" spans="1:8" x14ac:dyDescent="0.25">
      <c r="A17" s="59" t="s">
        <v>36</v>
      </c>
      <c r="B17" s="59"/>
      <c r="C17" s="57"/>
      <c r="D17" s="57"/>
      <c r="E17" s="57"/>
      <c r="F17" s="17"/>
      <c r="G17" s="17"/>
      <c r="H17" s="17"/>
    </row>
    <row r="18" spans="1:8" x14ac:dyDescent="0.25">
      <c r="A18" s="36" t="s">
        <v>37</v>
      </c>
      <c r="B18" s="36"/>
      <c r="C18" s="37">
        <f>COUNTIF(C20:C20,"&lt;&gt;0")</f>
        <v>1</v>
      </c>
      <c r="D18" s="38"/>
      <c r="E18" s="38"/>
      <c r="F18" s="17"/>
      <c r="G18" s="17"/>
      <c r="H18" s="39"/>
    </row>
    <row r="19" spans="1:8" ht="64.5" x14ac:dyDescent="0.25">
      <c r="A19" s="40" t="s">
        <v>38</v>
      </c>
      <c r="B19" s="40"/>
      <c r="C19" s="41" t="s">
        <v>39</v>
      </c>
      <c r="D19" s="41" t="s">
        <v>40</v>
      </c>
      <c r="E19" s="41" t="s">
        <v>41</v>
      </c>
      <c r="F19" s="56" t="s">
        <v>42</v>
      </c>
      <c r="G19" s="42" t="s">
        <v>43</v>
      </c>
      <c r="H19" s="43" t="s">
        <v>44</v>
      </c>
    </row>
    <row r="20" spans="1:8" x14ac:dyDescent="0.25">
      <c r="A20" s="44" t="s">
        <v>45</v>
      </c>
      <c r="B20" s="44"/>
      <c r="C20" s="45">
        <v>5060632.9291595649</v>
      </c>
      <c r="D20" s="45">
        <v>2859316.947860071</v>
      </c>
      <c r="E20" s="45">
        <v>2201315.9812994944</v>
      </c>
      <c r="F20" s="46">
        <f>IFERROR(C20/C21,0)</f>
        <v>1</v>
      </c>
      <c r="G20" s="47">
        <f>F20*C14</f>
        <v>5530.2002335299194</v>
      </c>
      <c r="H20" s="48">
        <f>+G20/12</f>
        <v>460.85001946082662</v>
      </c>
    </row>
    <row r="21" spans="1:8" x14ac:dyDescent="0.25">
      <c r="A21" s="49" t="s">
        <v>8</v>
      </c>
      <c r="B21" s="49"/>
      <c r="C21" s="50">
        <f>SUM(C20:C20)</f>
        <v>5060632.9291595649</v>
      </c>
      <c r="D21" s="50">
        <f>SUM(D20:D20)</f>
        <v>2859316.947860071</v>
      </c>
      <c r="E21" s="50">
        <f>SUM(E20:E20)</f>
        <v>2201315.9812994944</v>
      </c>
      <c r="F21" s="51">
        <f>SUM(F20:F20)</f>
        <v>1</v>
      </c>
      <c r="G21" s="48">
        <f>SUM(G20:G20)</f>
        <v>5530.2002335299194</v>
      </c>
      <c r="H21" s="52"/>
    </row>
  </sheetData>
  <mergeCells count="3">
    <mergeCell ref="A2:E2"/>
    <mergeCell ref="A12:C12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 Rate Rider</vt:lpstr>
      <vt:lpstr>Class A transition customers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Gooding</dc:creator>
  <cp:lastModifiedBy>Amy Long</cp:lastModifiedBy>
  <cp:lastPrinted>2025-08-13T14:08:44Z</cp:lastPrinted>
  <dcterms:created xsi:type="dcterms:W3CDTF">2025-07-14T18:51:08Z</dcterms:created>
  <dcterms:modified xsi:type="dcterms:W3CDTF">2026-04-09T20:30:04Z</dcterms:modified>
</cp:coreProperties>
</file>