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yhydro.torontohydro.com/divisions/regulatorylegal/2025RateApp/Submissions/58. Apr 10 2026 - NWS Incentive Application/"/>
    </mc:Choice>
  </mc:AlternateContent>
  <xr:revisionPtr revIDLastSave="0" documentId="13_ncr:1_{6286FE4F-82E9-4CC2-B90C-2580CCA8257D}" xr6:coauthVersionLast="47" xr6:coauthVersionMax="47" xr10:uidLastSave="{00000000-0000-0000-0000-000000000000}"/>
  <bookViews>
    <workbookView xWindow="-120" yWindow="-120" windowWidth="51840" windowHeight="21120" tabRatio="864" activeTab="1" xr2:uid="{48A1C576-A552-4DD7-91B1-5E920B0D5B96}"/>
  </bookViews>
  <sheets>
    <sheet name="00 Cover" sheetId="11" r:id="rId1"/>
    <sheet name="01 Summary" sheetId="12" r:id="rId2"/>
    <sheet name="02 Annual Values" sheetId="13" r:id="rId3"/>
    <sheet name="Tables" sheetId="6" r:id="rId4"/>
    <sheet name="Assumptions and Summary" sheetId="2" r:id="rId5"/>
    <sheet name="Assumptions" sheetId="5" r:id="rId6"/>
    <sheet name="BCA - Reference" sheetId="3" r:id="rId7"/>
    <sheet name="4 yr Deferral BCA" sheetId="10" r:id="rId8"/>
    <sheet name="Avoidance BCA" sheetId="4" r:id="rId9"/>
    <sheet name="Depreciation Schedule-Reference" sheetId="8" r:id="rId10"/>
    <sheet name="Depreciation Schedule 15M Avoid" sheetId="14" r:id="rId11"/>
    <sheet name="Depreciation Schedule 4yr Defer" sheetId="9" r:id="rId12"/>
  </sheets>
  <externalReferences>
    <externalReference r:id="rId13"/>
    <externalReference r:id="rId14"/>
  </externalReferences>
  <definedNames>
    <definedName name="WACC" localSheetId="0">'[1]Assumptions and Summary'!$C$14</definedName>
    <definedName name="WACC" localSheetId="1">'[1]Assumptions and Summary'!$C$14</definedName>
    <definedName name="WACC" localSheetId="2">'[1]Assumptions and Summary'!$C$14</definedName>
    <definedName name="WACC" localSheetId="9">'[2]Assumptions and Summary'!$C$11</definedName>
    <definedName name="WACC">'Assumptions and Summary'!$C$16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12" l="1"/>
  <c r="C3" i="6"/>
  <c r="C19" i="2"/>
  <c r="C21" i="2"/>
  <c r="E22" i="2" s="1"/>
  <c r="E21" i="2" l="1"/>
  <c r="D45" i="4"/>
  <c r="G45" i="4"/>
  <c r="D46" i="4"/>
  <c r="E45" i="4"/>
  <c r="F45" i="4"/>
  <c r="E45" i="10" l="1"/>
  <c r="G45" i="10"/>
  <c r="F45" i="10"/>
  <c r="D45" i="10"/>
  <c r="D46" i="10"/>
  <c r="F49" i="4"/>
  <c r="E49" i="4"/>
  <c r="G49" i="4"/>
  <c r="D49" i="4"/>
  <c r="D47" i="4"/>
  <c r="F6" i="13" l="1" a="1"/>
  <c r="F6" i="13" s="1"/>
  <c r="D29" i="2"/>
  <c r="H47" i="10"/>
  <c r="E49" i="10"/>
  <c r="E52" i="4" s="1"/>
  <c r="F49" i="10"/>
  <c r="F52" i="4" s="1"/>
  <c r="G49" i="10"/>
  <c r="G52" i="4" s="1"/>
  <c r="D49" i="10"/>
  <c r="D52" i="4" s="1"/>
  <c r="C16" i="2"/>
  <c r="C59" i="4" l="1"/>
  <c r="E29" i="2"/>
  <c r="E46" i="10"/>
  <c r="E46" i="4"/>
  <c r="B6" i="8"/>
  <c r="B7" i="8"/>
  <c r="B8" i="8"/>
  <c r="B9" i="8"/>
  <c r="B10" i="8"/>
  <c r="B11" i="8"/>
  <c r="B12" i="8"/>
  <c r="B13" i="8"/>
  <c r="B14" i="8"/>
  <c r="B15" i="8"/>
  <c r="B5" i="8"/>
  <c r="D5" i="8" s="1"/>
  <c r="E47" i="4" l="1"/>
  <c r="F29" i="2"/>
  <c r="F46" i="10"/>
  <c r="F46" i="4"/>
  <c r="F47" i="4" s="1"/>
  <c r="B16" i="14"/>
  <c r="BE15" i="14"/>
  <c r="BE60" i="14" s="1"/>
  <c r="BD15" i="14"/>
  <c r="BD60" i="14" s="1"/>
  <c r="BA15" i="14"/>
  <c r="BA60" i="14" s="1"/>
  <c r="AT15" i="14"/>
  <c r="AT60" i="14" s="1"/>
  <c r="AS15" i="14"/>
  <c r="AS60" i="14" s="1"/>
  <c r="AP15" i="14"/>
  <c r="AP60" i="14" s="1"/>
  <c r="BL14" i="14"/>
  <c r="BL56" i="14" s="1"/>
  <c r="BJ14" i="14"/>
  <c r="BJ56" i="14" s="1"/>
  <c r="BI14" i="14"/>
  <c r="BI56" i="14" s="1"/>
  <c r="BH14" i="14"/>
  <c r="BH56" i="14" s="1"/>
  <c r="BG14" i="14"/>
  <c r="BG56" i="14" s="1"/>
  <c r="BF14" i="14"/>
  <c r="BF56" i="14" s="1"/>
  <c r="BB14" i="14"/>
  <c r="BB56" i="14" s="1"/>
  <c r="BA14" i="14"/>
  <c r="BA56" i="14" s="1"/>
  <c r="AZ14" i="14"/>
  <c r="AZ56" i="14" s="1"/>
  <c r="AX14" i="14"/>
  <c r="AX56" i="14" s="1"/>
  <c r="AW14" i="14"/>
  <c r="AW56" i="14" s="1"/>
  <c r="AV14" i="14"/>
  <c r="AV56" i="14" s="1"/>
  <c r="AU14" i="14"/>
  <c r="AU56" i="14" s="1"/>
  <c r="AT14" i="14"/>
  <c r="AT56" i="14" s="1"/>
  <c r="AS14" i="14"/>
  <c r="AS56" i="14" s="1"/>
  <c r="AO14" i="14"/>
  <c r="AO56" i="14" s="1"/>
  <c r="AN14" i="14"/>
  <c r="AN56" i="14" s="1"/>
  <c r="AL14" i="14"/>
  <c r="AL56" i="14" s="1"/>
  <c r="AK14" i="14"/>
  <c r="AK56" i="14" s="1"/>
  <c r="AJ14" i="14"/>
  <c r="AJ56" i="14" s="1"/>
  <c r="AI14" i="14"/>
  <c r="AI56" i="14" s="1"/>
  <c r="AH14" i="14"/>
  <c r="AH56" i="14" s="1"/>
  <c r="AG14" i="14"/>
  <c r="AG56" i="14" s="1"/>
  <c r="AF14" i="14"/>
  <c r="AF56" i="14" s="1"/>
  <c r="AB14" i="14"/>
  <c r="AB56" i="14" s="1"/>
  <c r="Z14" i="14"/>
  <c r="Z56" i="14" s="1"/>
  <c r="Y14" i="14"/>
  <c r="Y56" i="14" s="1"/>
  <c r="X14" i="14"/>
  <c r="X56" i="14" s="1"/>
  <c r="W14" i="14"/>
  <c r="W56" i="14" s="1"/>
  <c r="V14" i="14"/>
  <c r="V56" i="14" s="1"/>
  <c r="U14" i="14"/>
  <c r="U56" i="14" s="1"/>
  <c r="T14" i="14"/>
  <c r="T56" i="14" s="1"/>
  <c r="S14" i="14"/>
  <c r="S56" i="14" s="1"/>
  <c r="N14" i="14"/>
  <c r="N56" i="14" s="1"/>
  <c r="M14" i="14"/>
  <c r="M56" i="14" s="1"/>
  <c r="L14" i="14"/>
  <c r="L56" i="14" s="1"/>
  <c r="K14" i="14"/>
  <c r="K56" i="14" s="1"/>
  <c r="J14" i="14"/>
  <c r="J56" i="14" s="1"/>
  <c r="I14" i="14"/>
  <c r="I56" i="14" s="1"/>
  <c r="H14" i="14"/>
  <c r="H56" i="14" s="1"/>
  <c r="G14" i="14"/>
  <c r="G56" i="14" s="1"/>
  <c r="F14" i="14"/>
  <c r="F56" i="14" s="1"/>
  <c r="D55" i="14"/>
  <c r="AQ13" i="14"/>
  <c r="AQ52" i="14" s="1"/>
  <c r="BB12" i="14"/>
  <c r="BB48" i="14" s="1"/>
  <c r="AR12" i="14"/>
  <c r="AR48" i="14" s="1"/>
  <c r="AQ12" i="14"/>
  <c r="AQ48" i="14" s="1"/>
  <c r="AP12" i="14"/>
  <c r="AP48" i="14" s="1"/>
  <c r="AO12" i="14"/>
  <c r="AO48" i="14" s="1"/>
  <c r="AL12" i="14"/>
  <c r="AL48" i="14" s="1"/>
  <c r="AE12" i="14"/>
  <c r="AE48" i="14" s="1"/>
  <c r="AD12" i="14"/>
  <c r="AD48" i="14" s="1"/>
  <c r="X12" i="14"/>
  <c r="X48" i="14" s="1"/>
  <c r="S12" i="14"/>
  <c r="S48" i="14" s="1"/>
  <c r="R12" i="14"/>
  <c r="R48" i="14" s="1"/>
  <c r="Q12" i="14"/>
  <c r="Q48" i="14" s="1"/>
  <c r="O12" i="14"/>
  <c r="O48" i="14" s="1"/>
  <c r="N12" i="14"/>
  <c r="N48" i="14" s="1"/>
  <c r="L12" i="14"/>
  <c r="L48" i="14" s="1"/>
  <c r="K12" i="14"/>
  <c r="K48" i="14" s="1"/>
  <c r="AK12" i="14"/>
  <c r="AK48" i="14" s="1"/>
  <c r="AN11" i="14"/>
  <c r="AN44" i="14" s="1"/>
  <c r="AM11" i="14"/>
  <c r="AM44" i="14" s="1"/>
  <c r="AL11" i="14"/>
  <c r="AL44" i="14" s="1"/>
  <c r="AK11" i="14"/>
  <c r="AK44" i="14" s="1"/>
  <c r="AI11" i="14"/>
  <c r="AI44" i="14" s="1"/>
  <c r="V11" i="14"/>
  <c r="V44" i="14" s="1"/>
  <c r="Q11" i="14"/>
  <c r="Q44" i="14" s="1"/>
  <c r="P11" i="14"/>
  <c r="P44" i="14" s="1"/>
  <c r="O11" i="14"/>
  <c r="O44" i="14" s="1"/>
  <c r="N11" i="14"/>
  <c r="N44" i="14" s="1"/>
  <c r="AB11" i="14"/>
  <c r="AB44" i="14" s="1"/>
  <c r="AO10" i="14"/>
  <c r="AO40" i="14" s="1"/>
  <c r="AN10" i="14"/>
  <c r="AN40" i="14" s="1"/>
  <c r="AI10" i="14"/>
  <c r="AI40" i="14" s="1"/>
  <c r="AH10" i="14"/>
  <c r="AH40" i="14" s="1"/>
  <c r="AG10" i="14"/>
  <c r="AG40" i="14" s="1"/>
  <c r="AF10" i="14"/>
  <c r="AF40" i="14" s="1"/>
  <c r="AE10" i="14"/>
  <c r="AE40" i="14" s="1"/>
  <c r="AC10" i="14"/>
  <c r="AC40" i="14" s="1"/>
  <c r="AB10" i="14"/>
  <c r="AB40" i="14" s="1"/>
  <c r="T10" i="14"/>
  <c r="T40" i="14" s="1"/>
  <c r="S10" i="14"/>
  <c r="S40" i="14" s="1"/>
  <c r="Q10" i="14"/>
  <c r="Q40" i="14" s="1"/>
  <c r="P10" i="14"/>
  <c r="P40" i="14" s="1"/>
  <c r="K10" i="14"/>
  <c r="K40" i="14" s="1"/>
  <c r="J10" i="14"/>
  <c r="J40" i="14" s="1"/>
  <c r="I10" i="14"/>
  <c r="I40" i="14" s="1"/>
  <c r="H10" i="14"/>
  <c r="H40" i="14" s="1"/>
  <c r="G10" i="14"/>
  <c r="G40" i="14" s="1"/>
  <c r="AP10" i="14"/>
  <c r="AP40" i="14" s="1"/>
  <c r="AL9" i="14"/>
  <c r="AL36" i="14" s="1"/>
  <c r="AK9" i="14"/>
  <c r="AK36" i="14" s="1"/>
  <c r="AJ9" i="14"/>
  <c r="AJ36" i="14" s="1"/>
  <c r="AI9" i="14"/>
  <c r="AI36" i="14" s="1"/>
  <c r="AH9" i="14"/>
  <c r="AH36" i="14" s="1"/>
  <c r="AG9" i="14"/>
  <c r="AG36" i="14" s="1"/>
  <c r="AF9" i="14"/>
  <c r="AF36" i="14" s="1"/>
  <c r="AE9" i="14"/>
  <c r="AE36" i="14" s="1"/>
  <c r="AD9" i="14"/>
  <c r="AD36" i="14" s="1"/>
  <c r="Z9" i="14"/>
  <c r="Z36" i="14" s="1"/>
  <c r="Y9" i="14"/>
  <c r="Y36" i="14" s="1"/>
  <c r="X9" i="14"/>
  <c r="X36" i="14" s="1"/>
  <c r="W9" i="14"/>
  <c r="W36" i="14" s="1"/>
  <c r="V9" i="14"/>
  <c r="V36" i="14" s="1"/>
  <c r="U9" i="14"/>
  <c r="U36" i="14" s="1"/>
  <c r="T9" i="14"/>
  <c r="T36" i="14" s="1"/>
  <c r="S9" i="14"/>
  <c r="S36" i="14" s="1"/>
  <c r="R9" i="14"/>
  <c r="R36" i="14" s="1"/>
  <c r="Q9" i="14"/>
  <c r="Q36" i="14" s="1"/>
  <c r="M9" i="14"/>
  <c r="M36" i="14" s="1"/>
  <c r="L9" i="14"/>
  <c r="L36" i="14" s="1"/>
  <c r="K9" i="14"/>
  <c r="K36" i="14" s="1"/>
  <c r="J9" i="14"/>
  <c r="J36" i="14" s="1"/>
  <c r="I9" i="14"/>
  <c r="I36" i="14" s="1"/>
  <c r="H9" i="14"/>
  <c r="H36" i="14" s="1"/>
  <c r="G9" i="14"/>
  <c r="G36" i="14" s="1"/>
  <c r="F9" i="14"/>
  <c r="F36" i="14" s="1"/>
  <c r="E9" i="14"/>
  <c r="E36" i="14" s="1"/>
  <c r="D9" i="14"/>
  <c r="D36" i="14" s="1"/>
  <c r="D35" i="14"/>
  <c r="D37" i="14" s="1"/>
  <c r="E35" i="14" s="1"/>
  <c r="S8" i="14"/>
  <c r="S32" i="14" s="1"/>
  <c r="R8" i="14"/>
  <c r="R32" i="14" s="1"/>
  <c r="Q8" i="14"/>
  <c r="Q32" i="14" s="1"/>
  <c r="D31" i="14"/>
  <c r="AC7" i="14"/>
  <c r="AC28" i="14" s="1"/>
  <c r="AB7" i="14"/>
  <c r="AB28" i="14" s="1"/>
  <c r="W7" i="14"/>
  <c r="W28" i="14" s="1"/>
  <c r="V7" i="14"/>
  <c r="V28" i="14" s="1"/>
  <c r="T7" i="14"/>
  <c r="T28" i="14" s="1"/>
  <c r="S7" i="14"/>
  <c r="S28" i="14" s="1"/>
  <c r="Q7" i="14"/>
  <c r="Q28" i="14" s="1"/>
  <c r="P7" i="14"/>
  <c r="P28" i="14" s="1"/>
  <c r="K7" i="14"/>
  <c r="K28" i="14" s="1"/>
  <c r="J7" i="14"/>
  <c r="J28" i="14" s="1"/>
  <c r="I7" i="14"/>
  <c r="I28" i="14" s="1"/>
  <c r="H7" i="14"/>
  <c r="H28" i="14" s="1"/>
  <c r="G7" i="14"/>
  <c r="G28" i="14" s="1"/>
  <c r="E7" i="14"/>
  <c r="E28" i="14" s="1"/>
  <c r="D7" i="14"/>
  <c r="D28" i="14" s="1"/>
  <c r="D27" i="14"/>
  <c r="G6" i="14"/>
  <c r="G24" i="14" s="1"/>
  <c r="S5" i="14"/>
  <c r="S20" i="14" s="1"/>
  <c r="R5" i="14"/>
  <c r="R20" i="14" s="1"/>
  <c r="N5" i="14"/>
  <c r="N20" i="14" s="1"/>
  <c r="M5" i="14"/>
  <c r="M20" i="14" s="1"/>
  <c r="L5" i="14"/>
  <c r="L20" i="14" s="1"/>
  <c r="D5" i="14"/>
  <c r="D20" i="14" s="1"/>
  <c r="G46" i="10" l="1"/>
  <c r="G46" i="4"/>
  <c r="E37" i="14"/>
  <c r="F35" i="14" s="1"/>
  <c r="F37" i="14" s="1"/>
  <c r="G35" i="14" s="1"/>
  <c r="G37" i="14" s="1"/>
  <c r="H35" i="14" s="1"/>
  <c r="H37" i="14" s="1"/>
  <c r="I35" i="14" s="1"/>
  <c r="I37" i="14" s="1"/>
  <c r="J35" i="14" s="1"/>
  <c r="J37" i="14" s="1"/>
  <c r="K35" i="14" s="1"/>
  <c r="K37" i="14" s="1"/>
  <c r="L35" i="14" s="1"/>
  <c r="L37" i="14" s="1"/>
  <c r="M35" i="14" s="1"/>
  <c r="M37" i="14" s="1"/>
  <c r="N35" i="14" s="1"/>
  <c r="Z8" i="14"/>
  <c r="Z32" i="14" s="1"/>
  <c r="AC8" i="14"/>
  <c r="AC32" i="14" s="1"/>
  <c r="S6" i="14"/>
  <c r="S24" i="14" s="1"/>
  <c r="H8" i="14"/>
  <c r="H32" i="14" s="1"/>
  <c r="AR13" i="14"/>
  <c r="AR52" i="14" s="1"/>
  <c r="I5" i="14"/>
  <c r="I20" i="14" s="1"/>
  <c r="T6" i="14"/>
  <c r="T24" i="14" s="1"/>
  <c r="M8" i="14"/>
  <c r="M32" i="14" s="1"/>
  <c r="AE8" i="14"/>
  <c r="AE32" i="14" s="1"/>
  <c r="U10" i="14"/>
  <c r="U40" i="14" s="1"/>
  <c r="AQ10" i="14"/>
  <c r="AQ40" i="14" s="1"/>
  <c r="P14" i="14"/>
  <c r="P56" i="14" s="1"/>
  <c r="AC14" i="14"/>
  <c r="AC56" i="14" s="1"/>
  <c r="AP14" i="14"/>
  <c r="AP56" i="14" s="1"/>
  <c r="BC14" i="14"/>
  <c r="BC56" i="14" s="1"/>
  <c r="W15" i="14"/>
  <c r="W60" i="14" s="1"/>
  <c r="T8" i="14"/>
  <c r="T32" i="14" s="1"/>
  <c r="D8" i="14"/>
  <c r="D32" i="14" s="1"/>
  <c r="D33" i="14" s="1"/>
  <c r="E8" i="14"/>
  <c r="E32" i="14" s="1"/>
  <c r="R6" i="14"/>
  <c r="R24" i="14" s="1"/>
  <c r="G8" i="14"/>
  <c r="G32" i="14" s="1"/>
  <c r="Q15" i="14"/>
  <c r="Q60" i="14" s="1"/>
  <c r="H5" i="14"/>
  <c r="H20" i="14" s="1"/>
  <c r="J5" i="14"/>
  <c r="J20" i="14" s="1"/>
  <c r="D29" i="14"/>
  <c r="E27" i="14" s="1"/>
  <c r="E29" i="14" s="1"/>
  <c r="F27" i="14" s="1"/>
  <c r="U7" i="14"/>
  <c r="U28" i="14" s="1"/>
  <c r="N8" i="14"/>
  <c r="N32" i="14" s="1"/>
  <c r="AF8" i="14"/>
  <c r="AF32" i="14" s="1"/>
  <c r="N9" i="14"/>
  <c r="N36" i="14" s="1"/>
  <c r="N37" i="14" s="1"/>
  <c r="O35" i="14" s="1"/>
  <c r="AB9" i="14"/>
  <c r="AB36" i="14" s="1"/>
  <c r="D10" i="14"/>
  <c r="D40" i="14" s="1"/>
  <c r="V10" i="14"/>
  <c r="V40" i="14" s="1"/>
  <c r="AR10" i="14"/>
  <c r="AR40" i="14" s="1"/>
  <c r="AF12" i="14"/>
  <c r="AF48" i="14" s="1"/>
  <c r="D14" i="14"/>
  <c r="D56" i="14" s="1"/>
  <c r="D57" i="14" s="1"/>
  <c r="E55" i="14" s="1"/>
  <c r="E57" i="14" s="1"/>
  <c r="F55" i="14" s="1"/>
  <c r="F57" i="14" s="1"/>
  <c r="G55" i="14" s="1"/>
  <c r="G57" i="14" s="1"/>
  <c r="H55" i="14" s="1"/>
  <c r="H57" i="14" s="1"/>
  <c r="I55" i="14" s="1"/>
  <c r="I57" i="14" s="1"/>
  <c r="J55" i="14" s="1"/>
  <c r="J57" i="14" s="1"/>
  <c r="K55" i="14" s="1"/>
  <c r="K57" i="14" s="1"/>
  <c r="L55" i="14" s="1"/>
  <c r="L57" i="14" s="1"/>
  <c r="M55" i="14" s="1"/>
  <c r="M57" i="14" s="1"/>
  <c r="N55" i="14" s="1"/>
  <c r="N57" i="14" s="1"/>
  <c r="O55" i="14" s="1"/>
  <c r="Q14" i="14"/>
  <c r="Q56" i="14" s="1"/>
  <c r="AD14" i="14"/>
  <c r="AD56" i="14" s="1"/>
  <c r="AQ14" i="14"/>
  <c r="AQ56" i="14" s="1"/>
  <c r="BD14" i="14"/>
  <c r="BD56" i="14" s="1"/>
  <c r="AB15" i="14"/>
  <c r="AB60" i="14" s="1"/>
  <c r="Y8" i="14"/>
  <c r="Y32" i="14" s="1"/>
  <c r="F5" i="14"/>
  <c r="F20" i="14" s="1"/>
  <c r="Q6" i="14"/>
  <c r="Q24" i="14" s="1"/>
  <c r="F8" i="14"/>
  <c r="F32" i="14" s="1"/>
  <c r="AB8" i="14"/>
  <c r="AB32" i="14" s="1"/>
  <c r="G5" i="14"/>
  <c r="G20" i="14" s="1"/>
  <c r="Y13" i="14"/>
  <c r="Y52" i="14" s="1"/>
  <c r="AD8" i="14"/>
  <c r="AD32" i="14" s="1"/>
  <c r="R15" i="14"/>
  <c r="R60" i="14" s="1"/>
  <c r="K5" i="14"/>
  <c r="K20" i="14" s="1"/>
  <c r="P8" i="14"/>
  <c r="P32" i="14" s="1"/>
  <c r="P9" i="14"/>
  <c r="P36" i="14" s="1"/>
  <c r="AC9" i="14"/>
  <c r="AC36" i="14" s="1"/>
  <c r="E10" i="14"/>
  <c r="E40" i="14" s="1"/>
  <c r="W10" i="14"/>
  <c r="W40" i="14" s="1"/>
  <c r="F12" i="14"/>
  <c r="F48" i="14" s="1"/>
  <c r="E14" i="14"/>
  <c r="E56" i="14" s="1"/>
  <c r="R14" i="14"/>
  <c r="R56" i="14" s="1"/>
  <c r="AE14" i="14"/>
  <c r="AE56" i="14" s="1"/>
  <c r="AR14" i="14"/>
  <c r="AR56" i="14" s="1"/>
  <c r="BE14" i="14"/>
  <c r="BE56" i="14" s="1"/>
  <c r="AC15" i="14"/>
  <c r="AC60" i="14" s="1"/>
  <c r="BD13" i="14"/>
  <c r="BD52" i="14" s="1"/>
  <c r="BD66" i="14" s="1"/>
  <c r="BG15" i="14"/>
  <c r="BG60" i="14" s="1"/>
  <c r="AU11" i="14"/>
  <c r="AU44" i="14" s="1"/>
  <c r="BJ15" i="14"/>
  <c r="BJ60" i="14" s="1"/>
  <c r="BJ66" i="14" s="1"/>
  <c r="I15" i="14"/>
  <c r="I60" i="14" s="1"/>
  <c r="J11" i="14"/>
  <c r="J44" i="14" s="1"/>
  <c r="AZ12" i="14"/>
  <c r="AZ48" i="14" s="1"/>
  <c r="AN12" i="14"/>
  <c r="AN48" i="14" s="1"/>
  <c r="AB12" i="14"/>
  <c r="AB48" i="14" s="1"/>
  <c r="P12" i="14"/>
  <c r="P48" i="14" s="1"/>
  <c r="BA12" i="14"/>
  <c r="BA48" i="14" s="1"/>
  <c r="AM12" i="14"/>
  <c r="AM48" i="14" s="1"/>
  <c r="Z12" i="14"/>
  <c r="Z48" i="14" s="1"/>
  <c r="M12" i="14"/>
  <c r="M48" i="14" s="1"/>
  <c r="AW12" i="14"/>
  <c r="AW48" i="14" s="1"/>
  <c r="AJ12" i="14"/>
  <c r="AJ48" i="14" s="1"/>
  <c r="W12" i="14"/>
  <c r="W48" i="14" s="1"/>
  <c r="J12" i="14"/>
  <c r="J48" i="14" s="1"/>
  <c r="AV12" i="14"/>
  <c r="AV48" i="14" s="1"/>
  <c r="AI12" i="14"/>
  <c r="AI48" i="14" s="1"/>
  <c r="V12" i="14"/>
  <c r="V48" i="14" s="1"/>
  <c r="I12" i="14"/>
  <c r="I48" i="14" s="1"/>
  <c r="AU12" i="14"/>
  <c r="AU48" i="14" s="1"/>
  <c r="AH12" i="14"/>
  <c r="AH48" i="14" s="1"/>
  <c r="U12" i="14"/>
  <c r="U48" i="14" s="1"/>
  <c r="H12" i="14"/>
  <c r="H48" i="14" s="1"/>
  <c r="AT12" i="14"/>
  <c r="AT48" i="14" s="1"/>
  <c r="AG12" i="14"/>
  <c r="AG48" i="14" s="1"/>
  <c r="T12" i="14"/>
  <c r="T48" i="14" s="1"/>
  <c r="G12" i="14"/>
  <c r="G48" i="14" s="1"/>
  <c r="Y12" i="14"/>
  <c r="Y48" i="14" s="1"/>
  <c r="AS12" i="14"/>
  <c r="AS48" i="14" s="1"/>
  <c r="Q13" i="14"/>
  <c r="Q52" i="14" s="1"/>
  <c r="AO13" i="14"/>
  <c r="AO52" i="14" s="1"/>
  <c r="N15" i="14"/>
  <c r="N60" i="14" s="1"/>
  <c r="D47" i="14"/>
  <c r="AZ13" i="14"/>
  <c r="AZ52" i="14" s="1"/>
  <c r="D23" i="14"/>
  <c r="P6" i="14"/>
  <c r="P24" i="14" s="1"/>
  <c r="D6" i="14"/>
  <c r="D24" i="14" s="1"/>
  <c r="M6" i="14"/>
  <c r="M24" i="14" s="1"/>
  <c r="X6" i="14"/>
  <c r="X24" i="14" s="1"/>
  <c r="L6" i="14"/>
  <c r="L24" i="14" s="1"/>
  <c r="W6" i="14"/>
  <c r="W24" i="14" s="1"/>
  <c r="V6" i="14"/>
  <c r="V24" i="14" s="1"/>
  <c r="J6" i="14"/>
  <c r="J24" i="14" s="1"/>
  <c r="K6" i="14"/>
  <c r="K24" i="14" s="1"/>
  <c r="F13" i="14"/>
  <c r="F52" i="14" s="1"/>
  <c r="AV11" i="14"/>
  <c r="AV44" i="14" s="1"/>
  <c r="AJ11" i="14"/>
  <c r="AJ44" i="14" s="1"/>
  <c r="X11" i="14"/>
  <c r="X44" i="14" s="1"/>
  <c r="L11" i="14"/>
  <c r="L44" i="14" s="1"/>
  <c r="AS11" i="14"/>
  <c r="AS44" i="14" s="1"/>
  <c r="AG11" i="14"/>
  <c r="AG44" i="14" s="1"/>
  <c r="U11" i="14"/>
  <c r="U44" i="14" s="1"/>
  <c r="I11" i="14"/>
  <c r="I44" i="14" s="1"/>
  <c r="AR11" i="14"/>
  <c r="AR44" i="14" s="1"/>
  <c r="AF11" i="14"/>
  <c r="AF44" i="14" s="1"/>
  <c r="T11" i="14"/>
  <c r="T44" i="14" s="1"/>
  <c r="H11" i="14"/>
  <c r="H44" i="14" s="1"/>
  <c r="AQ11" i="14"/>
  <c r="AQ44" i="14" s="1"/>
  <c r="AE11" i="14"/>
  <c r="AE44" i="14" s="1"/>
  <c r="S11" i="14"/>
  <c r="S44" i="14" s="1"/>
  <c r="G11" i="14"/>
  <c r="G44" i="14" s="1"/>
  <c r="AP11" i="14"/>
  <c r="AP44" i="14" s="1"/>
  <c r="AD11" i="14"/>
  <c r="AD44" i="14" s="1"/>
  <c r="R11" i="14"/>
  <c r="R44" i="14" s="1"/>
  <c r="F11" i="14"/>
  <c r="F44" i="14" s="1"/>
  <c r="AF13" i="14"/>
  <c r="AF52" i="14" s="1"/>
  <c r="BI15" i="14"/>
  <c r="BI60" i="14" s="1"/>
  <c r="BI66" i="14" s="1"/>
  <c r="AW15" i="14"/>
  <c r="AW60" i="14" s="1"/>
  <c r="AK15" i="14"/>
  <c r="AK60" i="14" s="1"/>
  <c r="Y15" i="14"/>
  <c r="Y60" i="14" s="1"/>
  <c r="M15" i="14"/>
  <c r="M60" i="14" s="1"/>
  <c r="BH15" i="14"/>
  <c r="BH60" i="14" s="1"/>
  <c r="BH66" i="14" s="1"/>
  <c r="AV15" i="14"/>
  <c r="AV60" i="14" s="1"/>
  <c r="AJ15" i="14"/>
  <c r="AJ60" i="14" s="1"/>
  <c r="X15" i="14"/>
  <c r="X60" i="14" s="1"/>
  <c r="L15" i="14"/>
  <c r="L60" i="14" s="1"/>
  <c r="D59" i="14"/>
  <c r="BQ15" i="14"/>
  <c r="BQ60" i="14" s="1"/>
  <c r="BQ66" i="14" s="1"/>
  <c r="BQ27" i="4" s="1"/>
  <c r="BC15" i="14"/>
  <c r="BC60" i="14" s="1"/>
  <c r="AO15" i="14"/>
  <c r="AO60" i="14" s="1"/>
  <c r="AA15" i="14"/>
  <c r="AA60" i="14" s="1"/>
  <c r="K15" i="14"/>
  <c r="K60" i="14" s="1"/>
  <c r="BP15" i="14"/>
  <c r="BP60" i="14" s="1"/>
  <c r="BP66" i="14" s="1"/>
  <c r="BP27" i="4" s="1"/>
  <c r="BB15" i="14"/>
  <c r="BB60" i="14" s="1"/>
  <c r="AN15" i="14"/>
  <c r="AN60" i="14" s="1"/>
  <c r="Z15" i="14"/>
  <c r="Z60" i="14" s="1"/>
  <c r="J15" i="14"/>
  <c r="J60" i="14" s="1"/>
  <c r="BN15" i="14"/>
  <c r="BN60" i="14" s="1"/>
  <c r="BN66" i="14" s="1"/>
  <c r="BN27" i="4" s="1"/>
  <c r="AZ15" i="14"/>
  <c r="AZ60" i="14" s="1"/>
  <c r="AL15" i="14"/>
  <c r="AL60" i="14" s="1"/>
  <c r="V15" i="14"/>
  <c r="V60" i="14" s="1"/>
  <c r="H15" i="14"/>
  <c r="H60" i="14" s="1"/>
  <c r="BM15" i="14"/>
  <c r="BM60" i="14" s="1"/>
  <c r="BM66" i="14" s="1"/>
  <c r="AY15" i="14"/>
  <c r="AY60" i="14" s="1"/>
  <c r="AI15" i="14"/>
  <c r="AI60" i="14" s="1"/>
  <c r="U15" i="14"/>
  <c r="U60" i="14" s="1"/>
  <c r="G15" i="14"/>
  <c r="G60" i="14" s="1"/>
  <c r="BL15" i="14"/>
  <c r="BL60" i="14" s="1"/>
  <c r="BL66" i="14" s="1"/>
  <c r="AX15" i="14"/>
  <c r="AX60" i="14" s="1"/>
  <c r="AH15" i="14"/>
  <c r="AH60" i="14" s="1"/>
  <c r="T15" i="14"/>
  <c r="T60" i="14" s="1"/>
  <c r="F15" i="14"/>
  <c r="F60" i="14" s="1"/>
  <c r="BK15" i="14"/>
  <c r="BK60" i="14" s="1"/>
  <c r="AU15" i="14"/>
  <c r="AU60" i="14" s="1"/>
  <c r="AG15" i="14"/>
  <c r="AG60" i="14" s="1"/>
  <c r="S15" i="14"/>
  <c r="S60" i="14" s="1"/>
  <c r="E15" i="14"/>
  <c r="E60" i="14" s="1"/>
  <c r="AE15" i="14"/>
  <c r="AE60" i="14" s="1"/>
  <c r="AL13" i="14"/>
  <c r="AL52" i="14" s="1"/>
  <c r="H6" i="14"/>
  <c r="H24" i="14" s="1"/>
  <c r="E11" i="14"/>
  <c r="E44" i="14" s="1"/>
  <c r="AW11" i="14"/>
  <c r="AW44" i="14" s="1"/>
  <c r="AM13" i="14"/>
  <c r="AM52" i="14" s="1"/>
  <c r="BO15" i="14"/>
  <c r="BO60" i="14" s="1"/>
  <c r="BO66" i="14" s="1"/>
  <c r="BO27" i="4" s="1"/>
  <c r="I6" i="14"/>
  <c r="I24" i="14" s="1"/>
  <c r="N6" i="14"/>
  <c r="N24" i="14" s="1"/>
  <c r="K11" i="14"/>
  <c r="K44" i="14" s="1"/>
  <c r="AC11" i="14"/>
  <c r="AC44" i="14" s="1"/>
  <c r="D12" i="14"/>
  <c r="D48" i="14" s="1"/>
  <c r="AA12" i="14"/>
  <c r="AA48" i="14" s="1"/>
  <c r="AX12" i="14"/>
  <c r="AX48" i="14" s="1"/>
  <c r="R13" i="14"/>
  <c r="R52" i="14" s="1"/>
  <c r="AP13" i="14"/>
  <c r="AP52" i="14" s="1"/>
  <c r="O15" i="14"/>
  <c r="O60" i="14" s="1"/>
  <c r="AQ15" i="14"/>
  <c r="AQ60" i="14" s="1"/>
  <c r="Z13" i="14"/>
  <c r="Z52" i="14" s="1"/>
  <c r="AB13" i="14"/>
  <c r="AB52" i="14" s="1"/>
  <c r="AC13" i="14"/>
  <c r="AC52" i="14" s="1"/>
  <c r="U6" i="14"/>
  <c r="U24" i="14" s="1"/>
  <c r="AD13" i="14"/>
  <c r="AD52" i="14" s="1"/>
  <c r="F6" i="14"/>
  <c r="F24" i="14" s="1"/>
  <c r="Y11" i="14"/>
  <c r="Y44" i="14" s="1"/>
  <c r="AT11" i="14"/>
  <c r="AT44" i="14" s="1"/>
  <c r="M13" i="14"/>
  <c r="M52" i="14" s="1"/>
  <c r="D11" i="14"/>
  <c r="D44" i="14" s="1"/>
  <c r="Z11" i="14"/>
  <c r="Z44" i="14" s="1"/>
  <c r="O13" i="14"/>
  <c r="O52" i="14" s="1"/>
  <c r="BE13" i="14"/>
  <c r="BE52" i="14" s="1"/>
  <c r="D15" i="14"/>
  <c r="D60" i="14" s="1"/>
  <c r="AF15" i="14"/>
  <c r="AF60" i="14" s="1"/>
  <c r="AA11" i="14"/>
  <c r="AA44" i="14" s="1"/>
  <c r="P13" i="14"/>
  <c r="P52" i="14" s="1"/>
  <c r="BF13" i="14"/>
  <c r="BF52" i="14" s="1"/>
  <c r="AM15" i="14"/>
  <c r="AM60" i="14" s="1"/>
  <c r="D43" i="14"/>
  <c r="O6" i="14"/>
  <c r="O24" i="14" s="1"/>
  <c r="M11" i="14"/>
  <c r="M44" i="14" s="1"/>
  <c r="AH11" i="14"/>
  <c r="AH44" i="14" s="1"/>
  <c r="E12" i="14"/>
  <c r="E48" i="14" s="1"/>
  <c r="AC12" i="14"/>
  <c r="AC48" i="14" s="1"/>
  <c r="AY12" i="14"/>
  <c r="AY48" i="14" s="1"/>
  <c r="S13" i="14"/>
  <c r="S52" i="14" s="1"/>
  <c r="P15" i="14"/>
  <c r="P60" i="14" s="1"/>
  <c r="AR15" i="14"/>
  <c r="AR60" i="14" s="1"/>
  <c r="D51" i="14"/>
  <c r="AV13" i="14"/>
  <c r="AV52" i="14" s="1"/>
  <c r="AJ13" i="14"/>
  <c r="AJ52" i="14" s="1"/>
  <c r="X13" i="14"/>
  <c r="X52" i="14" s="1"/>
  <c r="L13" i="14"/>
  <c r="L52" i="14" s="1"/>
  <c r="BA13" i="14"/>
  <c r="BA52" i="14" s="1"/>
  <c r="AN13" i="14"/>
  <c r="AN52" i="14" s="1"/>
  <c r="AA13" i="14"/>
  <c r="AA52" i="14" s="1"/>
  <c r="N13" i="14"/>
  <c r="N52" i="14" s="1"/>
  <c r="AX13" i="14"/>
  <c r="AX52" i="14" s="1"/>
  <c r="AK13" i="14"/>
  <c r="AK52" i="14" s="1"/>
  <c r="W13" i="14"/>
  <c r="W52" i="14" s="1"/>
  <c r="J13" i="14"/>
  <c r="J52" i="14" s="1"/>
  <c r="AW13" i="14"/>
  <c r="AW52" i="14" s="1"/>
  <c r="AI13" i="14"/>
  <c r="AI52" i="14" s="1"/>
  <c r="V13" i="14"/>
  <c r="V52" i="14" s="1"/>
  <c r="I13" i="14"/>
  <c r="I52" i="14" s="1"/>
  <c r="AU13" i="14"/>
  <c r="AU52" i="14" s="1"/>
  <c r="AH13" i="14"/>
  <c r="AH52" i="14" s="1"/>
  <c r="U13" i="14"/>
  <c r="U52" i="14" s="1"/>
  <c r="H13" i="14"/>
  <c r="H52" i="14" s="1"/>
  <c r="BG13" i="14"/>
  <c r="BG52" i="14" s="1"/>
  <c r="AT13" i="14"/>
  <c r="AT52" i="14" s="1"/>
  <c r="AG13" i="14"/>
  <c r="AG52" i="14" s="1"/>
  <c r="T13" i="14"/>
  <c r="T52" i="14" s="1"/>
  <c r="G13" i="14"/>
  <c r="G52" i="14" s="1"/>
  <c r="AS13" i="14"/>
  <c r="AS52" i="14" s="1"/>
  <c r="D13" i="14"/>
  <c r="D52" i="14" s="1"/>
  <c r="AY13" i="14"/>
  <c r="AY52" i="14" s="1"/>
  <c r="E13" i="14"/>
  <c r="E52" i="14" s="1"/>
  <c r="BB13" i="14"/>
  <c r="BB52" i="14" s="1"/>
  <c r="E6" i="14"/>
  <c r="E24" i="14" s="1"/>
  <c r="W11" i="14"/>
  <c r="W44" i="14" s="1"/>
  <c r="AO11" i="14"/>
  <c r="AO44" i="14" s="1"/>
  <c r="K13" i="14"/>
  <c r="K52" i="14" s="1"/>
  <c r="AE13" i="14"/>
  <c r="AE52" i="14" s="1"/>
  <c r="BC13" i="14"/>
  <c r="BC52" i="14" s="1"/>
  <c r="AD15" i="14"/>
  <c r="AD60" i="14" s="1"/>
  <c r="BF15" i="14"/>
  <c r="BF60" i="14" s="1"/>
  <c r="X7" i="14"/>
  <c r="X28" i="14" s="1"/>
  <c r="I8" i="14"/>
  <c r="I32" i="14" s="1"/>
  <c r="U8" i="14"/>
  <c r="U32" i="14" s="1"/>
  <c r="AG8" i="14"/>
  <c r="AG32" i="14" s="1"/>
  <c r="L10" i="14"/>
  <c r="L40" i="14" s="1"/>
  <c r="X10" i="14"/>
  <c r="X40" i="14" s="1"/>
  <c r="AJ10" i="14"/>
  <c r="AJ40" i="14" s="1"/>
  <c r="D39" i="14"/>
  <c r="O5" i="14"/>
  <c r="O20" i="14" s="1"/>
  <c r="Y7" i="14"/>
  <c r="Y28" i="14" s="1"/>
  <c r="V8" i="14"/>
  <c r="V32" i="14" s="1"/>
  <c r="M10" i="14"/>
  <c r="M40" i="14" s="1"/>
  <c r="Y10" i="14"/>
  <c r="Y40" i="14" s="1"/>
  <c r="AK10" i="14"/>
  <c r="AK40" i="14" s="1"/>
  <c r="D19" i="14"/>
  <c r="D21" i="14" s="1"/>
  <c r="E19" i="14" s="1"/>
  <c r="C16" i="14"/>
  <c r="L7" i="14"/>
  <c r="L28" i="14" s="1"/>
  <c r="P5" i="14"/>
  <c r="P20" i="14" s="1"/>
  <c r="M7" i="14"/>
  <c r="M28" i="14" s="1"/>
  <c r="J8" i="14"/>
  <c r="J32" i="14" s="1"/>
  <c r="AH8" i="14"/>
  <c r="AH32" i="14" s="1"/>
  <c r="E5" i="14"/>
  <c r="E20" i="14" s="1"/>
  <c r="Q5" i="14"/>
  <c r="Q20" i="14" s="1"/>
  <c r="N7" i="14"/>
  <c r="N28" i="14" s="1"/>
  <c r="Z7" i="14"/>
  <c r="Z28" i="14" s="1"/>
  <c r="K8" i="14"/>
  <c r="K32" i="14" s="1"/>
  <c r="W8" i="14"/>
  <c r="W32" i="14" s="1"/>
  <c r="O9" i="14"/>
  <c r="O36" i="14" s="1"/>
  <c r="AA9" i="14"/>
  <c r="AA36" i="14" s="1"/>
  <c r="AM9" i="14"/>
  <c r="AM36" i="14" s="1"/>
  <c r="N10" i="14"/>
  <c r="N40" i="14" s="1"/>
  <c r="Z10" i="14"/>
  <c r="Z40" i="14" s="1"/>
  <c r="AL10" i="14"/>
  <c r="AL40" i="14" s="1"/>
  <c r="O7" i="14"/>
  <c r="O28" i="14" s="1"/>
  <c r="AA7" i="14"/>
  <c r="AA28" i="14" s="1"/>
  <c r="L8" i="14"/>
  <c r="L32" i="14" s="1"/>
  <c r="X8" i="14"/>
  <c r="X32" i="14" s="1"/>
  <c r="O10" i="14"/>
  <c r="O40" i="14" s="1"/>
  <c r="AA10" i="14"/>
  <c r="AA40" i="14" s="1"/>
  <c r="AM10" i="14"/>
  <c r="AM40" i="14" s="1"/>
  <c r="F7" i="14"/>
  <c r="F28" i="14" s="1"/>
  <c r="F29" i="14" s="1"/>
  <c r="G27" i="14" s="1"/>
  <c r="G29" i="14" s="1"/>
  <c r="H27" i="14" s="1"/>
  <c r="H29" i="14" s="1"/>
  <c r="I27" i="14" s="1"/>
  <c r="I29" i="14" s="1"/>
  <c r="J27" i="14" s="1"/>
  <c r="J29" i="14" s="1"/>
  <c r="K27" i="14" s="1"/>
  <c r="K29" i="14" s="1"/>
  <c r="L27" i="14" s="1"/>
  <c r="R7" i="14"/>
  <c r="R28" i="14" s="1"/>
  <c r="O8" i="14"/>
  <c r="O32" i="14" s="1"/>
  <c r="AA8" i="14"/>
  <c r="AA32" i="14" s="1"/>
  <c r="F10" i="14"/>
  <c r="F40" i="14" s="1"/>
  <c r="R10" i="14"/>
  <c r="R40" i="14" s="1"/>
  <c r="AD10" i="14"/>
  <c r="AD40" i="14" s="1"/>
  <c r="O14" i="14"/>
  <c r="O56" i="14" s="1"/>
  <c r="AA14" i="14"/>
  <c r="AA56" i="14" s="1"/>
  <c r="AM14" i="14"/>
  <c r="AM56" i="14" s="1"/>
  <c r="AY14" i="14"/>
  <c r="AY56" i="14" s="1"/>
  <c r="BK14" i="14"/>
  <c r="BK56" i="14" s="1"/>
  <c r="G6" i="13" l="1" a="1"/>
  <c r="G6" i="13" s="1"/>
  <c r="G47" i="4"/>
  <c r="C60" i="4"/>
  <c r="C61" i="4" s="1"/>
  <c r="D50" i="2" s="1"/>
  <c r="AP66" i="14"/>
  <c r="AP27" i="4" s="1"/>
  <c r="BE66" i="14"/>
  <c r="BE27" i="4"/>
  <c r="BD27" i="4"/>
  <c r="BP32" i="4"/>
  <c r="BL27" i="4"/>
  <c r="BQ32" i="4"/>
  <c r="BM27" i="4"/>
  <c r="BM32" i="4" s="1"/>
  <c r="BL32" i="4"/>
  <c r="BH27" i="4"/>
  <c r="BH32" i="4" s="1"/>
  <c r="BI27" i="4"/>
  <c r="BI32" i="4" s="1"/>
  <c r="BN32" i="4"/>
  <c r="BJ27" i="4"/>
  <c r="O37" i="14"/>
  <c r="P35" i="14" s="1"/>
  <c r="P37" i="14" s="1"/>
  <c r="Q35" i="14" s="1"/>
  <c r="Q37" i="14" s="1"/>
  <c r="R35" i="14" s="1"/>
  <c r="R37" i="14" s="1"/>
  <c r="S35" i="14" s="1"/>
  <c r="S37" i="14" s="1"/>
  <c r="T35" i="14" s="1"/>
  <c r="T37" i="14" s="1"/>
  <c r="U35" i="14" s="1"/>
  <c r="U37" i="14" s="1"/>
  <c r="V35" i="14" s="1"/>
  <c r="V37" i="14" s="1"/>
  <c r="W35" i="14" s="1"/>
  <c r="W37" i="14" s="1"/>
  <c r="X35" i="14" s="1"/>
  <c r="X37" i="14" s="1"/>
  <c r="Y35" i="14" s="1"/>
  <c r="Y37" i="14" s="1"/>
  <c r="Z35" i="14" s="1"/>
  <c r="Z37" i="14" s="1"/>
  <c r="AA35" i="14" s="1"/>
  <c r="AA37" i="14" s="1"/>
  <c r="AB35" i="14" s="1"/>
  <c r="AB37" i="14" s="1"/>
  <c r="AC35" i="14" s="1"/>
  <c r="AC37" i="14" s="1"/>
  <c r="AD35" i="14" s="1"/>
  <c r="AD37" i="14" s="1"/>
  <c r="AE35" i="14" s="1"/>
  <c r="AE37" i="14" s="1"/>
  <c r="AF35" i="14" s="1"/>
  <c r="AF37" i="14" s="1"/>
  <c r="AG35" i="14" s="1"/>
  <c r="AG37" i="14" s="1"/>
  <c r="AH35" i="14" s="1"/>
  <c r="AH37" i="14" s="1"/>
  <c r="AI35" i="14" s="1"/>
  <c r="AI37" i="14" s="1"/>
  <c r="BB66" i="14"/>
  <c r="O57" i="14"/>
  <c r="P55" i="14" s="1"/>
  <c r="P57" i="14" s="1"/>
  <c r="Q55" i="14" s="1"/>
  <c r="Q57" i="14" s="1"/>
  <c r="R55" i="14" s="1"/>
  <c r="R57" i="14" s="1"/>
  <c r="S55" i="14" s="1"/>
  <c r="S57" i="14" s="1"/>
  <c r="T55" i="14" s="1"/>
  <c r="T57" i="14" s="1"/>
  <c r="U55" i="14" s="1"/>
  <c r="U57" i="14" s="1"/>
  <c r="V55" i="14" s="1"/>
  <c r="V57" i="14" s="1"/>
  <c r="W55" i="14" s="1"/>
  <c r="W57" i="14" s="1"/>
  <c r="X55" i="14" s="1"/>
  <c r="X57" i="14" s="1"/>
  <c r="Y55" i="14" s="1"/>
  <c r="Y57" i="14" s="1"/>
  <c r="Z55" i="14" s="1"/>
  <c r="Z57" i="14" s="1"/>
  <c r="AA55" i="14" s="1"/>
  <c r="AA57" i="14" s="1"/>
  <c r="AB55" i="14" s="1"/>
  <c r="AB57" i="14" s="1"/>
  <c r="AC55" i="14" s="1"/>
  <c r="AC57" i="14" s="1"/>
  <c r="AD55" i="14" s="1"/>
  <c r="AD57" i="14" s="1"/>
  <c r="AE55" i="14" s="1"/>
  <c r="AE57" i="14" s="1"/>
  <c r="AF55" i="14" s="1"/>
  <c r="AF57" i="14" s="1"/>
  <c r="AG55" i="14" s="1"/>
  <c r="AG57" i="14" s="1"/>
  <c r="AH55" i="14" s="1"/>
  <c r="AH57" i="14" s="1"/>
  <c r="AI55" i="14" s="1"/>
  <c r="AI57" i="14" s="1"/>
  <c r="AJ55" i="14" s="1"/>
  <c r="AJ57" i="14" s="1"/>
  <c r="AK55" i="14" s="1"/>
  <c r="AK57" i="14" s="1"/>
  <c r="AL55" i="14" s="1"/>
  <c r="AL57" i="14" s="1"/>
  <c r="AM55" i="14" s="1"/>
  <c r="AM57" i="14" s="1"/>
  <c r="AN55" i="14" s="1"/>
  <c r="AN57" i="14" s="1"/>
  <c r="AO55" i="14" s="1"/>
  <c r="AO57" i="14" s="1"/>
  <c r="AP55" i="14" s="1"/>
  <c r="AP57" i="14" s="1"/>
  <c r="AQ55" i="14" s="1"/>
  <c r="AQ57" i="14" s="1"/>
  <c r="AR55" i="14" s="1"/>
  <c r="AR57" i="14" s="1"/>
  <c r="AS55" i="14" s="1"/>
  <c r="AS57" i="14" s="1"/>
  <c r="AT55" i="14" s="1"/>
  <c r="AT57" i="14" s="1"/>
  <c r="AU55" i="14" s="1"/>
  <c r="AU57" i="14" s="1"/>
  <c r="AV55" i="14" s="1"/>
  <c r="AV57" i="14" s="1"/>
  <c r="AW55" i="14" s="1"/>
  <c r="AW57" i="14" s="1"/>
  <c r="AX55" i="14" s="1"/>
  <c r="AX57" i="14" s="1"/>
  <c r="AY55" i="14" s="1"/>
  <c r="AY57" i="14" s="1"/>
  <c r="AZ55" i="14" s="1"/>
  <c r="AZ57" i="14" s="1"/>
  <c r="BA55" i="14" s="1"/>
  <c r="BA57" i="14" s="1"/>
  <c r="BB55" i="14" s="1"/>
  <c r="BB57" i="14" s="1"/>
  <c r="BC55" i="14" s="1"/>
  <c r="BC57" i="14" s="1"/>
  <c r="BD55" i="14" s="1"/>
  <c r="BD57" i="14" s="1"/>
  <c r="BE55" i="14" s="1"/>
  <c r="BE57" i="14" s="1"/>
  <c r="BF55" i="14" s="1"/>
  <c r="BF57" i="14" s="1"/>
  <c r="BG55" i="14" s="1"/>
  <c r="BG57" i="14" s="1"/>
  <c r="BH55" i="14" s="1"/>
  <c r="BH57" i="14" s="1"/>
  <c r="D49" i="14"/>
  <c r="E47" i="14" s="1"/>
  <c r="E49" i="14" s="1"/>
  <c r="F47" i="14" s="1"/>
  <c r="F49" i="14" s="1"/>
  <c r="G47" i="14" s="1"/>
  <c r="G49" i="14" s="1"/>
  <c r="H47" i="14" s="1"/>
  <c r="H49" i="14" s="1"/>
  <c r="I47" i="14" s="1"/>
  <c r="I49" i="14" s="1"/>
  <c r="J47" i="14" s="1"/>
  <c r="J49" i="14" s="1"/>
  <c r="K47" i="14" s="1"/>
  <c r="K49" i="14" s="1"/>
  <c r="L47" i="14" s="1"/>
  <c r="L49" i="14" s="1"/>
  <c r="M47" i="14" s="1"/>
  <c r="M49" i="14" s="1"/>
  <c r="N47" i="14" s="1"/>
  <c r="N49" i="14" s="1"/>
  <c r="O47" i="14" s="1"/>
  <c r="O49" i="14" s="1"/>
  <c r="P47" i="14" s="1"/>
  <c r="P49" i="14" s="1"/>
  <c r="Q47" i="14" s="1"/>
  <c r="Q49" i="14" s="1"/>
  <c r="R47" i="14" s="1"/>
  <c r="R49" i="14" s="1"/>
  <c r="S47" i="14" s="1"/>
  <c r="S49" i="14" s="1"/>
  <c r="T47" i="14" s="1"/>
  <c r="T49" i="14" s="1"/>
  <c r="U47" i="14" s="1"/>
  <c r="U49" i="14" s="1"/>
  <c r="V47" i="14" s="1"/>
  <c r="V49" i="14" s="1"/>
  <c r="W47" i="14" s="1"/>
  <c r="W49" i="14" s="1"/>
  <c r="X47" i="14" s="1"/>
  <c r="X49" i="14" s="1"/>
  <c r="Y47" i="14" s="1"/>
  <c r="Y49" i="14" s="1"/>
  <c r="Z47" i="14" s="1"/>
  <c r="Z49" i="14" s="1"/>
  <c r="AA47" i="14" s="1"/>
  <c r="AA49" i="14" s="1"/>
  <c r="AB47" i="14" s="1"/>
  <c r="AB49" i="14" s="1"/>
  <c r="AC47" i="14" s="1"/>
  <c r="AC49" i="14" s="1"/>
  <c r="AD47" i="14" s="1"/>
  <c r="AD49" i="14" s="1"/>
  <c r="AE47" i="14" s="1"/>
  <c r="AE49" i="14" s="1"/>
  <c r="AF47" i="14" s="1"/>
  <c r="AF49" i="14" s="1"/>
  <c r="AG47" i="14" s="1"/>
  <c r="AG49" i="14" s="1"/>
  <c r="AH47" i="14" s="1"/>
  <c r="AH49" i="14" s="1"/>
  <c r="AI47" i="14" s="1"/>
  <c r="AI49" i="14" s="1"/>
  <c r="AJ47" i="14" s="1"/>
  <c r="AJ49" i="14" s="1"/>
  <c r="AK47" i="14" s="1"/>
  <c r="AK49" i="14" s="1"/>
  <c r="AL47" i="14" s="1"/>
  <c r="AL49" i="14" s="1"/>
  <c r="AM47" i="14" s="1"/>
  <c r="AM49" i="14" s="1"/>
  <c r="AN47" i="14" s="1"/>
  <c r="AN49" i="14" s="1"/>
  <c r="AO47" i="14" s="1"/>
  <c r="AO49" i="14" s="1"/>
  <c r="AP47" i="14" s="1"/>
  <c r="AP49" i="14" s="1"/>
  <c r="AQ47" i="14" s="1"/>
  <c r="AQ49" i="14" s="1"/>
  <c r="AR47" i="14" s="1"/>
  <c r="AR49" i="14" s="1"/>
  <c r="AS47" i="14" s="1"/>
  <c r="AS49" i="14" s="1"/>
  <c r="AT47" i="14" s="1"/>
  <c r="AT49" i="14" s="1"/>
  <c r="AU47" i="14" s="1"/>
  <c r="AU49" i="14" s="1"/>
  <c r="AV47" i="14" s="1"/>
  <c r="AV49" i="14" s="1"/>
  <c r="AW47" i="14" s="1"/>
  <c r="AW49" i="14" s="1"/>
  <c r="AX47" i="14" s="1"/>
  <c r="AN66" i="14"/>
  <c r="AN27" i="4" s="1"/>
  <c r="AQ66" i="14"/>
  <c r="AQ27" i="4" s="1"/>
  <c r="D25" i="14"/>
  <c r="E23" i="14" s="1"/>
  <c r="E25" i="14" s="1"/>
  <c r="F23" i="14" s="1"/>
  <c r="F25" i="14" s="1"/>
  <c r="G23" i="14" s="1"/>
  <c r="G25" i="14" s="1"/>
  <c r="H23" i="14" s="1"/>
  <c r="H25" i="14" s="1"/>
  <c r="I23" i="14" s="1"/>
  <c r="I25" i="14" s="1"/>
  <c r="J23" i="14" s="1"/>
  <c r="J25" i="14" s="1"/>
  <c r="K23" i="14" s="1"/>
  <c r="K25" i="14" s="1"/>
  <c r="L23" i="14" s="1"/>
  <c r="L25" i="14" s="1"/>
  <c r="M23" i="14" s="1"/>
  <c r="M25" i="14" s="1"/>
  <c r="N23" i="14" s="1"/>
  <c r="N25" i="14" s="1"/>
  <c r="O23" i="14" s="1"/>
  <c r="O25" i="14" s="1"/>
  <c r="P23" i="14" s="1"/>
  <c r="P25" i="14" s="1"/>
  <c r="Q23" i="14" s="1"/>
  <c r="Q25" i="14" s="1"/>
  <c r="R23" i="14" s="1"/>
  <c r="R25" i="14" s="1"/>
  <c r="S23" i="14" s="1"/>
  <c r="S25" i="14" s="1"/>
  <c r="T23" i="14" s="1"/>
  <c r="T25" i="14" s="1"/>
  <c r="U23" i="14" s="1"/>
  <c r="U25" i="14" s="1"/>
  <c r="V23" i="14" s="1"/>
  <c r="V25" i="14" s="1"/>
  <c r="W23" i="14" s="1"/>
  <c r="W25" i="14" s="1"/>
  <c r="X23" i="14" s="1"/>
  <c r="X25" i="14" s="1"/>
  <c r="AL66" i="14"/>
  <c r="AL27" i="4" s="1"/>
  <c r="AC66" i="14"/>
  <c r="AC27" i="4" s="1"/>
  <c r="D41" i="14"/>
  <c r="E39" i="14" s="1"/>
  <c r="E41" i="14" s="1"/>
  <c r="F39" i="14" s="1"/>
  <c r="F41" i="14" s="1"/>
  <c r="G39" i="14" s="1"/>
  <c r="G41" i="14" s="1"/>
  <c r="H39" i="14" s="1"/>
  <c r="H41" i="14" s="1"/>
  <c r="I39" i="14" s="1"/>
  <c r="I41" i="14" s="1"/>
  <c r="J39" i="14" s="1"/>
  <c r="J41" i="14" s="1"/>
  <c r="K39" i="14" s="1"/>
  <c r="K41" i="14" s="1"/>
  <c r="L39" i="14" s="1"/>
  <c r="L41" i="14" s="1"/>
  <c r="M39" i="14" s="1"/>
  <c r="M41" i="14" s="1"/>
  <c r="N39" i="14" s="1"/>
  <c r="N41" i="14" s="1"/>
  <c r="O39" i="14" s="1"/>
  <c r="O41" i="14" s="1"/>
  <c r="P39" i="14" s="1"/>
  <c r="P41" i="14" s="1"/>
  <c r="Q39" i="14" s="1"/>
  <c r="Q41" i="14" s="1"/>
  <c r="R39" i="14" s="1"/>
  <c r="R41" i="14" s="1"/>
  <c r="S39" i="14" s="1"/>
  <c r="S41" i="14" s="1"/>
  <c r="T39" i="14" s="1"/>
  <c r="T41" i="14" s="1"/>
  <c r="U39" i="14" s="1"/>
  <c r="U41" i="14" s="1"/>
  <c r="V39" i="14" s="1"/>
  <c r="V41" i="14" s="1"/>
  <c r="W39" i="14" s="1"/>
  <c r="W41" i="14" s="1"/>
  <c r="X39" i="14" s="1"/>
  <c r="X41" i="14" s="1"/>
  <c r="Y39" i="14" s="1"/>
  <c r="Y41" i="14" s="1"/>
  <c r="Z39" i="14" s="1"/>
  <c r="Z41" i="14" s="1"/>
  <c r="AA39" i="14" s="1"/>
  <c r="AA41" i="14" s="1"/>
  <c r="AB39" i="14" s="1"/>
  <c r="AB41" i="14" s="1"/>
  <c r="AC39" i="14" s="1"/>
  <c r="AC41" i="14" s="1"/>
  <c r="AD39" i="14" s="1"/>
  <c r="AD41" i="14" s="1"/>
  <c r="AE39" i="14" s="1"/>
  <c r="AE41" i="14" s="1"/>
  <c r="AF39" i="14" s="1"/>
  <c r="AF41" i="14" s="1"/>
  <c r="AG39" i="14" s="1"/>
  <c r="AG41" i="14" s="1"/>
  <c r="AH39" i="14" s="1"/>
  <c r="AH41" i="14" s="1"/>
  <c r="AI39" i="14" s="1"/>
  <c r="AI41" i="14" s="1"/>
  <c r="AJ39" i="14" s="1"/>
  <c r="AJ41" i="14" s="1"/>
  <c r="AK39" i="14" s="1"/>
  <c r="AK41" i="14" s="1"/>
  <c r="AL39" i="14" s="1"/>
  <c r="AL41" i="14" s="1"/>
  <c r="AM39" i="14" s="1"/>
  <c r="AM41" i="14" s="1"/>
  <c r="AN39" i="14" s="1"/>
  <c r="G66" i="14"/>
  <c r="G27" i="4" s="1"/>
  <c r="N66" i="14"/>
  <c r="N27" i="4" s="1"/>
  <c r="V66" i="14"/>
  <c r="V27" i="4" s="1"/>
  <c r="AJ66" i="14"/>
  <c r="AJ27" i="4" s="1"/>
  <c r="AD66" i="14"/>
  <c r="AD27" i="4" s="1"/>
  <c r="BG66" i="14"/>
  <c r="Q66" i="14"/>
  <c r="Q27" i="4" s="1"/>
  <c r="S66" i="14"/>
  <c r="S27" i="4" s="1"/>
  <c r="L29" i="14"/>
  <c r="M27" i="14" s="1"/>
  <c r="M29" i="14" s="1"/>
  <c r="N27" i="14" s="1"/>
  <c r="N29" i="14" s="1"/>
  <c r="O27" i="14" s="1"/>
  <c r="O29" i="14" s="1"/>
  <c r="P27" i="14" s="1"/>
  <c r="P29" i="14" s="1"/>
  <c r="Q27" i="14" s="1"/>
  <c r="Q29" i="14" s="1"/>
  <c r="R27" i="14" s="1"/>
  <c r="R29" i="14" s="1"/>
  <c r="S27" i="14" s="1"/>
  <c r="S29" i="14" s="1"/>
  <c r="T27" i="14" s="1"/>
  <c r="T29" i="14" s="1"/>
  <c r="U27" i="14" s="1"/>
  <c r="U29" i="14" s="1"/>
  <c r="V27" i="14" s="1"/>
  <c r="V29" i="14" s="1"/>
  <c r="W27" i="14" s="1"/>
  <c r="W29" i="14" s="1"/>
  <c r="X27" i="14" s="1"/>
  <c r="X29" i="14" s="1"/>
  <c r="Y27" i="14" s="1"/>
  <c r="Y29" i="14" s="1"/>
  <c r="Z27" i="14" s="1"/>
  <c r="Z29" i="14" s="1"/>
  <c r="AA27" i="14" s="1"/>
  <c r="AA29" i="14" s="1"/>
  <c r="AB27" i="14" s="1"/>
  <c r="AB29" i="14" s="1"/>
  <c r="AC27" i="14" s="1"/>
  <c r="AC29" i="14" s="1"/>
  <c r="D65" i="14"/>
  <c r="Z66" i="14"/>
  <c r="Z27" i="4" s="1"/>
  <c r="AH66" i="14"/>
  <c r="AH27" i="4" s="1"/>
  <c r="P66" i="14"/>
  <c r="P27" i="4" s="1"/>
  <c r="R66" i="14"/>
  <c r="R27" i="4" s="1"/>
  <c r="F66" i="14"/>
  <c r="F27" i="4" s="1"/>
  <c r="AO66" i="14"/>
  <c r="AO27" i="4" s="1"/>
  <c r="AI66" i="14"/>
  <c r="AI27" i="4" s="1"/>
  <c r="AE66" i="14"/>
  <c r="AE27" i="4" s="1"/>
  <c r="H66" i="14"/>
  <c r="H27" i="4" s="1"/>
  <c r="T66" i="14"/>
  <c r="T27" i="4" s="1"/>
  <c r="E66" i="14"/>
  <c r="E27" i="4" s="1"/>
  <c r="K66" i="14"/>
  <c r="K27" i="4" s="1"/>
  <c r="AK66" i="14"/>
  <c r="AK27" i="4" s="1"/>
  <c r="I66" i="14"/>
  <c r="I27" i="4" s="1"/>
  <c r="AF66" i="14"/>
  <c r="AF27" i="4" s="1"/>
  <c r="X66" i="14"/>
  <c r="X27" i="4" s="1"/>
  <c r="Y66" i="14"/>
  <c r="Y27" i="4" s="1"/>
  <c r="AR66" i="14"/>
  <c r="AR27" i="4" s="1"/>
  <c r="AB66" i="14"/>
  <c r="AB27" i="4" s="1"/>
  <c r="L66" i="14"/>
  <c r="L27" i="4" s="1"/>
  <c r="M66" i="14"/>
  <c r="M27" i="4" s="1"/>
  <c r="D66" i="14"/>
  <c r="D27" i="4" s="1"/>
  <c r="D61" i="14"/>
  <c r="E59" i="14" s="1"/>
  <c r="E61" i="14" s="1"/>
  <c r="F59" i="14" s="1"/>
  <c r="F61" i="14" s="1"/>
  <c r="G59" i="14" s="1"/>
  <c r="G61" i="14" s="1"/>
  <c r="H59" i="14" s="1"/>
  <c r="H61" i="14" s="1"/>
  <c r="I59" i="14" s="1"/>
  <c r="I61" i="14" s="1"/>
  <c r="J59" i="14" s="1"/>
  <c r="J61" i="14" s="1"/>
  <c r="K59" i="14" s="1"/>
  <c r="K61" i="14" s="1"/>
  <c r="L59" i="14" s="1"/>
  <c r="L61" i="14" s="1"/>
  <c r="M59" i="14" s="1"/>
  <c r="M61" i="14" s="1"/>
  <c r="N59" i="14" s="1"/>
  <c r="N61" i="14" s="1"/>
  <c r="O59" i="14" s="1"/>
  <c r="O61" i="14" s="1"/>
  <c r="P59" i="14" s="1"/>
  <c r="P61" i="14" s="1"/>
  <c r="Q59" i="14" s="1"/>
  <c r="Q61" i="14" s="1"/>
  <c r="R59" i="14" s="1"/>
  <c r="R61" i="14" s="1"/>
  <c r="S59" i="14" s="1"/>
  <c r="S61" i="14" s="1"/>
  <c r="T59" i="14" s="1"/>
  <c r="T61" i="14" s="1"/>
  <c r="U59" i="14" s="1"/>
  <c r="U61" i="14" s="1"/>
  <c r="V59" i="14" s="1"/>
  <c r="V61" i="14" s="1"/>
  <c r="W59" i="14" s="1"/>
  <c r="W61" i="14" s="1"/>
  <c r="X59" i="14" s="1"/>
  <c r="X61" i="14" s="1"/>
  <c r="Y59" i="14" s="1"/>
  <c r="Y61" i="14" s="1"/>
  <c r="Z59" i="14" s="1"/>
  <c r="Z61" i="14" s="1"/>
  <c r="AA59" i="14" s="1"/>
  <c r="AA61" i="14" s="1"/>
  <c r="AB59" i="14" s="1"/>
  <c r="AB61" i="14" s="1"/>
  <c r="AC59" i="14" s="1"/>
  <c r="AC61" i="14" s="1"/>
  <c r="AD59" i="14" s="1"/>
  <c r="AD61" i="14" s="1"/>
  <c r="AE59" i="14" s="1"/>
  <c r="AE61" i="14" s="1"/>
  <c r="AF59" i="14" s="1"/>
  <c r="AF61" i="14" s="1"/>
  <c r="AG59" i="14" s="1"/>
  <c r="AG61" i="14" s="1"/>
  <c r="AH59" i="14" s="1"/>
  <c r="AH61" i="14" s="1"/>
  <c r="AI59" i="14" s="1"/>
  <c r="AI61" i="14" s="1"/>
  <c r="AJ59" i="14" s="1"/>
  <c r="AJ61" i="14" s="1"/>
  <c r="AK59" i="14" s="1"/>
  <c r="AK61" i="14" s="1"/>
  <c r="AL59" i="14" s="1"/>
  <c r="AL61" i="14" s="1"/>
  <c r="AM59" i="14" s="1"/>
  <c r="AM61" i="14" s="1"/>
  <c r="AN59" i="14" s="1"/>
  <c r="AN61" i="14" s="1"/>
  <c r="AO59" i="14" s="1"/>
  <c r="AO61" i="14" s="1"/>
  <c r="AP59" i="14" s="1"/>
  <c r="AP61" i="14" s="1"/>
  <c r="AQ59" i="14" s="1"/>
  <c r="AQ61" i="14" s="1"/>
  <c r="AR59" i="14" s="1"/>
  <c r="AR61" i="14" s="1"/>
  <c r="AS59" i="14" s="1"/>
  <c r="AS61" i="14" s="1"/>
  <c r="AT59" i="14" s="1"/>
  <c r="AT61" i="14" s="1"/>
  <c r="AU59" i="14" s="1"/>
  <c r="AU61" i="14" s="1"/>
  <c r="AV59" i="14" s="1"/>
  <c r="AV61" i="14" s="1"/>
  <c r="AW59" i="14" s="1"/>
  <c r="AW61" i="14" s="1"/>
  <c r="AX59" i="14" s="1"/>
  <c r="AX61" i="14" s="1"/>
  <c r="AY59" i="14" s="1"/>
  <c r="AY61" i="14" s="1"/>
  <c r="AZ59" i="14" s="1"/>
  <c r="AZ61" i="14" s="1"/>
  <c r="BA59" i="14" s="1"/>
  <c r="BA61" i="14" s="1"/>
  <c r="BB59" i="14" s="1"/>
  <c r="BB61" i="14" s="1"/>
  <c r="BC59" i="14" s="1"/>
  <c r="BC61" i="14" s="1"/>
  <c r="BD59" i="14" s="1"/>
  <c r="BD61" i="14" s="1"/>
  <c r="BE59" i="14" s="1"/>
  <c r="BE61" i="14" s="1"/>
  <c r="BF59" i="14" s="1"/>
  <c r="BF61" i="14" s="1"/>
  <c r="BG59" i="14" s="1"/>
  <c r="BG61" i="14" s="1"/>
  <c r="BH59" i="14" s="1"/>
  <c r="BH61" i="14" s="1"/>
  <c r="BI59" i="14" s="1"/>
  <c r="BI61" i="14" s="1"/>
  <c r="BJ59" i="14" s="1"/>
  <c r="BJ61" i="14" s="1"/>
  <c r="BK59" i="14" s="1"/>
  <c r="BK61" i="14" s="1"/>
  <c r="BL59" i="14" s="1"/>
  <c r="BL61" i="14" s="1"/>
  <c r="BM59" i="14" s="1"/>
  <c r="J66" i="14"/>
  <c r="J27" i="4" s="1"/>
  <c r="BK66" i="14"/>
  <c r="O66" i="14"/>
  <c r="O27" i="4" s="1"/>
  <c r="AX66" i="14"/>
  <c r="BA66" i="14"/>
  <c r="AM66" i="14"/>
  <c r="AM27" i="4" s="1"/>
  <c r="BC66" i="14"/>
  <c r="AY66" i="14"/>
  <c r="AS66" i="14"/>
  <c r="AS27" i="4" s="1"/>
  <c r="AA66" i="14"/>
  <c r="AA27" i="4" s="1"/>
  <c r="AW66" i="14"/>
  <c r="AG66" i="14"/>
  <c r="AG27" i="4" s="1"/>
  <c r="W66" i="14"/>
  <c r="W27" i="4" s="1"/>
  <c r="E21" i="14"/>
  <c r="F19" i="14" s="1"/>
  <c r="F21" i="14" s="1"/>
  <c r="G19" i="14" s="1"/>
  <c r="G21" i="14" s="1"/>
  <c r="H19" i="14" s="1"/>
  <c r="H21" i="14" s="1"/>
  <c r="I19" i="14" s="1"/>
  <c r="I21" i="14" s="1"/>
  <c r="J19" i="14" s="1"/>
  <c r="J21" i="14" s="1"/>
  <c r="K19" i="14" s="1"/>
  <c r="K21" i="14" s="1"/>
  <c r="L19" i="14" s="1"/>
  <c r="L21" i="14" s="1"/>
  <c r="M19" i="14" s="1"/>
  <c r="M21" i="14" s="1"/>
  <c r="N19" i="14" s="1"/>
  <c r="N21" i="14" s="1"/>
  <c r="O19" i="14" s="1"/>
  <c r="O21" i="14" s="1"/>
  <c r="P19" i="14" s="1"/>
  <c r="P21" i="14" s="1"/>
  <c r="Q19" i="14" s="1"/>
  <c r="Q21" i="14" s="1"/>
  <c r="R19" i="14" s="1"/>
  <c r="R21" i="14" s="1"/>
  <c r="S19" i="14" s="1"/>
  <c r="S21" i="14" s="1"/>
  <c r="U66" i="14"/>
  <c r="U27" i="4" s="1"/>
  <c r="AZ66" i="14"/>
  <c r="E31" i="14"/>
  <c r="D53" i="14"/>
  <c r="E51" i="14" s="1"/>
  <c r="E53" i="14" s="1"/>
  <c r="F51" i="14" s="1"/>
  <c r="F53" i="14" s="1"/>
  <c r="G51" i="14" s="1"/>
  <c r="G53" i="14" s="1"/>
  <c r="H51" i="14" s="1"/>
  <c r="H53" i="14" s="1"/>
  <c r="I51" i="14" s="1"/>
  <c r="I53" i="14" s="1"/>
  <c r="J51" i="14" s="1"/>
  <c r="J53" i="14" s="1"/>
  <c r="K51" i="14" s="1"/>
  <c r="K53" i="14" s="1"/>
  <c r="L51" i="14" s="1"/>
  <c r="L53" i="14" s="1"/>
  <c r="M51" i="14" s="1"/>
  <c r="M53" i="14" s="1"/>
  <c r="N51" i="14" s="1"/>
  <c r="N53" i="14" s="1"/>
  <c r="O51" i="14" s="1"/>
  <c r="O53" i="14" s="1"/>
  <c r="P51" i="14" s="1"/>
  <c r="P53" i="14" s="1"/>
  <c r="Q51" i="14" s="1"/>
  <c r="Q53" i="14" s="1"/>
  <c r="R51" i="14" s="1"/>
  <c r="R53" i="14" s="1"/>
  <c r="S51" i="14" s="1"/>
  <c r="S53" i="14" s="1"/>
  <c r="T51" i="14" s="1"/>
  <c r="T53" i="14" s="1"/>
  <c r="U51" i="14" s="1"/>
  <c r="U53" i="14" s="1"/>
  <c r="V51" i="14" s="1"/>
  <c r="V53" i="14" s="1"/>
  <c r="W51" i="14" s="1"/>
  <c r="W53" i="14" s="1"/>
  <c r="X51" i="14" s="1"/>
  <c r="X53" i="14" s="1"/>
  <c r="Y51" i="14" s="1"/>
  <c r="Y53" i="14" s="1"/>
  <c r="Z51" i="14" s="1"/>
  <c r="Z53" i="14" s="1"/>
  <c r="AA51" i="14" s="1"/>
  <c r="AA53" i="14" s="1"/>
  <c r="AB51" i="14" s="1"/>
  <c r="AB53" i="14" s="1"/>
  <c r="AC51" i="14" s="1"/>
  <c r="AC53" i="14" s="1"/>
  <c r="AD51" i="14" s="1"/>
  <c r="AD53" i="14" s="1"/>
  <c r="AE51" i="14" s="1"/>
  <c r="AE53" i="14" s="1"/>
  <c r="AF51" i="14" s="1"/>
  <c r="AF53" i="14" s="1"/>
  <c r="AG51" i="14" s="1"/>
  <c r="AG53" i="14" s="1"/>
  <c r="AH51" i="14" s="1"/>
  <c r="AH53" i="14" s="1"/>
  <c r="AI51" i="14" s="1"/>
  <c r="AI53" i="14" s="1"/>
  <c r="AJ51" i="14" s="1"/>
  <c r="AJ53" i="14" s="1"/>
  <c r="AK51" i="14" s="1"/>
  <c r="AK53" i="14" s="1"/>
  <c r="AL51" i="14" s="1"/>
  <c r="AL53" i="14" s="1"/>
  <c r="AM51" i="14" s="1"/>
  <c r="AM53" i="14" s="1"/>
  <c r="AN51" i="14" s="1"/>
  <c r="AN53" i="14" s="1"/>
  <c r="AO51" i="14" s="1"/>
  <c r="AO53" i="14" s="1"/>
  <c r="AP51" i="14" s="1"/>
  <c r="AP53" i="14" s="1"/>
  <c r="AQ51" i="14" s="1"/>
  <c r="AQ53" i="14" s="1"/>
  <c r="AR51" i="14" s="1"/>
  <c r="AR53" i="14" s="1"/>
  <c r="AS51" i="14" s="1"/>
  <c r="AS53" i="14" s="1"/>
  <c r="AT51" i="14" s="1"/>
  <c r="AT53" i="14" s="1"/>
  <c r="AU51" i="14" s="1"/>
  <c r="AU53" i="14" s="1"/>
  <c r="AV51" i="14" s="1"/>
  <c r="AV53" i="14" s="1"/>
  <c r="AW51" i="14" s="1"/>
  <c r="AW53" i="14" s="1"/>
  <c r="AX51" i="14" s="1"/>
  <c r="AX53" i="14" s="1"/>
  <c r="AY51" i="14" s="1"/>
  <c r="AY53" i="14" s="1"/>
  <c r="AZ51" i="14" s="1"/>
  <c r="AZ53" i="14" s="1"/>
  <c r="BA51" i="14" s="1"/>
  <c r="BA53" i="14" s="1"/>
  <c r="BB51" i="14" s="1"/>
  <c r="BB53" i="14" s="1"/>
  <c r="BC51" i="14" s="1"/>
  <c r="AV66" i="14"/>
  <c r="D45" i="14"/>
  <c r="E43" i="14" s="1"/>
  <c r="E45" i="14" s="1"/>
  <c r="F43" i="14" s="1"/>
  <c r="F45" i="14" s="1"/>
  <c r="G43" i="14" s="1"/>
  <c r="G45" i="14" s="1"/>
  <c r="H43" i="14" s="1"/>
  <c r="H45" i="14" s="1"/>
  <c r="I43" i="14" s="1"/>
  <c r="I45" i="14" s="1"/>
  <c r="J43" i="14" s="1"/>
  <c r="J45" i="14" s="1"/>
  <c r="K43" i="14" s="1"/>
  <c r="K45" i="14" s="1"/>
  <c r="L43" i="14" s="1"/>
  <c r="L45" i="14" s="1"/>
  <c r="M43" i="14" s="1"/>
  <c r="M45" i="14" s="1"/>
  <c r="N43" i="14" s="1"/>
  <c r="N45" i="14" s="1"/>
  <c r="O43" i="14" s="1"/>
  <c r="O45" i="14" s="1"/>
  <c r="P43" i="14" s="1"/>
  <c r="P45" i="14" s="1"/>
  <c r="Q43" i="14" s="1"/>
  <c r="Q45" i="14" s="1"/>
  <c r="R43" i="14" s="1"/>
  <c r="R45" i="14" s="1"/>
  <c r="S43" i="14" s="1"/>
  <c r="S45" i="14" s="1"/>
  <c r="T43" i="14" s="1"/>
  <c r="T45" i="14" s="1"/>
  <c r="U43" i="14" s="1"/>
  <c r="U45" i="14" s="1"/>
  <c r="V43" i="14" s="1"/>
  <c r="V45" i="14" s="1"/>
  <c r="W43" i="14" s="1"/>
  <c r="W45" i="14" s="1"/>
  <c r="X43" i="14" s="1"/>
  <c r="X45" i="14" s="1"/>
  <c r="Y43" i="14" s="1"/>
  <c r="Y45" i="14" s="1"/>
  <c r="Z43" i="14" s="1"/>
  <c r="Z45" i="14" s="1"/>
  <c r="AA43" i="14" s="1"/>
  <c r="AA45" i="14" s="1"/>
  <c r="AB43" i="14" s="1"/>
  <c r="AB45" i="14" s="1"/>
  <c r="AC43" i="14" s="1"/>
  <c r="AC45" i="14" s="1"/>
  <c r="AD43" i="14" s="1"/>
  <c r="AD45" i="14" s="1"/>
  <c r="AE43" i="14" s="1"/>
  <c r="AE45" i="14" s="1"/>
  <c r="AF43" i="14" s="1"/>
  <c r="AF45" i="14" s="1"/>
  <c r="AG43" i="14" s="1"/>
  <c r="AG45" i="14" s="1"/>
  <c r="AH43" i="14" s="1"/>
  <c r="AH45" i="14" s="1"/>
  <c r="AI43" i="14" s="1"/>
  <c r="AI45" i="14" s="1"/>
  <c r="AJ43" i="14" s="1"/>
  <c r="AJ45" i="14" s="1"/>
  <c r="AK43" i="14" s="1"/>
  <c r="AK45" i="14" s="1"/>
  <c r="AL43" i="14" s="1"/>
  <c r="AL45" i="14" s="1"/>
  <c r="AM43" i="14" s="1"/>
  <c r="AM45" i="14" s="1"/>
  <c r="AN43" i="14" s="1"/>
  <c r="AN45" i="14" s="1"/>
  <c r="AO43" i="14" s="1"/>
  <c r="AO45" i="14" s="1"/>
  <c r="AP43" i="14" s="1"/>
  <c r="AP45" i="14" s="1"/>
  <c r="AQ43" i="14" s="1"/>
  <c r="AQ45" i="14" s="1"/>
  <c r="AR43" i="14" s="1"/>
  <c r="AR45" i="14" s="1"/>
  <c r="AS43" i="14" s="1"/>
  <c r="AT66" i="14"/>
  <c r="AT27" i="4" s="1"/>
  <c r="AU66" i="14"/>
  <c r="AU27" i="4" s="1"/>
  <c r="BF66" i="14"/>
  <c r="D7" i="6" l="1"/>
  <c r="D12" i="6" s="1"/>
  <c r="BB27" i="4"/>
  <c r="BG27" i="4"/>
  <c r="BG32" i="4" s="1"/>
  <c r="BE32" i="4"/>
  <c r="BA27" i="4"/>
  <c r="BB32" i="4"/>
  <c r="AX27" i="4"/>
  <c r="AY27" i="4"/>
  <c r="BC27" i="4"/>
  <c r="BC32" i="4" s="1"/>
  <c r="BO32" i="4"/>
  <c r="BK27" i="4"/>
  <c r="BK32" i="4" s="1"/>
  <c r="AV27" i="4"/>
  <c r="BD32" i="4"/>
  <c r="AZ27" i="4"/>
  <c r="AZ32" i="4" s="1"/>
  <c r="BA32" i="4"/>
  <c r="AW27" i="4"/>
  <c r="BJ32" i="4"/>
  <c r="BF27" i="4"/>
  <c r="BF32" i="4" s="1"/>
  <c r="AS45" i="14"/>
  <c r="AS65" i="14"/>
  <c r="BC53" i="14"/>
  <c r="BC65" i="14"/>
  <c r="D67" i="14"/>
  <c r="BH65" i="14"/>
  <c r="AN65" i="14"/>
  <c r="AN41" i="14"/>
  <c r="BM65" i="14"/>
  <c r="BM61" i="14"/>
  <c r="E65" i="14"/>
  <c r="E33" i="14"/>
  <c r="BI55" i="14"/>
  <c r="BH67" i="14"/>
  <c r="AI65" i="14"/>
  <c r="AX65" i="14"/>
  <c r="AX49" i="14"/>
  <c r="AI67" i="14"/>
  <c r="AJ35" i="14"/>
  <c r="E67" i="14" l="1"/>
  <c r="F31" i="14"/>
  <c r="BM67" i="14"/>
  <c r="BN59" i="14"/>
  <c r="AN67" i="14"/>
  <c r="AO39" i="14"/>
  <c r="AJ65" i="14"/>
  <c r="AJ37" i="14"/>
  <c r="AY47" i="14"/>
  <c r="AX67" i="14"/>
  <c r="BC67" i="14"/>
  <c r="BD51" i="14"/>
  <c r="BI57" i="14"/>
  <c r="BI65" i="14"/>
  <c r="AS67" i="14"/>
  <c r="AT43" i="14"/>
  <c r="C17" i="10"/>
  <c r="H23" i="10" s="1"/>
  <c r="C18" i="10"/>
  <c r="C16" i="10"/>
  <c r="C17" i="3"/>
  <c r="C18" i="3"/>
  <c r="BD65" i="14" l="1"/>
  <c r="BD53" i="14"/>
  <c r="AY65" i="14"/>
  <c r="AY49" i="14"/>
  <c r="AJ67" i="14"/>
  <c r="AK35" i="14"/>
  <c r="AO65" i="14"/>
  <c r="AO41" i="14"/>
  <c r="AT45" i="14"/>
  <c r="AT65" i="14"/>
  <c r="BN61" i="14"/>
  <c r="BN65" i="14"/>
  <c r="F33" i="14"/>
  <c r="F65" i="14"/>
  <c r="BJ55" i="14"/>
  <c r="BI67" i="14"/>
  <c r="BN67" i="14" l="1"/>
  <c r="BO59" i="14"/>
  <c r="AU43" i="14"/>
  <c r="AT67" i="14"/>
  <c r="AO67" i="14"/>
  <c r="AP39" i="14"/>
  <c r="AK65" i="14"/>
  <c r="AK37" i="14"/>
  <c r="AZ47" i="14"/>
  <c r="AY67" i="14"/>
  <c r="BJ57" i="14"/>
  <c r="BJ65" i="14"/>
  <c r="BD67" i="14"/>
  <c r="BE51" i="14"/>
  <c r="F67" i="14"/>
  <c r="G31" i="14"/>
  <c r="G25" i="2"/>
  <c r="BK55" i="14" l="1"/>
  <c r="BJ67" i="14"/>
  <c r="AP41" i="14"/>
  <c r="AP65" i="14"/>
  <c r="BE53" i="14"/>
  <c r="BE65" i="14"/>
  <c r="BO61" i="14"/>
  <c r="BO65" i="14"/>
  <c r="AZ65" i="14"/>
  <c r="AZ49" i="14"/>
  <c r="AK67" i="14"/>
  <c r="AL35" i="14"/>
  <c r="G65" i="14"/>
  <c r="G33" i="14"/>
  <c r="AU45" i="14"/>
  <c r="AU65" i="14"/>
  <c r="C36" i="2" l="1"/>
  <c r="BE67" i="14"/>
  <c r="BF51" i="14"/>
  <c r="G67" i="14"/>
  <c r="H31" i="14"/>
  <c r="AL65" i="14"/>
  <c r="AL37" i="14"/>
  <c r="AZ67" i="14"/>
  <c r="BA47" i="14"/>
  <c r="BO67" i="14"/>
  <c r="BP59" i="14"/>
  <c r="AV43" i="14"/>
  <c r="AU67" i="14"/>
  <c r="AP67" i="14"/>
  <c r="AQ39" i="14"/>
  <c r="BK57" i="14"/>
  <c r="BK65" i="14"/>
  <c r="D47" i="10" l="1"/>
  <c r="D36" i="2"/>
  <c r="BP61" i="14"/>
  <c r="BP65" i="14"/>
  <c r="AL67" i="14"/>
  <c r="AM35" i="14"/>
  <c r="BL55" i="14"/>
  <c r="BK67" i="14"/>
  <c r="AV45" i="14"/>
  <c r="AV65" i="14"/>
  <c r="BA65" i="14"/>
  <c r="BA49" i="14"/>
  <c r="BF53" i="14"/>
  <c r="BF65" i="14"/>
  <c r="H65" i="14"/>
  <c r="H33" i="14"/>
  <c r="AQ41" i="14"/>
  <c r="AQ65" i="14"/>
  <c r="E32" i="10"/>
  <c r="D32" i="10"/>
  <c r="G32" i="10"/>
  <c r="F32" i="10"/>
  <c r="D26" i="10"/>
  <c r="E20" i="10"/>
  <c r="F20" i="10" s="1"/>
  <c r="G20" i="10" s="1"/>
  <c r="H20" i="10" s="1"/>
  <c r="I20" i="10" s="1"/>
  <c r="J20" i="10" s="1"/>
  <c r="K20" i="10" s="1"/>
  <c r="L20" i="10" s="1"/>
  <c r="M20" i="10" s="1"/>
  <c r="N20" i="10" s="1"/>
  <c r="O20" i="10" s="1"/>
  <c r="P20" i="10" s="1"/>
  <c r="Q20" i="10" s="1"/>
  <c r="R20" i="10" s="1"/>
  <c r="S20" i="10" s="1"/>
  <c r="T20" i="10" s="1"/>
  <c r="U20" i="10" s="1"/>
  <c r="V20" i="10" s="1"/>
  <c r="W20" i="10" s="1"/>
  <c r="X20" i="10" s="1"/>
  <c r="Y20" i="10" s="1"/>
  <c r="Z20" i="10" s="1"/>
  <c r="AA20" i="10" s="1"/>
  <c r="AB20" i="10" s="1"/>
  <c r="AC20" i="10" s="1"/>
  <c r="AD20" i="10" s="1"/>
  <c r="AE20" i="10" s="1"/>
  <c r="AF20" i="10" s="1"/>
  <c r="AG20" i="10" s="1"/>
  <c r="AH20" i="10" s="1"/>
  <c r="AI20" i="10" s="1"/>
  <c r="AJ20" i="10" s="1"/>
  <c r="AK20" i="10" s="1"/>
  <c r="AL20" i="10" s="1"/>
  <c r="AM20" i="10" s="1"/>
  <c r="AN20" i="10" s="1"/>
  <c r="AO20" i="10" s="1"/>
  <c r="AP20" i="10" s="1"/>
  <c r="AQ20" i="10" s="1"/>
  <c r="AR20" i="10" s="1"/>
  <c r="AS20" i="10" s="1"/>
  <c r="AT20" i="10" s="1"/>
  <c r="AU20" i="10" s="1"/>
  <c r="AV20" i="10" s="1"/>
  <c r="AW20" i="10" s="1"/>
  <c r="AX20" i="10" s="1"/>
  <c r="AY20" i="10" s="1"/>
  <c r="AZ20" i="10" s="1"/>
  <c r="BA20" i="10" s="1"/>
  <c r="BB20" i="10" s="1"/>
  <c r="BC20" i="10" s="1"/>
  <c r="BD20" i="10" s="1"/>
  <c r="BE20" i="10" s="1"/>
  <c r="BF20" i="10" s="1"/>
  <c r="BG20" i="10" s="1"/>
  <c r="BH20" i="10" s="1"/>
  <c r="BI20" i="10" s="1"/>
  <c r="BJ20" i="10" s="1"/>
  <c r="BK20" i="10" s="1"/>
  <c r="BL20" i="10" s="1"/>
  <c r="BM20" i="10" s="1"/>
  <c r="BN20" i="10" s="1"/>
  <c r="BO20" i="10" s="1"/>
  <c r="BP20" i="10" s="1"/>
  <c r="BQ20" i="10" s="1"/>
  <c r="BR20" i="10" s="1"/>
  <c r="BS20" i="10" s="1"/>
  <c r="BT20" i="10" s="1"/>
  <c r="BU20" i="10" s="1"/>
  <c r="C8" i="10"/>
  <c r="C6" i="10"/>
  <c r="C6" i="9"/>
  <c r="P6" i="9" s="1"/>
  <c r="P24" i="9" s="1"/>
  <c r="C7" i="9"/>
  <c r="O7" i="9" s="1"/>
  <c r="O28" i="9" s="1"/>
  <c r="C8" i="9"/>
  <c r="AL8" i="9" s="1"/>
  <c r="AL32" i="9" s="1"/>
  <c r="C9" i="9"/>
  <c r="J9" i="9" s="1"/>
  <c r="J36" i="9" s="1"/>
  <c r="C10" i="9"/>
  <c r="N10" i="9" s="1"/>
  <c r="N40" i="9" s="1"/>
  <c r="C11" i="9"/>
  <c r="J11" i="9" s="1"/>
  <c r="J44" i="9" s="1"/>
  <c r="C12" i="9"/>
  <c r="K12" i="9" s="1"/>
  <c r="K48" i="9" s="1"/>
  <c r="C13" i="9"/>
  <c r="Q13" i="9" s="1"/>
  <c r="Q52" i="9" s="1"/>
  <c r="C14" i="9"/>
  <c r="K14" i="9" s="1"/>
  <c r="K56" i="9" s="1"/>
  <c r="C15" i="9"/>
  <c r="N15" i="9" s="1"/>
  <c r="N60" i="9" s="1"/>
  <c r="C5" i="9"/>
  <c r="H19" i="9" s="1"/>
  <c r="B16" i="9"/>
  <c r="I47" i="10" l="1"/>
  <c r="E47" i="10"/>
  <c r="E36" i="2"/>
  <c r="G29" i="2"/>
  <c r="W6" i="9"/>
  <c r="W24" i="9" s="1"/>
  <c r="K6" i="9"/>
  <c r="K24" i="9" s="1"/>
  <c r="O6" i="9"/>
  <c r="O24" i="9" s="1"/>
  <c r="Z9" i="9"/>
  <c r="Z36" i="9" s="1"/>
  <c r="BB12" i="9"/>
  <c r="BB48" i="9" s="1"/>
  <c r="O9" i="9"/>
  <c r="O36" i="9" s="1"/>
  <c r="N9" i="9"/>
  <c r="N36" i="9" s="1"/>
  <c r="U10" i="9"/>
  <c r="U40" i="9" s="1"/>
  <c r="O10" i="9"/>
  <c r="O40" i="9" s="1"/>
  <c r="AA11" i="9"/>
  <c r="AA44" i="9" s="1"/>
  <c r="AF13" i="9"/>
  <c r="AF52" i="9" s="1"/>
  <c r="J5" i="9"/>
  <c r="J20" i="9" s="1"/>
  <c r="BG51" i="14"/>
  <c r="BF67" i="14"/>
  <c r="AM65" i="14"/>
  <c r="AM37" i="14"/>
  <c r="AM67" i="14" s="1"/>
  <c r="AQ67" i="14"/>
  <c r="AR39" i="14"/>
  <c r="BL57" i="14"/>
  <c r="BL67" i="14" s="1"/>
  <c r="BL65" i="14"/>
  <c r="H67" i="14"/>
  <c r="I31" i="14"/>
  <c r="BA67" i="14"/>
  <c r="BB47" i="14"/>
  <c r="AW43" i="14"/>
  <c r="AV67" i="14"/>
  <c r="BP67" i="14"/>
  <c r="BQ59" i="14"/>
  <c r="J47" i="10"/>
  <c r="BN14" i="9"/>
  <c r="BN56" i="9" s="1"/>
  <c r="AX11" i="9"/>
  <c r="AX44" i="9" s="1"/>
  <c r="J6" i="9"/>
  <c r="J24" i="9" s="1"/>
  <c r="AQ10" i="9"/>
  <c r="AQ40" i="9" s="1"/>
  <c r="AW11" i="9"/>
  <c r="AW44" i="9" s="1"/>
  <c r="AP12" i="9"/>
  <c r="AP48" i="9" s="1"/>
  <c r="M10" i="9"/>
  <c r="M40" i="9" s="1"/>
  <c r="P11" i="9"/>
  <c r="P44" i="9" s="1"/>
  <c r="AT14" i="9"/>
  <c r="AT56" i="9" s="1"/>
  <c r="AR10" i="9"/>
  <c r="AR40" i="9" s="1"/>
  <c r="AO10" i="9"/>
  <c r="AO40" i="9" s="1"/>
  <c r="AS11" i="9"/>
  <c r="AS44" i="9" s="1"/>
  <c r="R12" i="9"/>
  <c r="R48" i="9" s="1"/>
  <c r="Q11" i="9"/>
  <c r="Q44" i="9" s="1"/>
  <c r="R14" i="9"/>
  <c r="R56" i="9" s="1"/>
  <c r="AO9" i="9"/>
  <c r="AO36" i="9" s="1"/>
  <c r="AK10" i="9"/>
  <c r="AK40" i="9" s="1"/>
  <c r="AN11" i="9"/>
  <c r="AN44" i="9" s="1"/>
  <c r="BH13" i="9"/>
  <c r="BH52" i="9" s="1"/>
  <c r="I11" i="9"/>
  <c r="I44" i="9" s="1"/>
  <c r="AK9" i="9"/>
  <c r="AK36" i="9" s="1"/>
  <c r="AG10" i="9"/>
  <c r="AG40" i="9" s="1"/>
  <c r="AM11" i="9"/>
  <c r="AM44" i="9" s="1"/>
  <c r="AZ13" i="9"/>
  <c r="AZ52" i="9" s="1"/>
  <c r="I7" i="9"/>
  <c r="I28" i="9" s="1"/>
  <c r="AJ9" i="9"/>
  <c r="AJ36" i="9" s="1"/>
  <c r="AF10" i="9"/>
  <c r="AF40" i="9" s="1"/>
  <c r="AL11" i="9"/>
  <c r="AL44" i="9" s="1"/>
  <c r="AR13" i="9"/>
  <c r="AR52" i="9" s="1"/>
  <c r="V5" i="9"/>
  <c r="V20" i="9" s="1"/>
  <c r="AI9" i="9"/>
  <c r="AI36" i="9" s="1"/>
  <c r="Y10" i="9"/>
  <c r="Y40" i="9" s="1"/>
  <c r="AB11" i="9"/>
  <c r="AB44" i="9" s="1"/>
  <c r="AP13" i="9"/>
  <c r="AP52" i="9" s="1"/>
  <c r="Y9" i="9"/>
  <c r="Y36" i="9" s="1"/>
  <c r="S10" i="9"/>
  <c r="S40" i="9" s="1"/>
  <c r="Y11" i="9"/>
  <c r="Y44" i="9" s="1"/>
  <c r="V13" i="9"/>
  <c r="V52" i="9" s="1"/>
  <c r="W5" i="9"/>
  <c r="W20" i="9" s="1"/>
  <c r="P9" i="9"/>
  <c r="P36" i="9" s="1"/>
  <c r="Q10" i="9"/>
  <c r="Q40" i="9" s="1"/>
  <c r="U11" i="9"/>
  <c r="U44" i="9" s="1"/>
  <c r="T13" i="9"/>
  <c r="T52" i="9" s="1"/>
  <c r="AR15" i="9"/>
  <c r="AR60" i="9" s="1"/>
  <c r="AV13" i="9"/>
  <c r="AV52" i="9" s="1"/>
  <c r="AD13" i="9"/>
  <c r="AD52" i="9" s="1"/>
  <c r="BM14" i="9"/>
  <c r="BM56" i="9" s="1"/>
  <c r="Q14" i="9"/>
  <c r="Q56" i="9" s="1"/>
  <c r="AQ15" i="9"/>
  <c r="AQ60" i="9" s="1"/>
  <c r="AA6" i="9"/>
  <c r="AA24" i="9" s="1"/>
  <c r="AN9" i="9"/>
  <c r="AN36" i="9" s="1"/>
  <c r="W9" i="9"/>
  <c r="W36" i="9" s="1"/>
  <c r="AP10" i="9"/>
  <c r="AP40" i="9" s="1"/>
  <c r="T10" i="9"/>
  <c r="T40" i="9" s="1"/>
  <c r="AU11" i="9"/>
  <c r="AU44" i="9" s="1"/>
  <c r="Z11" i="9"/>
  <c r="Z44" i="9" s="1"/>
  <c r="AD12" i="9"/>
  <c r="AD48" i="9" s="1"/>
  <c r="AU13" i="9"/>
  <c r="AU52" i="9" s="1"/>
  <c r="AB13" i="9"/>
  <c r="AB52" i="9" s="1"/>
  <c r="BF14" i="9"/>
  <c r="BF56" i="9" s="1"/>
  <c r="J14" i="9"/>
  <c r="J56" i="9" s="1"/>
  <c r="AK15" i="9"/>
  <c r="AK60" i="9" s="1"/>
  <c r="I15" i="9"/>
  <c r="I60" i="9" s="1"/>
  <c r="AT13" i="9"/>
  <c r="AT52" i="9" s="1"/>
  <c r="X13" i="9"/>
  <c r="X52" i="9" s="1"/>
  <c r="BB14" i="9"/>
  <c r="BB56" i="9" s="1"/>
  <c r="BQ15" i="9"/>
  <c r="BQ60" i="9" s="1"/>
  <c r="BQ66" i="9" s="1"/>
  <c r="BQ27" i="10" s="1"/>
  <c r="BQ32" i="10" s="1"/>
  <c r="AG15" i="9"/>
  <c r="AG60" i="9" s="1"/>
  <c r="AM9" i="9"/>
  <c r="AM36" i="9" s="1"/>
  <c r="U9" i="9"/>
  <c r="U36" i="9" s="1"/>
  <c r="I13" i="9"/>
  <c r="I52" i="9" s="1"/>
  <c r="V6" i="9"/>
  <c r="V24" i="9" s="1"/>
  <c r="AL9" i="9"/>
  <c r="AL36" i="9" s="1"/>
  <c r="Q9" i="9"/>
  <c r="Q36" i="9" s="1"/>
  <c r="AM10" i="9"/>
  <c r="AM40" i="9" s="1"/>
  <c r="R10" i="9"/>
  <c r="R40" i="9" s="1"/>
  <c r="AO11" i="9"/>
  <c r="AO44" i="9" s="1"/>
  <c r="W11" i="9"/>
  <c r="W44" i="9" s="1"/>
  <c r="H51" i="9"/>
  <c r="AS13" i="9"/>
  <c r="AS52" i="9" s="1"/>
  <c r="W13" i="9"/>
  <c r="W52" i="9" s="1"/>
  <c r="BA14" i="9"/>
  <c r="BA56" i="9" s="1"/>
  <c r="BP15" i="9"/>
  <c r="BP60" i="9" s="1"/>
  <c r="AF15" i="9"/>
  <c r="AF60" i="9" s="1"/>
  <c r="BI15" i="9"/>
  <c r="BI60" i="9" s="1"/>
  <c r="BG13" i="9"/>
  <c r="BG52" i="9" s="1"/>
  <c r="BE15" i="9"/>
  <c r="BE60" i="9" s="1"/>
  <c r="U5" i="9"/>
  <c r="U20" i="9" s="1"/>
  <c r="V7" i="9"/>
  <c r="V28" i="9" s="1"/>
  <c r="AG9" i="9"/>
  <c r="AG36" i="9" s="1"/>
  <c r="M9" i="9"/>
  <c r="M36" i="9" s="1"/>
  <c r="AE10" i="9"/>
  <c r="AE40" i="9" s="1"/>
  <c r="AV10" i="9"/>
  <c r="AV40" i="9" s="1"/>
  <c r="AK11" i="9"/>
  <c r="AK44" i="9" s="1"/>
  <c r="O11" i="9"/>
  <c r="O44" i="9" s="1"/>
  <c r="BF13" i="9"/>
  <c r="BF52" i="9" s="1"/>
  <c r="AJ13" i="9"/>
  <c r="AJ52" i="9" s="1"/>
  <c r="P13" i="9"/>
  <c r="P52" i="9" s="1"/>
  <c r="AH14" i="9"/>
  <c r="AH56" i="9" s="1"/>
  <c r="BD15" i="9"/>
  <c r="BD60" i="9" s="1"/>
  <c r="T15" i="9"/>
  <c r="T60" i="9" s="1"/>
  <c r="AE15" i="9"/>
  <c r="AE60" i="9" s="1"/>
  <c r="Y15" i="9"/>
  <c r="Y60" i="9" s="1"/>
  <c r="AO14" i="9"/>
  <c r="AO56" i="9" s="1"/>
  <c r="O5" i="9"/>
  <c r="O20" i="9" s="1"/>
  <c r="J7" i="9"/>
  <c r="J28" i="9" s="1"/>
  <c r="AC9" i="9"/>
  <c r="AC36" i="9" s="1"/>
  <c r="K9" i="9"/>
  <c r="K36" i="9" s="1"/>
  <c r="AD10" i="9"/>
  <c r="AD40" i="9" s="1"/>
  <c r="BA11" i="9"/>
  <c r="BA44" i="9" s="1"/>
  <c r="AI11" i="9"/>
  <c r="AI44" i="9" s="1"/>
  <c r="N11" i="9"/>
  <c r="N44" i="9" s="1"/>
  <c r="BE13" i="9"/>
  <c r="BE52" i="9" s="1"/>
  <c r="AI13" i="9"/>
  <c r="AI52" i="9" s="1"/>
  <c r="L13" i="9"/>
  <c r="L52" i="9" s="1"/>
  <c r="AD14" i="9"/>
  <c r="AD56" i="9" s="1"/>
  <c r="BC15" i="9"/>
  <c r="BC60" i="9" s="1"/>
  <c r="S15" i="9"/>
  <c r="S60" i="9" s="1"/>
  <c r="BO15" i="9"/>
  <c r="BO60" i="9" s="1"/>
  <c r="AP14" i="9"/>
  <c r="AP56" i="9" s="1"/>
  <c r="AN13" i="9"/>
  <c r="AN52" i="9" s="1"/>
  <c r="R13" i="9"/>
  <c r="R52" i="9" s="1"/>
  <c r="U15" i="9"/>
  <c r="U60" i="9" s="1"/>
  <c r="K5" i="9"/>
  <c r="K20" i="9" s="1"/>
  <c r="H35" i="9"/>
  <c r="AB9" i="9"/>
  <c r="AB36" i="9" s="1"/>
  <c r="AQ9" i="9"/>
  <c r="AQ36" i="9" s="1"/>
  <c r="AC10" i="9"/>
  <c r="AC40" i="9" s="1"/>
  <c r="AZ11" i="9"/>
  <c r="AZ44" i="9" s="1"/>
  <c r="AG11" i="9"/>
  <c r="AG44" i="9" s="1"/>
  <c r="M11" i="9"/>
  <c r="M44" i="9" s="1"/>
  <c r="BD13" i="9"/>
  <c r="BD52" i="9" s="1"/>
  <c r="AH13" i="9"/>
  <c r="AH52" i="9" s="1"/>
  <c r="K13" i="9"/>
  <c r="K52" i="9" s="1"/>
  <c r="AC14" i="9"/>
  <c r="AC56" i="9" s="1"/>
  <c r="AW15" i="9"/>
  <c r="AW60" i="9" s="1"/>
  <c r="M15" i="9"/>
  <c r="M60" i="9" s="1"/>
  <c r="AA9" i="9"/>
  <c r="AA36" i="9" s="1"/>
  <c r="AS10" i="9"/>
  <c r="AS40" i="9" s="1"/>
  <c r="AA10" i="9"/>
  <c r="AA40" i="9" s="1"/>
  <c r="AY11" i="9"/>
  <c r="AY44" i="9" s="1"/>
  <c r="AC11" i="9"/>
  <c r="AC44" i="9" s="1"/>
  <c r="K11" i="9"/>
  <c r="K44" i="9" s="1"/>
  <c r="BB13" i="9"/>
  <c r="BB52" i="9" s="1"/>
  <c r="AG13" i="9"/>
  <c r="AG52" i="9" s="1"/>
  <c r="J13" i="9"/>
  <c r="J52" i="9" s="1"/>
  <c r="V14" i="9"/>
  <c r="V56" i="9" s="1"/>
  <c r="AS15" i="9"/>
  <c r="AS60" i="9" s="1"/>
  <c r="BU15" i="9"/>
  <c r="BU60" i="9" s="1"/>
  <c r="BU66" i="9" s="1"/>
  <c r="BU27" i="10" s="1"/>
  <c r="BU32" i="10" s="1"/>
  <c r="G24" i="10"/>
  <c r="D24" i="10"/>
  <c r="E24" i="10"/>
  <c r="F24" i="10"/>
  <c r="D36" i="10"/>
  <c r="D28" i="10"/>
  <c r="E26" i="10" s="1"/>
  <c r="N7" i="9"/>
  <c r="N28" i="9" s="1"/>
  <c r="AT12" i="9"/>
  <c r="AT48" i="9" s="1"/>
  <c r="J12" i="9"/>
  <c r="J48" i="9" s="1"/>
  <c r="H11" i="9"/>
  <c r="H44" i="9" s="1"/>
  <c r="I10" i="9"/>
  <c r="I40" i="9" s="1"/>
  <c r="N5" i="9"/>
  <c r="N20" i="9" s="1"/>
  <c r="Z6" i="9"/>
  <c r="Z24" i="9" s="1"/>
  <c r="N6" i="9"/>
  <c r="N24" i="9" s="1"/>
  <c r="Y7" i="9"/>
  <c r="Y28" i="9" s="1"/>
  <c r="M7" i="9"/>
  <c r="M28" i="9" s="1"/>
  <c r="AE8" i="9"/>
  <c r="AE32" i="9" s="1"/>
  <c r="S8" i="9"/>
  <c r="S32" i="9" s="1"/>
  <c r="AF9" i="9"/>
  <c r="AF36" i="9" s="1"/>
  <c r="T9" i="9"/>
  <c r="T36" i="9" s="1"/>
  <c r="H39" i="9"/>
  <c r="AJ10" i="9"/>
  <c r="AJ40" i="9" s="1"/>
  <c r="X10" i="9"/>
  <c r="X40" i="9" s="1"/>
  <c r="L10" i="9"/>
  <c r="L40" i="9" s="1"/>
  <c r="AR11" i="9"/>
  <c r="AR44" i="9" s="1"/>
  <c r="AF11" i="9"/>
  <c r="AF44" i="9" s="1"/>
  <c r="T11" i="9"/>
  <c r="T44" i="9" s="1"/>
  <c r="BE12" i="9"/>
  <c r="BE48" i="9" s="1"/>
  <c r="AS12" i="9"/>
  <c r="AS48" i="9" s="1"/>
  <c r="AG12" i="9"/>
  <c r="AG48" i="9" s="1"/>
  <c r="U12" i="9"/>
  <c r="U48" i="9" s="1"/>
  <c r="BF12" i="9"/>
  <c r="BF48" i="9" s="1"/>
  <c r="AY13" i="9"/>
  <c r="AY52" i="9" s="1"/>
  <c r="AM13" i="9"/>
  <c r="AM52" i="9" s="1"/>
  <c r="AA13" i="9"/>
  <c r="AA52" i="9" s="1"/>
  <c r="O13" i="9"/>
  <c r="O52" i="9" s="1"/>
  <c r="BE14" i="9"/>
  <c r="BE56" i="9" s="1"/>
  <c r="AS14" i="9"/>
  <c r="AS56" i="9" s="1"/>
  <c r="AG14" i="9"/>
  <c r="AG56" i="9" s="1"/>
  <c r="U14" i="9"/>
  <c r="U56" i="9" s="1"/>
  <c r="BP14" i="9"/>
  <c r="BP56" i="9" s="1"/>
  <c r="BT15" i="9"/>
  <c r="BT60" i="9" s="1"/>
  <c r="BT66" i="9" s="1"/>
  <c r="BT27" i="10" s="1"/>
  <c r="BT32" i="10" s="1"/>
  <c r="BH15" i="9"/>
  <c r="BH60" i="9" s="1"/>
  <c r="AV15" i="9"/>
  <c r="AV60" i="9" s="1"/>
  <c r="AJ15" i="9"/>
  <c r="AJ60" i="9" s="1"/>
  <c r="X15" i="9"/>
  <c r="X60" i="9" s="1"/>
  <c r="L15" i="9"/>
  <c r="L60" i="9" s="1"/>
  <c r="AF8" i="9"/>
  <c r="AF32" i="9" s="1"/>
  <c r="H47" i="9"/>
  <c r="AH12" i="9"/>
  <c r="AH48" i="9" s="1"/>
  <c r="H10" i="9"/>
  <c r="H40" i="9" s="1"/>
  <c r="I9" i="9"/>
  <c r="I36" i="9" s="1"/>
  <c r="M5" i="9"/>
  <c r="M20" i="9" s="1"/>
  <c r="Y6" i="9"/>
  <c r="Y24" i="9" s="1"/>
  <c r="M6" i="9"/>
  <c r="M24" i="9" s="1"/>
  <c r="H27" i="9"/>
  <c r="X7" i="9"/>
  <c r="X28" i="9" s="1"/>
  <c r="L7" i="9"/>
  <c r="L28" i="9" s="1"/>
  <c r="AD8" i="9"/>
  <c r="AD32" i="9" s="1"/>
  <c r="R8" i="9"/>
  <c r="R32" i="9" s="1"/>
  <c r="AE9" i="9"/>
  <c r="AE36" i="9" s="1"/>
  <c r="S9" i="9"/>
  <c r="S36" i="9" s="1"/>
  <c r="AU10" i="9"/>
  <c r="AU40" i="9" s="1"/>
  <c r="AI10" i="9"/>
  <c r="AI40" i="9" s="1"/>
  <c r="W10" i="9"/>
  <c r="W40" i="9" s="1"/>
  <c r="K10" i="9"/>
  <c r="K40" i="9" s="1"/>
  <c r="AQ11" i="9"/>
  <c r="AQ44" i="9" s="1"/>
  <c r="AE11" i="9"/>
  <c r="AE44" i="9" s="1"/>
  <c r="S11" i="9"/>
  <c r="S44" i="9" s="1"/>
  <c r="BD12" i="9"/>
  <c r="BD48" i="9" s="1"/>
  <c r="AR12" i="9"/>
  <c r="AR48" i="9" s="1"/>
  <c r="AF12" i="9"/>
  <c r="AF48" i="9" s="1"/>
  <c r="T12" i="9"/>
  <c r="T48" i="9" s="1"/>
  <c r="BK13" i="9"/>
  <c r="BK52" i="9" s="1"/>
  <c r="AX13" i="9"/>
  <c r="AX52" i="9" s="1"/>
  <c r="AL13" i="9"/>
  <c r="AL52" i="9" s="1"/>
  <c r="Z13" i="9"/>
  <c r="Z52" i="9" s="1"/>
  <c r="N13" i="9"/>
  <c r="N52" i="9" s="1"/>
  <c r="H55" i="9"/>
  <c r="BD14" i="9"/>
  <c r="BD56" i="9" s="1"/>
  <c r="AR14" i="9"/>
  <c r="AR56" i="9" s="1"/>
  <c r="AF14" i="9"/>
  <c r="AF56" i="9" s="1"/>
  <c r="T14" i="9"/>
  <c r="T56" i="9" s="1"/>
  <c r="BS15" i="9"/>
  <c r="BS60" i="9" s="1"/>
  <c r="BS66" i="9" s="1"/>
  <c r="BS27" i="10" s="1"/>
  <c r="BS32" i="10" s="1"/>
  <c r="BG15" i="9"/>
  <c r="BG60" i="9" s="1"/>
  <c r="AU15" i="9"/>
  <c r="AU60" i="9" s="1"/>
  <c r="AI15" i="9"/>
  <c r="AI60" i="9" s="1"/>
  <c r="W15" i="9"/>
  <c r="W60" i="9" s="1"/>
  <c r="K15" i="9"/>
  <c r="K60" i="9" s="1"/>
  <c r="AB8" i="9"/>
  <c r="AB32" i="9" s="1"/>
  <c r="H12" i="9"/>
  <c r="H48" i="9" s="1"/>
  <c r="Z7" i="9"/>
  <c r="Z28" i="9" s="1"/>
  <c r="T8" i="9"/>
  <c r="T32" i="9" s="1"/>
  <c r="V12" i="9"/>
  <c r="V48" i="9" s="1"/>
  <c r="H9" i="9"/>
  <c r="H36" i="9" s="1"/>
  <c r="I8" i="9"/>
  <c r="I32" i="9" s="1"/>
  <c r="L5" i="9"/>
  <c r="L20" i="9" s="1"/>
  <c r="X6" i="9"/>
  <c r="X24" i="9" s="1"/>
  <c r="L6" i="9"/>
  <c r="L24" i="9" s="1"/>
  <c r="W7" i="9"/>
  <c r="W28" i="9" s="1"/>
  <c r="K7" i="9"/>
  <c r="K28" i="9" s="1"/>
  <c r="AC8" i="9"/>
  <c r="AC32" i="9" s="1"/>
  <c r="Q8" i="9"/>
  <c r="Q32" i="9" s="1"/>
  <c r="AP9" i="9"/>
  <c r="AP36" i="9" s="1"/>
  <c r="AD9" i="9"/>
  <c r="AD36" i="9" s="1"/>
  <c r="R9" i="9"/>
  <c r="R36" i="9" s="1"/>
  <c r="AT10" i="9"/>
  <c r="AT40" i="9" s="1"/>
  <c r="AH10" i="9"/>
  <c r="AH40" i="9" s="1"/>
  <c r="V10" i="9"/>
  <c r="V40" i="9" s="1"/>
  <c r="J10" i="9"/>
  <c r="J40" i="9" s="1"/>
  <c r="AP11" i="9"/>
  <c r="AP44" i="9" s="1"/>
  <c r="AD11" i="9"/>
  <c r="AD44" i="9" s="1"/>
  <c r="R11" i="9"/>
  <c r="R44" i="9" s="1"/>
  <c r="BC12" i="9"/>
  <c r="BC48" i="9" s="1"/>
  <c r="AQ12" i="9"/>
  <c r="AQ48" i="9" s="1"/>
  <c r="AE12" i="9"/>
  <c r="AE48" i="9" s="1"/>
  <c r="S12" i="9"/>
  <c r="S48" i="9" s="1"/>
  <c r="BI13" i="9"/>
  <c r="BI52" i="9" s="1"/>
  <c r="AW13" i="9"/>
  <c r="AW52" i="9" s="1"/>
  <c r="AK13" i="9"/>
  <c r="AK52" i="9" s="1"/>
  <c r="Y13" i="9"/>
  <c r="Y52" i="9" s="1"/>
  <c r="M13" i="9"/>
  <c r="M52" i="9" s="1"/>
  <c r="BO14" i="9"/>
  <c r="BO56" i="9" s="1"/>
  <c r="BC14" i="9"/>
  <c r="BC56" i="9" s="1"/>
  <c r="AQ14" i="9"/>
  <c r="AQ56" i="9" s="1"/>
  <c r="AE14" i="9"/>
  <c r="AE56" i="9" s="1"/>
  <c r="S14" i="9"/>
  <c r="S56" i="9" s="1"/>
  <c r="BR15" i="9"/>
  <c r="BR60" i="9" s="1"/>
  <c r="BR66" i="9" s="1"/>
  <c r="BR27" i="10" s="1"/>
  <c r="BR32" i="10" s="1"/>
  <c r="BF15" i="9"/>
  <c r="BF60" i="9" s="1"/>
  <c r="AT15" i="9"/>
  <c r="AT60" i="9" s="1"/>
  <c r="AH15" i="9"/>
  <c r="AH60" i="9" s="1"/>
  <c r="V15" i="9"/>
  <c r="V60" i="9" s="1"/>
  <c r="J15" i="9"/>
  <c r="J60" i="9" s="1"/>
  <c r="P8" i="9"/>
  <c r="P32" i="9" s="1"/>
  <c r="H7" i="9"/>
  <c r="H28" i="9" s="1"/>
  <c r="U7" i="9"/>
  <c r="U28" i="9" s="1"/>
  <c r="AG7" i="9"/>
  <c r="AG28" i="9" s="1"/>
  <c r="AA8" i="9"/>
  <c r="AA32" i="9" s="1"/>
  <c r="BA12" i="9"/>
  <c r="BA48" i="9" s="1"/>
  <c r="AO12" i="9"/>
  <c r="AO48" i="9" s="1"/>
  <c r="AC12" i="9"/>
  <c r="AC48" i="9" s="1"/>
  <c r="Q12" i="9"/>
  <c r="Q48" i="9" s="1"/>
  <c r="O8" i="9"/>
  <c r="O32" i="9" s="1"/>
  <c r="H6" i="9"/>
  <c r="H24" i="9" s="1"/>
  <c r="U6" i="9"/>
  <c r="U24" i="9" s="1"/>
  <c r="AF7" i="9"/>
  <c r="AF28" i="9" s="1"/>
  <c r="H31" i="9"/>
  <c r="AZ12" i="9"/>
  <c r="AZ48" i="9" s="1"/>
  <c r="AN12" i="9"/>
  <c r="AN48" i="9" s="1"/>
  <c r="AB12" i="9"/>
  <c r="AB48" i="9" s="1"/>
  <c r="P12" i="9"/>
  <c r="P48" i="9" s="1"/>
  <c r="BL14" i="9"/>
  <c r="BL56" i="9" s="1"/>
  <c r="AZ14" i="9"/>
  <c r="AZ56" i="9" s="1"/>
  <c r="AN14" i="9"/>
  <c r="AN56" i="9" s="1"/>
  <c r="AB14" i="9"/>
  <c r="AB56" i="9" s="1"/>
  <c r="P14" i="9"/>
  <c r="P56" i="9" s="1"/>
  <c r="T7" i="9"/>
  <c r="T28" i="9" s="1"/>
  <c r="C16" i="9"/>
  <c r="I5" i="9"/>
  <c r="I20" i="9" s="1"/>
  <c r="T5" i="9"/>
  <c r="T20" i="9" s="1"/>
  <c r="T6" i="9"/>
  <c r="T24" i="9" s="1"/>
  <c r="AB6" i="9"/>
  <c r="AB24" i="9" s="1"/>
  <c r="AE7" i="9"/>
  <c r="AE28" i="9" s="1"/>
  <c r="S7" i="9"/>
  <c r="S28" i="9" s="1"/>
  <c r="AK8" i="9"/>
  <c r="AK32" i="9" s="1"/>
  <c r="Y8" i="9"/>
  <c r="Y32" i="9" s="1"/>
  <c r="M8" i="9"/>
  <c r="M32" i="9" s="1"/>
  <c r="AY12" i="9"/>
  <c r="AY48" i="9" s="1"/>
  <c r="AM12" i="9"/>
  <c r="AM48" i="9" s="1"/>
  <c r="AA12" i="9"/>
  <c r="AA48" i="9" s="1"/>
  <c r="O12" i="9"/>
  <c r="O48" i="9" s="1"/>
  <c r="U13" i="9"/>
  <c r="U52" i="9" s="1"/>
  <c r="BJ13" i="9"/>
  <c r="BJ52" i="9" s="1"/>
  <c r="BK14" i="9"/>
  <c r="BK56" i="9" s="1"/>
  <c r="AY14" i="9"/>
  <c r="AY56" i="9" s="1"/>
  <c r="AM14" i="9"/>
  <c r="AM56" i="9" s="1"/>
  <c r="AA14" i="9"/>
  <c r="AA56" i="9" s="1"/>
  <c r="O14" i="9"/>
  <c r="O56" i="9" s="1"/>
  <c r="BN15" i="9"/>
  <c r="BN60" i="9" s="1"/>
  <c r="BB15" i="9"/>
  <c r="BB60" i="9" s="1"/>
  <c r="AP15" i="9"/>
  <c r="AP60" i="9" s="1"/>
  <c r="AD15" i="9"/>
  <c r="AD60" i="9" s="1"/>
  <c r="R15" i="9"/>
  <c r="R60" i="9" s="1"/>
  <c r="H8" i="9"/>
  <c r="H32" i="9" s="1"/>
  <c r="Z8" i="9"/>
  <c r="Z32" i="9" s="1"/>
  <c r="H5" i="9"/>
  <c r="H20" i="9" s="1"/>
  <c r="H21" i="9" s="1"/>
  <c r="I19" i="9" s="1"/>
  <c r="I21" i="9" s="1"/>
  <c r="J19" i="9" s="1"/>
  <c r="J21" i="9" s="1"/>
  <c r="K19" i="9" s="1"/>
  <c r="S5" i="9"/>
  <c r="S20" i="9" s="1"/>
  <c r="S6" i="9"/>
  <c r="S24" i="9" s="1"/>
  <c r="H23" i="9"/>
  <c r="AD7" i="9"/>
  <c r="AD28" i="9" s="1"/>
  <c r="R7" i="9"/>
  <c r="R28" i="9" s="1"/>
  <c r="AJ8" i="9"/>
  <c r="AJ32" i="9" s="1"/>
  <c r="X8" i="9"/>
  <c r="X32" i="9" s="1"/>
  <c r="L8" i="9"/>
  <c r="L32" i="9" s="1"/>
  <c r="AX12" i="9"/>
  <c r="AX48" i="9" s="1"/>
  <c r="AL12" i="9"/>
  <c r="AL48" i="9" s="1"/>
  <c r="Z12" i="9"/>
  <c r="Z48" i="9" s="1"/>
  <c r="N12" i="9"/>
  <c r="N48" i="9" s="1"/>
  <c r="BJ14" i="9"/>
  <c r="BJ56" i="9" s="1"/>
  <c r="AX14" i="9"/>
  <c r="AX56" i="9" s="1"/>
  <c r="AL14" i="9"/>
  <c r="AL56" i="9" s="1"/>
  <c r="Z14" i="9"/>
  <c r="Z56" i="9" s="1"/>
  <c r="N14" i="9"/>
  <c r="N56" i="9" s="1"/>
  <c r="BM15" i="9"/>
  <c r="BM60" i="9" s="1"/>
  <c r="BA15" i="9"/>
  <c r="BA60" i="9" s="1"/>
  <c r="AO15" i="9"/>
  <c r="AO60" i="9" s="1"/>
  <c r="AC15" i="9"/>
  <c r="AC60" i="9" s="1"/>
  <c r="Q15" i="9"/>
  <c r="Q60" i="9" s="1"/>
  <c r="H15" i="9"/>
  <c r="H60" i="9" s="1"/>
  <c r="I14" i="9"/>
  <c r="I56" i="9" s="1"/>
  <c r="R5" i="9"/>
  <c r="R20" i="9" s="1"/>
  <c r="R6" i="9"/>
  <c r="R24" i="9" s="1"/>
  <c r="AC7" i="9"/>
  <c r="AC28" i="9" s="1"/>
  <c r="Q7" i="9"/>
  <c r="Q28" i="9" s="1"/>
  <c r="AI8" i="9"/>
  <c r="AI32" i="9" s="1"/>
  <c r="W8" i="9"/>
  <c r="W32" i="9" s="1"/>
  <c r="K8" i="9"/>
  <c r="K32" i="9" s="1"/>
  <c r="X9" i="9"/>
  <c r="X36" i="9" s="1"/>
  <c r="L9" i="9"/>
  <c r="L36" i="9" s="1"/>
  <c r="AN10" i="9"/>
  <c r="AN40" i="9" s="1"/>
  <c r="AB10" i="9"/>
  <c r="AB40" i="9" s="1"/>
  <c r="P10" i="9"/>
  <c r="P40" i="9" s="1"/>
  <c r="AV11" i="9"/>
  <c r="AV44" i="9" s="1"/>
  <c r="AJ11" i="9"/>
  <c r="AJ44" i="9" s="1"/>
  <c r="X11" i="9"/>
  <c r="X44" i="9" s="1"/>
  <c r="L11" i="9"/>
  <c r="L44" i="9" s="1"/>
  <c r="AW12" i="9"/>
  <c r="AW48" i="9" s="1"/>
  <c r="AK12" i="9"/>
  <c r="AK48" i="9" s="1"/>
  <c r="Y12" i="9"/>
  <c r="Y48" i="9" s="1"/>
  <c r="M12" i="9"/>
  <c r="M48" i="9" s="1"/>
  <c r="BC13" i="9"/>
  <c r="BC52" i="9" s="1"/>
  <c r="AQ13" i="9"/>
  <c r="AQ52" i="9" s="1"/>
  <c r="AE13" i="9"/>
  <c r="AE52" i="9" s="1"/>
  <c r="S13" i="9"/>
  <c r="S52" i="9" s="1"/>
  <c r="BI14" i="9"/>
  <c r="BI56" i="9" s="1"/>
  <c r="AW14" i="9"/>
  <c r="AW56" i="9" s="1"/>
  <c r="AK14" i="9"/>
  <c r="AK56" i="9" s="1"/>
  <c r="Y14" i="9"/>
  <c r="Y56" i="9" s="1"/>
  <c r="M14" i="9"/>
  <c r="M56" i="9" s="1"/>
  <c r="BL15" i="9"/>
  <c r="BL60" i="9" s="1"/>
  <c r="AZ15" i="9"/>
  <c r="AZ60" i="9" s="1"/>
  <c r="AN15" i="9"/>
  <c r="AN60" i="9" s="1"/>
  <c r="AB15" i="9"/>
  <c r="AB60" i="9" s="1"/>
  <c r="P15" i="9"/>
  <c r="P60" i="9" s="1"/>
  <c r="I6" i="9"/>
  <c r="I24" i="9" s="1"/>
  <c r="H14" i="9"/>
  <c r="H56" i="9" s="1"/>
  <c r="Q5" i="9"/>
  <c r="Q20" i="9" s="1"/>
  <c r="Q6" i="9"/>
  <c r="Q24" i="9" s="1"/>
  <c r="AB7" i="9"/>
  <c r="AB28" i="9" s="1"/>
  <c r="P7" i="9"/>
  <c r="P28" i="9" s="1"/>
  <c r="AH8" i="9"/>
  <c r="AH32" i="9" s="1"/>
  <c r="V8" i="9"/>
  <c r="V32" i="9" s="1"/>
  <c r="J8" i="9"/>
  <c r="J32" i="9" s="1"/>
  <c r="AV12" i="9"/>
  <c r="AV48" i="9" s="1"/>
  <c r="AJ12" i="9"/>
  <c r="AJ48" i="9" s="1"/>
  <c r="X12" i="9"/>
  <c r="X48" i="9" s="1"/>
  <c r="L12" i="9"/>
  <c r="L48" i="9" s="1"/>
  <c r="BH14" i="9"/>
  <c r="BH56" i="9" s="1"/>
  <c r="AV14" i="9"/>
  <c r="AV56" i="9" s="1"/>
  <c r="AJ14" i="9"/>
  <c r="AJ56" i="9" s="1"/>
  <c r="X14" i="9"/>
  <c r="X56" i="9" s="1"/>
  <c r="L14" i="9"/>
  <c r="L56" i="9" s="1"/>
  <c r="BK15" i="9"/>
  <c r="BK60" i="9" s="1"/>
  <c r="AY15" i="9"/>
  <c r="AY60" i="9" s="1"/>
  <c r="AM15" i="9"/>
  <c r="AM60" i="9" s="1"/>
  <c r="AA15" i="9"/>
  <c r="AA60" i="9" s="1"/>
  <c r="O15" i="9"/>
  <c r="O60" i="9" s="1"/>
  <c r="N8" i="9"/>
  <c r="N32" i="9" s="1"/>
  <c r="H13" i="9"/>
  <c r="H52" i="9" s="1"/>
  <c r="I12" i="9"/>
  <c r="I48" i="9" s="1"/>
  <c r="P5" i="9"/>
  <c r="P20" i="9" s="1"/>
  <c r="AA7" i="9"/>
  <c r="AA28" i="9" s="1"/>
  <c r="AG8" i="9"/>
  <c r="AG32" i="9" s="1"/>
  <c r="U8" i="9"/>
  <c r="U32" i="9" s="1"/>
  <c r="AH9" i="9"/>
  <c r="AH36" i="9" s="1"/>
  <c r="V9" i="9"/>
  <c r="V36" i="9" s="1"/>
  <c r="AL10" i="9"/>
  <c r="AL40" i="9" s="1"/>
  <c r="Z10" i="9"/>
  <c r="Z40" i="9" s="1"/>
  <c r="H43" i="9"/>
  <c r="AT11" i="9"/>
  <c r="AT44" i="9" s="1"/>
  <c r="AH11" i="9"/>
  <c r="AH44" i="9" s="1"/>
  <c r="V11" i="9"/>
  <c r="V44" i="9" s="1"/>
  <c r="AU12" i="9"/>
  <c r="AU48" i="9" s="1"/>
  <c r="AI12" i="9"/>
  <c r="AI48" i="9" s="1"/>
  <c r="W12" i="9"/>
  <c r="W48" i="9" s="1"/>
  <c r="BA13" i="9"/>
  <c r="BA52" i="9" s="1"/>
  <c r="AO13" i="9"/>
  <c r="AO52" i="9" s="1"/>
  <c r="AC13" i="9"/>
  <c r="AC52" i="9" s="1"/>
  <c r="BG14" i="9"/>
  <c r="BG56" i="9" s="1"/>
  <c r="AU14" i="9"/>
  <c r="AU56" i="9" s="1"/>
  <c r="AI14" i="9"/>
  <c r="AI56" i="9" s="1"/>
  <c r="W14" i="9"/>
  <c r="W56" i="9" s="1"/>
  <c r="H59" i="9"/>
  <c r="BJ15" i="9"/>
  <c r="BJ60" i="9" s="1"/>
  <c r="AX15" i="9"/>
  <c r="AX60" i="9" s="1"/>
  <c r="AL15" i="9"/>
  <c r="AL60" i="9" s="1"/>
  <c r="Z15" i="9"/>
  <c r="Z60" i="9" s="1"/>
  <c r="G66" i="9"/>
  <c r="D66" i="9"/>
  <c r="E66" i="9"/>
  <c r="F66" i="9"/>
  <c r="D65" i="9"/>
  <c r="C5" i="6" l="1"/>
  <c r="D5" i="6"/>
  <c r="H49" i="9"/>
  <c r="I47" i="9" s="1"/>
  <c r="BB66" i="9"/>
  <c r="BB27" i="10" s="1"/>
  <c r="BB32" i="10" s="1"/>
  <c r="F36" i="2"/>
  <c r="G47" i="10"/>
  <c r="F47" i="10"/>
  <c r="C60" i="10"/>
  <c r="C26" i="12" s="1"/>
  <c r="AS66" i="9"/>
  <c r="AS27" i="10" s="1"/>
  <c r="AS32" i="10" s="1"/>
  <c r="H37" i="9"/>
  <c r="I35" i="9" s="1"/>
  <c r="I37" i="9" s="1"/>
  <c r="J35" i="9" s="1"/>
  <c r="J37" i="9" s="1"/>
  <c r="K35" i="9" s="1"/>
  <c r="K37" i="9" s="1"/>
  <c r="L35" i="9" s="1"/>
  <c r="L37" i="9" s="1"/>
  <c r="M35" i="9" s="1"/>
  <c r="M37" i="9" s="1"/>
  <c r="N35" i="9" s="1"/>
  <c r="N37" i="9" s="1"/>
  <c r="O35" i="9" s="1"/>
  <c r="O37" i="9" s="1"/>
  <c r="P35" i="9" s="1"/>
  <c r="P37" i="9" s="1"/>
  <c r="Q35" i="9" s="1"/>
  <c r="Q37" i="9" s="1"/>
  <c r="R35" i="9" s="1"/>
  <c r="R37" i="9" s="1"/>
  <c r="S35" i="9" s="1"/>
  <c r="S37" i="9" s="1"/>
  <c r="T35" i="9" s="1"/>
  <c r="T37" i="9" s="1"/>
  <c r="U35" i="9" s="1"/>
  <c r="U37" i="9" s="1"/>
  <c r="V35" i="9" s="1"/>
  <c r="V37" i="9" s="1"/>
  <c r="W35" i="9" s="1"/>
  <c r="W37" i="9" s="1"/>
  <c r="X35" i="9" s="1"/>
  <c r="X37" i="9" s="1"/>
  <c r="Y35" i="9" s="1"/>
  <c r="Y37" i="9" s="1"/>
  <c r="Z35" i="9" s="1"/>
  <c r="Z37" i="9" s="1"/>
  <c r="AA35" i="9" s="1"/>
  <c r="AA37" i="9" s="1"/>
  <c r="AB35" i="9" s="1"/>
  <c r="AB37" i="9" s="1"/>
  <c r="AC35" i="9" s="1"/>
  <c r="AC37" i="9" s="1"/>
  <c r="AD35" i="9" s="1"/>
  <c r="AD37" i="9" s="1"/>
  <c r="AE35" i="9" s="1"/>
  <c r="AE37" i="9" s="1"/>
  <c r="AF35" i="9" s="1"/>
  <c r="AF37" i="9" s="1"/>
  <c r="AG35" i="9" s="1"/>
  <c r="AG37" i="9" s="1"/>
  <c r="AH35" i="9" s="1"/>
  <c r="AH37" i="9" s="1"/>
  <c r="AI35" i="9" s="1"/>
  <c r="AI37" i="9" s="1"/>
  <c r="H53" i="9"/>
  <c r="I51" i="9" s="1"/>
  <c r="I53" i="9" s="1"/>
  <c r="J51" i="9" s="1"/>
  <c r="J53" i="9" s="1"/>
  <c r="K51" i="9" s="1"/>
  <c r="K53" i="9" s="1"/>
  <c r="L51" i="9" s="1"/>
  <c r="L53" i="9" s="1"/>
  <c r="M51" i="9" s="1"/>
  <c r="M53" i="9" s="1"/>
  <c r="N51" i="9" s="1"/>
  <c r="N53" i="9" s="1"/>
  <c r="O51" i="9" s="1"/>
  <c r="O53" i="9" s="1"/>
  <c r="P51" i="9" s="1"/>
  <c r="P53" i="9" s="1"/>
  <c r="Q51" i="9" s="1"/>
  <c r="Q53" i="9" s="1"/>
  <c r="R51" i="9" s="1"/>
  <c r="R53" i="9" s="1"/>
  <c r="S51" i="9" s="1"/>
  <c r="S53" i="9" s="1"/>
  <c r="T51" i="9" s="1"/>
  <c r="T53" i="9" s="1"/>
  <c r="U51" i="9" s="1"/>
  <c r="U53" i="9" s="1"/>
  <c r="V51" i="9" s="1"/>
  <c r="V53" i="9" s="1"/>
  <c r="W51" i="9" s="1"/>
  <c r="W53" i="9" s="1"/>
  <c r="X51" i="9" s="1"/>
  <c r="X53" i="9" s="1"/>
  <c r="Y51" i="9" s="1"/>
  <c r="Y53" i="9" s="1"/>
  <c r="Z51" i="9" s="1"/>
  <c r="Z53" i="9" s="1"/>
  <c r="AA51" i="9" s="1"/>
  <c r="AA53" i="9" s="1"/>
  <c r="AB51" i="9" s="1"/>
  <c r="AB53" i="9" s="1"/>
  <c r="AC51" i="9" s="1"/>
  <c r="AC53" i="9" s="1"/>
  <c r="AD51" i="9" s="1"/>
  <c r="AD53" i="9" s="1"/>
  <c r="AE51" i="9" s="1"/>
  <c r="AE53" i="9" s="1"/>
  <c r="AF51" i="9" s="1"/>
  <c r="AF53" i="9" s="1"/>
  <c r="AG51" i="9" s="1"/>
  <c r="AG53" i="9" s="1"/>
  <c r="AH51" i="9" s="1"/>
  <c r="AH53" i="9" s="1"/>
  <c r="AI51" i="9" s="1"/>
  <c r="AI53" i="9" s="1"/>
  <c r="AJ51" i="9" s="1"/>
  <c r="AJ53" i="9" s="1"/>
  <c r="AK51" i="9" s="1"/>
  <c r="AK53" i="9" s="1"/>
  <c r="AL51" i="9" s="1"/>
  <c r="AL53" i="9" s="1"/>
  <c r="AM51" i="9" s="1"/>
  <c r="AM53" i="9" s="1"/>
  <c r="AN51" i="9" s="1"/>
  <c r="AN53" i="9" s="1"/>
  <c r="AO51" i="9" s="1"/>
  <c r="AO53" i="9" s="1"/>
  <c r="AP51" i="9" s="1"/>
  <c r="AP53" i="9" s="1"/>
  <c r="AQ51" i="9" s="1"/>
  <c r="AQ53" i="9" s="1"/>
  <c r="AR51" i="9" s="1"/>
  <c r="AR53" i="9" s="1"/>
  <c r="AS51" i="9" s="1"/>
  <c r="AS53" i="9" s="1"/>
  <c r="AT51" i="9" s="1"/>
  <c r="AT53" i="9" s="1"/>
  <c r="AU51" i="9" s="1"/>
  <c r="AU53" i="9" s="1"/>
  <c r="AV51" i="9" s="1"/>
  <c r="AV53" i="9" s="1"/>
  <c r="AW51" i="9" s="1"/>
  <c r="AW53" i="9" s="1"/>
  <c r="AX51" i="9" s="1"/>
  <c r="AX53" i="9" s="1"/>
  <c r="AY51" i="9" s="1"/>
  <c r="AY53" i="9" s="1"/>
  <c r="AZ51" i="9" s="1"/>
  <c r="AZ53" i="9" s="1"/>
  <c r="BA51" i="9" s="1"/>
  <c r="BA53" i="9" s="1"/>
  <c r="BB51" i="9" s="1"/>
  <c r="BB53" i="9" s="1"/>
  <c r="BC51" i="9" s="1"/>
  <c r="BC53" i="9" s="1"/>
  <c r="H61" i="9"/>
  <c r="I59" i="9" s="1"/>
  <c r="I61" i="9" s="1"/>
  <c r="J59" i="9" s="1"/>
  <c r="K21" i="9"/>
  <c r="L19" i="9" s="1"/>
  <c r="BC66" i="9"/>
  <c r="BC27" i="10" s="1"/>
  <c r="BC32" i="10" s="1"/>
  <c r="AY66" i="9"/>
  <c r="AY27" i="10" s="1"/>
  <c r="AY32" i="10" s="1"/>
  <c r="BK66" i="9"/>
  <c r="BK27" i="10" s="1"/>
  <c r="BK32" i="10" s="1"/>
  <c r="J66" i="9"/>
  <c r="J27" i="10" s="1"/>
  <c r="J32" i="10" s="1"/>
  <c r="BM66" i="9"/>
  <c r="BM27" i="10" s="1"/>
  <c r="BM32" i="10" s="1"/>
  <c r="AG66" i="9"/>
  <c r="AG27" i="10" s="1"/>
  <c r="AG32" i="10" s="1"/>
  <c r="BB49" i="14"/>
  <c r="BB67" i="14" s="1"/>
  <c r="BB65" i="14"/>
  <c r="BG53" i="14"/>
  <c r="BG67" i="14" s="1"/>
  <c r="BG65" i="14"/>
  <c r="AW45" i="14"/>
  <c r="AW67" i="14" s="1"/>
  <c r="AW65" i="14"/>
  <c r="I65" i="14"/>
  <c r="I33" i="14"/>
  <c r="AR65" i="14"/>
  <c r="AR41" i="14"/>
  <c r="AR67" i="14" s="1"/>
  <c r="BQ65" i="14"/>
  <c r="BQ61" i="14"/>
  <c r="BQ67" i="14" s="1"/>
  <c r="K47" i="10"/>
  <c r="AD66" i="9"/>
  <c r="AD27" i="10" s="1"/>
  <c r="AD32" i="10" s="1"/>
  <c r="BE66" i="9"/>
  <c r="BE27" i="10" s="1"/>
  <c r="BE32" i="10" s="1"/>
  <c r="J61" i="9"/>
  <c r="K59" i="9" s="1"/>
  <c r="K61" i="9" s="1"/>
  <c r="L59" i="9" s="1"/>
  <c r="L61" i="9" s="1"/>
  <c r="M59" i="9" s="1"/>
  <c r="M61" i="9" s="1"/>
  <c r="N59" i="9" s="1"/>
  <c r="N61" i="9" s="1"/>
  <c r="O59" i="9" s="1"/>
  <c r="O61" i="9" s="1"/>
  <c r="P59" i="9" s="1"/>
  <c r="P61" i="9" s="1"/>
  <c r="Q59" i="9" s="1"/>
  <c r="Q61" i="9" s="1"/>
  <c r="R59" i="9" s="1"/>
  <c r="R61" i="9" s="1"/>
  <c r="S59" i="9" s="1"/>
  <c r="S61" i="9" s="1"/>
  <c r="T59" i="9" s="1"/>
  <c r="T61" i="9" s="1"/>
  <c r="U59" i="9" s="1"/>
  <c r="U61" i="9" s="1"/>
  <c r="V59" i="9" s="1"/>
  <c r="V61" i="9" s="1"/>
  <c r="W59" i="9" s="1"/>
  <c r="W61" i="9" s="1"/>
  <c r="X59" i="9" s="1"/>
  <c r="X61" i="9" s="1"/>
  <c r="Y59" i="9" s="1"/>
  <c r="Y61" i="9" s="1"/>
  <c r="Z59" i="9" s="1"/>
  <c r="Z61" i="9" s="1"/>
  <c r="AA59" i="9" s="1"/>
  <c r="AA61" i="9" s="1"/>
  <c r="AB59" i="9" s="1"/>
  <c r="AB61" i="9" s="1"/>
  <c r="AC59" i="9" s="1"/>
  <c r="AC61" i="9" s="1"/>
  <c r="AD59" i="9" s="1"/>
  <c r="AD61" i="9" s="1"/>
  <c r="AE59" i="9" s="1"/>
  <c r="AE61" i="9" s="1"/>
  <c r="AF59" i="9" s="1"/>
  <c r="AF61" i="9" s="1"/>
  <c r="AG59" i="9" s="1"/>
  <c r="AG61" i="9" s="1"/>
  <c r="AH59" i="9" s="1"/>
  <c r="AH61" i="9" s="1"/>
  <c r="AI59" i="9" s="1"/>
  <c r="AI61" i="9" s="1"/>
  <c r="AJ59" i="9" s="1"/>
  <c r="AJ61" i="9" s="1"/>
  <c r="AK59" i="9" s="1"/>
  <c r="AK61" i="9" s="1"/>
  <c r="AL59" i="9" s="1"/>
  <c r="AL61" i="9" s="1"/>
  <c r="AM59" i="9" s="1"/>
  <c r="AM61" i="9" s="1"/>
  <c r="AN59" i="9" s="1"/>
  <c r="AN61" i="9" s="1"/>
  <c r="AO59" i="9" s="1"/>
  <c r="AO61" i="9" s="1"/>
  <c r="AP59" i="9" s="1"/>
  <c r="AP61" i="9" s="1"/>
  <c r="AQ59" i="9" s="1"/>
  <c r="AQ61" i="9" s="1"/>
  <c r="AR59" i="9" s="1"/>
  <c r="AR61" i="9" s="1"/>
  <c r="AS59" i="9" s="1"/>
  <c r="AS61" i="9" s="1"/>
  <c r="AT59" i="9" s="1"/>
  <c r="AT61" i="9" s="1"/>
  <c r="AU59" i="9" s="1"/>
  <c r="AU61" i="9" s="1"/>
  <c r="AV59" i="9" s="1"/>
  <c r="AV61" i="9" s="1"/>
  <c r="AW59" i="9" s="1"/>
  <c r="AW61" i="9" s="1"/>
  <c r="AX59" i="9" s="1"/>
  <c r="AX61" i="9" s="1"/>
  <c r="AY59" i="9" s="1"/>
  <c r="AY61" i="9" s="1"/>
  <c r="AZ59" i="9" s="1"/>
  <c r="AZ61" i="9" s="1"/>
  <c r="BA59" i="9" s="1"/>
  <c r="BA61" i="9" s="1"/>
  <c r="BB59" i="9" s="1"/>
  <c r="BB61" i="9" s="1"/>
  <c r="BC59" i="9" s="1"/>
  <c r="BC61" i="9" s="1"/>
  <c r="BD59" i="9" s="1"/>
  <c r="BD61" i="9" s="1"/>
  <c r="BE59" i="9" s="1"/>
  <c r="BE61" i="9" s="1"/>
  <c r="BF59" i="9" s="1"/>
  <c r="BF61" i="9" s="1"/>
  <c r="BG59" i="9" s="1"/>
  <c r="BG61" i="9" s="1"/>
  <c r="BH59" i="9" s="1"/>
  <c r="BH61" i="9" s="1"/>
  <c r="BI59" i="9" s="1"/>
  <c r="BI61" i="9" s="1"/>
  <c r="BJ59" i="9" s="1"/>
  <c r="BJ61" i="9" s="1"/>
  <c r="BK59" i="9" s="1"/>
  <c r="BK61" i="9" s="1"/>
  <c r="BL59" i="9" s="1"/>
  <c r="BL61" i="9" s="1"/>
  <c r="BM59" i="9" s="1"/>
  <c r="BM61" i="9" s="1"/>
  <c r="BH66" i="9"/>
  <c r="BH27" i="10" s="1"/>
  <c r="BH32" i="10" s="1"/>
  <c r="L21" i="9"/>
  <c r="M19" i="9" s="1"/>
  <c r="M21" i="9" s="1"/>
  <c r="N19" i="9" s="1"/>
  <c r="N21" i="9" s="1"/>
  <c r="O19" i="9" s="1"/>
  <c r="O21" i="9" s="1"/>
  <c r="P19" i="9" s="1"/>
  <c r="P21" i="9" s="1"/>
  <c r="Q19" i="9" s="1"/>
  <c r="Q21" i="9" s="1"/>
  <c r="R19" i="9" s="1"/>
  <c r="R21" i="9" s="1"/>
  <c r="S19" i="9" s="1"/>
  <c r="S21" i="9" s="1"/>
  <c r="T19" i="9" s="1"/>
  <c r="T21" i="9" s="1"/>
  <c r="U19" i="9" s="1"/>
  <c r="U21" i="9" s="1"/>
  <c r="V19" i="9" s="1"/>
  <c r="V21" i="9" s="1"/>
  <c r="W19" i="9" s="1"/>
  <c r="W21" i="9" s="1"/>
  <c r="BP66" i="9"/>
  <c r="BP27" i="10" s="1"/>
  <c r="BP32" i="10" s="1"/>
  <c r="AX66" i="9"/>
  <c r="AX27" i="10" s="1"/>
  <c r="AX32" i="10" s="1"/>
  <c r="O66" i="9"/>
  <c r="O27" i="10" s="1"/>
  <c r="O32" i="10" s="1"/>
  <c r="H29" i="9"/>
  <c r="I27" i="9" s="1"/>
  <c r="I29" i="9" s="1"/>
  <c r="J27" i="9" s="1"/>
  <c r="J29" i="9" s="1"/>
  <c r="K27" i="9" s="1"/>
  <c r="K29" i="9" s="1"/>
  <c r="L27" i="9" s="1"/>
  <c r="L29" i="9" s="1"/>
  <c r="M27" i="9" s="1"/>
  <c r="M29" i="9" s="1"/>
  <c r="N27" i="9" s="1"/>
  <c r="N29" i="9" s="1"/>
  <c r="O27" i="9" s="1"/>
  <c r="O29" i="9" s="1"/>
  <c r="P27" i="9" s="1"/>
  <c r="P29" i="9" s="1"/>
  <c r="Q27" i="9" s="1"/>
  <c r="Q29" i="9" s="1"/>
  <c r="R27" i="9" s="1"/>
  <c r="R29" i="9" s="1"/>
  <c r="S27" i="9" s="1"/>
  <c r="S29" i="9" s="1"/>
  <c r="T27" i="9" s="1"/>
  <c r="T29" i="9" s="1"/>
  <c r="U27" i="9" s="1"/>
  <c r="U29" i="9" s="1"/>
  <c r="V27" i="9" s="1"/>
  <c r="V29" i="9" s="1"/>
  <c r="W27" i="9" s="1"/>
  <c r="W29" i="9" s="1"/>
  <c r="X27" i="9" s="1"/>
  <c r="X29" i="9" s="1"/>
  <c r="Y27" i="9" s="1"/>
  <c r="Y29" i="9" s="1"/>
  <c r="Z27" i="9" s="1"/>
  <c r="Z29" i="9" s="1"/>
  <c r="AA27" i="9" s="1"/>
  <c r="AA29" i="9" s="1"/>
  <c r="AB27" i="9" s="1"/>
  <c r="AB29" i="9" s="1"/>
  <c r="AC27" i="9" s="1"/>
  <c r="AC29" i="9" s="1"/>
  <c r="AD27" i="9" s="1"/>
  <c r="AD29" i="9" s="1"/>
  <c r="AE27" i="9" s="1"/>
  <c r="AE29" i="9" s="1"/>
  <c r="AF27" i="9" s="1"/>
  <c r="AF29" i="9" s="1"/>
  <c r="AG27" i="9" s="1"/>
  <c r="AG29" i="9" s="1"/>
  <c r="BO66" i="9"/>
  <c r="BO27" i="10" s="1"/>
  <c r="BO32" i="10" s="1"/>
  <c r="AU66" i="9"/>
  <c r="AU27" i="10" s="1"/>
  <c r="AU32" i="10" s="1"/>
  <c r="Q66" i="9"/>
  <c r="Q27" i="10" s="1"/>
  <c r="Q32" i="10" s="1"/>
  <c r="I49" i="9"/>
  <c r="J47" i="9" s="1"/>
  <c r="J49" i="9" s="1"/>
  <c r="K47" i="9" s="1"/>
  <c r="K49" i="9" s="1"/>
  <c r="L47" i="9" s="1"/>
  <c r="L49" i="9" s="1"/>
  <c r="M47" i="9" s="1"/>
  <c r="M49" i="9" s="1"/>
  <c r="N47" i="9" s="1"/>
  <c r="N49" i="9" s="1"/>
  <c r="O47" i="9" s="1"/>
  <c r="O49" i="9" s="1"/>
  <c r="P47" i="9" s="1"/>
  <c r="P49" i="9" s="1"/>
  <c r="Q47" i="9" s="1"/>
  <c r="Q49" i="9" s="1"/>
  <c r="R47" i="9" s="1"/>
  <c r="R49" i="9" s="1"/>
  <c r="S47" i="9" s="1"/>
  <c r="S49" i="9" s="1"/>
  <c r="T47" i="9" s="1"/>
  <c r="T49" i="9" s="1"/>
  <c r="U47" i="9" s="1"/>
  <c r="U49" i="9" s="1"/>
  <c r="V47" i="9" s="1"/>
  <c r="V49" i="9" s="1"/>
  <c r="W47" i="9" s="1"/>
  <c r="W49" i="9" s="1"/>
  <c r="X47" i="9" s="1"/>
  <c r="X49" i="9" s="1"/>
  <c r="Y47" i="9" s="1"/>
  <c r="Y49" i="9" s="1"/>
  <c r="Z47" i="9" s="1"/>
  <c r="Z49" i="9" s="1"/>
  <c r="AA47" i="9" s="1"/>
  <c r="AA49" i="9" s="1"/>
  <c r="AB47" i="9" s="1"/>
  <c r="AB49" i="9" s="1"/>
  <c r="AC47" i="9" s="1"/>
  <c r="AC49" i="9" s="1"/>
  <c r="AD47" i="9" s="1"/>
  <c r="AD49" i="9" s="1"/>
  <c r="AE47" i="9" s="1"/>
  <c r="AE49" i="9" s="1"/>
  <c r="AF47" i="9" s="1"/>
  <c r="AF49" i="9" s="1"/>
  <c r="AG47" i="9" s="1"/>
  <c r="AG49" i="9" s="1"/>
  <c r="AH47" i="9" s="1"/>
  <c r="AH49" i="9" s="1"/>
  <c r="AI47" i="9" s="1"/>
  <c r="AI49" i="9" s="1"/>
  <c r="AJ47" i="9" s="1"/>
  <c r="AJ49" i="9" s="1"/>
  <c r="AK47" i="9" s="1"/>
  <c r="AK49" i="9" s="1"/>
  <c r="AL47" i="9" s="1"/>
  <c r="AL49" i="9" s="1"/>
  <c r="AM47" i="9" s="1"/>
  <c r="AM49" i="9" s="1"/>
  <c r="AN47" i="9" s="1"/>
  <c r="AN49" i="9" s="1"/>
  <c r="AO47" i="9" s="1"/>
  <c r="AO49" i="9" s="1"/>
  <c r="AP47" i="9" s="1"/>
  <c r="AP49" i="9" s="1"/>
  <c r="AQ47" i="9" s="1"/>
  <c r="AQ49" i="9" s="1"/>
  <c r="AR47" i="9" s="1"/>
  <c r="AR49" i="9" s="1"/>
  <c r="AS47" i="9" s="1"/>
  <c r="AS49" i="9" s="1"/>
  <c r="AT47" i="9" s="1"/>
  <c r="AT49" i="9" s="1"/>
  <c r="AU47" i="9" s="1"/>
  <c r="AU49" i="9" s="1"/>
  <c r="AV47" i="9" s="1"/>
  <c r="AV49" i="9" s="1"/>
  <c r="AW47" i="9" s="1"/>
  <c r="AW49" i="9" s="1"/>
  <c r="AX47" i="9" s="1"/>
  <c r="AX49" i="9" s="1"/>
  <c r="H57" i="9"/>
  <c r="I55" i="9" s="1"/>
  <c r="I57" i="9" s="1"/>
  <c r="J55" i="9" s="1"/>
  <c r="J57" i="9" s="1"/>
  <c r="K55" i="9" s="1"/>
  <c r="K57" i="9" s="1"/>
  <c r="L55" i="9" s="1"/>
  <c r="L57" i="9" s="1"/>
  <c r="M55" i="9" s="1"/>
  <c r="M57" i="9" s="1"/>
  <c r="N55" i="9" s="1"/>
  <c r="N57" i="9" s="1"/>
  <c r="O55" i="9" s="1"/>
  <c r="O57" i="9" s="1"/>
  <c r="P55" i="9" s="1"/>
  <c r="P57" i="9" s="1"/>
  <c r="Q55" i="9" s="1"/>
  <c r="Q57" i="9" s="1"/>
  <c r="R55" i="9" s="1"/>
  <c r="R57" i="9" s="1"/>
  <c r="S55" i="9" s="1"/>
  <c r="S57" i="9" s="1"/>
  <c r="T55" i="9" s="1"/>
  <c r="T57" i="9" s="1"/>
  <c r="U55" i="9" s="1"/>
  <c r="U57" i="9" s="1"/>
  <c r="V55" i="9" s="1"/>
  <c r="V57" i="9" s="1"/>
  <c r="W55" i="9" s="1"/>
  <c r="W57" i="9" s="1"/>
  <c r="X55" i="9" s="1"/>
  <c r="X57" i="9" s="1"/>
  <c r="Y55" i="9" s="1"/>
  <c r="Y57" i="9" s="1"/>
  <c r="Z55" i="9" s="1"/>
  <c r="Z57" i="9" s="1"/>
  <c r="AA55" i="9" s="1"/>
  <c r="AA57" i="9" s="1"/>
  <c r="AB55" i="9" s="1"/>
  <c r="AB57" i="9" s="1"/>
  <c r="AC55" i="9" s="1"/>
  <c r="AC57" i="9" s="1"/>
  <c r="AD55" i="9" s="1"/>
  <c r="AD57" i="9" s="1"/>
  <c r="AE55" i="9" s="1"/>
  <c r="AE57" i="9" s="1"/>
  <c r="AF55" i="9" s="1"/>
  <c r="AF57" i="9" s="1"/>
  <c r="AG55" i="9" s="1"/>
  <c r="AG57" i="9" s="1"/>
  <c r="AH55" i="9" s="1"/>
  <c r="AH57" i="9" s="1"/>
  <c r="AI55" i="9" s="1"/>
  <c r="AI57" i="9" s="1"/>
  <c r="AJ55" i="9" s="1"/>
  <c r="AJ57" i="9" s="1"/>
  <c r="AK55" i="9" s="1"/>
  <c r="AK57" i="9" s="1"/>
  <c r="AL55" i="9" s="1"/>
  <c r="AL57" i="9" s="1"/>
  <c r="AM55" i="9" s="1"/>
  <c r="AM57" i="9" s="1"/>
  <c r="AN55" i="9" s="1"/>
  <c r="AN57" i="9" s="1"/>
  <c r="AO55" i="9" s="1"/>
  <c r="AO57" i="9" s="1"/>
  <c r="AP55" i="9" s="1"/>
  <c r="AP57" i="9" s="1"/>
  <c r="AQ55" i="9" s="1"/>
  <c r="AQ57" i="9" s="1"/>
  <c r="AR55" i="9" s="1"/>
  <c r="AR57" i="9" s="1"/>
  <c r="AS55" i="9" s="1"/>
  <c r="AS57" i="9" s="1"/>
  <c r="AT55" i="9" s="1"/>
  <c r="AT57" i="9" s="1"/>
  <c r="AU55" i="9" s="1"/>
  <c r="AU57" i="9" s="1"/>
  <c r="AV55" i="9" s="1"/>
  <c r="AV57" i="9" s="1"/>
  <c r="AW55" i="9" s="1"/>
  <c r="AW57" i="9" s="1"/>
  <c r="AX55" i="9" s="1"/>
  <c r="AX57" i="9" s="1"/>
  <c r="AY55" i="9" s="1"/>
  <c r="AY57" i="9" s="1"/>
  <c r="AZ55" i="9" s="1"/>
  <c r="AZ57" i="9" s="1"/>
  <c r="BA55" i="9" s="1"/>
  <c r="BA57" i="9" s="1"/>
  <c r="BB55" i="9" s="1"/>
  <c r="BB57" i="9" s="1"/>
  <c r="BC55" i="9" s="1"/>
  <c r="BC57" i="9" s="1"/>
  <c r="BD55" i="9" s="1"/>
  <c r="BD57" i="9" s="1"/>
  <c r="BE55" i="9" s="1"/>
  <c r="BE57" i="9" s="1"/>
  <c r="BF55" i="9" s="1"/>
  <c r="BF57" i="9" s="1"/>
  <c r="BG55" i="9" s="1"/>
  <c r="BG57" i="9" s="1"/>
  <c r="BH55" i="9" s="1"/>
  <c r="BH57" i="9" s="1"/>
  <c r="AB66" i="9"/>
  <c r="AB27" i="10" s="1"/>
  <c r="AB32" i="10" s="1"/>
  <c r="BG66" i="9"/>
  <c r="BG27" i="10" s="1"/>
  <c r="BG32" i="10" s="1"/>
  <c r="AL66" i="9"/>
  <c r="AL27" i="10" s="1"/>
  <c r="AL32" i="10" s="1"/>
  <c r="Y66" i="9"/>
  <c r="Y27" i="10" s="1"/>
  <c r="Y32" i="10" s="1"/>
  <c r="U66" i="9"/>
  <c r="U27" i="10" s="1"/>
  <c r="U32" i="10" s="1"/>
  <c r="AH66" i="9"/>
  <c r="AH27" i="10" s="1"/>
  <c r="AH32" i="10" s="1"/>
  <c r="BN66" i="9"/>
  <c r="BN27" i="10" s="1"/>
  <c r="BN32" i="10" s="1"/>
  <c r="W66" i="9"/>
  <c r="W27" i="10" s="1"/>
  <c r="W32" i="10" s="1"/>
  <c r="I66" i="9"/>
  <c r="I27" i="10" s="1"/>
  <c r="I32" i="10" s="1"/>
  <c r="K66" i="9"/>
  <c r="K27" i="10" s="1"/>
  <c r="K32" i="10" s="1"/>
  <c r="X66" i="9"/>
  <c r="X27" i="10" s="1"/>
  <c r="X32" i="10" s="1"/>
  <c r="P66" i="9"/>
  <c r="P27" i="10" s="1"/>
  <c r="P32" i="10" s="1"/>
  <c r="AR66" i="9"/>
  <c r="AR27" i="10" s="1"/>
  <c r="AR32" i="10" s="1"/>
  <c r="AA66" i="9"/>
  <c r="AA27" i="10" s="1"/>
  <c r="AA32" i="10" s="1"/>
  <c r="H25" i="9"/>
  <c r="I23" i="9" s="1"/>
  <c r="I25" i="9" s="1"/>
  <c r="J23" i="9" s="1"/>
  <c r="J25" i="9" s="1"/>
  <c r="K23" i="9" s="1"/>
  <c r="K25" i="9" s="1"/>
  <c r="L23" i="9" s="1"/>
  <c r="L25" i="9" s="1"/>
  <c r="M23" i="9" s="1"/>
  <c r="M25" i="9" s="1"/>
  <c r="N23" i="9" s="1"/>
  <c r="N25" i="9" s="1"/>
  <c r="O23" i="9" s="1"/>
  <c r="O25" i="9" s="1"/>
  <c r="P23" i="9" s="1"/>
  <c r="P25" i="9" s="1"/>
  <c r="Q23" i="9" s="1"/>
  <c r="Q25" i="9" s="1"/>
  <c r="R23" i="9" s="1"/>
  <c r="R25" i="9" s="1"/>
  <c r="S23" i="9" s="1"/>
  <c r="S25" i="9" s="1"/>
  <c r="T23" i="9" s="1"/>
  <c r="T25" i="9" s="1"/>
  <c r="U23" i="9" s="1"/>
  <c r="U25" i="9" s="1"/>
  <c r="V23" i="9" s="1"/>
  <c r="V25" i="9" s="1"/>
  <c r="W23" i="9" s="1"/>
  <c r="W25" i="9" s="1"/>
  <c r="X23" i="9" s="1"/>
  <c r="X25" i="9" s="1"/>
  <c r="Y23" i="9" s="1"/>
  <c r="Y25" i="9" s="1"/>
  <c r="Z23" i="9" s="1"/>
  <c r="Z25" i="9" s="1"/>
  <c r="AA23" i="9" s="1"/>
  <c r="AA25" i="9" s="1"/>
  <c r="AB23" i="9" s="1"/>
  <c r="AB25" i="9" s="1"/>
  <c r="AK66" i="9"/>
  <c r="AK27" i="10" s="1"/>
  <c r="AK32" i="10" s="1"/>
  <c r="AZ66" i="9"/>
  <c r="AZ27" i="10" s="1"/>
  <c r="AZ32" i="10" s="1"/>
  <c r="AC66" i="9"/>
  <c r="AC27" i="10" s="1"/>
  <c r="AC32" i="10" s="1"/>
  <c r="AT66" i="9"/>
  <c r="AT27" i="10" s="1"/>
  <c r="AT32" i="10" s="1"/>
  <c r="BI66" i="9"/>
  <c r="BI27" i="10" s="1"/>
  <c r="BI32" i="10" s="1"/>
  <c r="R66" i="9"/>
  <c r="R27" i="10" s="1"/>
  <c r="R32" i="10" s="1"/>
  <c r="AF66" i="9"/>
  <c r="AF27" i="10" s="1"/>
  <c r="AF32" i="10" s="1"/>
  <c r="BD66" i="9"/>
  <c r="BD27" i="10" s="1"/>
  <c r="BD32" i="10" s="1"/>
  <c r="AM66" i="9"/>
  <c r="AM27" i="10" s="1"/>
  <c r="AM32" i="10" s="1"/>
  <c r="AJ66" i="9"/>
  <c r="AJ27" i="10" s="1"/>
  <c r="AJ32" i="10" s="1"/>
  <c r="H66" i="9"/>
  <c r="H27" i="10" s="1"/>
  <c r="N66" i="9"/>
  <c r="N27" i="10" s="1"/>
  <c r="N32" i="10" s="1"/>
  <c r="AW66" i="9"/>
  <c r="AW27" i="10" s="1"/>
  <c r="AW32" i="10" s="1"/>
  <c r="BL66" i="9"/>
  <c r="BL27" i="10" s="1"/>
  <c r="BL32" i="10" s="1"/>
  <c r="AO66" i="9"/>
  <c r="AO27" i="10" s="1"/>
  <c r="AO32" i="10" s="1"/>
  <c r="T66" i="9"/>
  <c r="T27" i="10" s="1"/>
  <c r="T32" i="10" s="1"/>
  <c r="S66" i="9"/>
  <c r="S27" i="10" s="1"/>
  <c r="S32" i="10" s="1"/>
  <c r="H41" i="9"/>
  <c r="I39" i="9" s="1"/>
  <c r="I41" i="9" s="1"/>
  <c r="J39" i="9" s="1"/>
  <c r="J41" i="9" s="1"/>
  <c r="K39" i="9" s="1"/>
  <c r="K41" i="9" s="1"/>
  <c r="L39" i="9" s="1"/>
  <c r="L41" i="9" s="1"/>
  <c r="M39" i="9" s="1"/>
  <c r="M41" i="9" s="1"/>
  <c r="N39" i="9" s="1"/>
  <c r="N41" i="9" s="1"/>
  <c r="O39" i="9" s="1"/>
  <c r="O41" i="9" s="1"/>
  <c r="P39" i="9" s="1"/>
  <c r="P41" i="9" s="1"/>
  <c r="Q39" i="9" s="1"/>
  <c r="Q41" i="9" s="1"/>
  <c r="R39" i="9" s="1"/>
  <c r="R41" i="9" s="1"/>
  <c r="S39" i="9" s="1"/>
  <c r="S41" i="9" s="1"/>
  <c r="T39" i="9" s="1"/>
  <c r="T41" i="9" s="1"/>
  <c r="U39" i="9" s="1"/>
  <c r="U41" i="9" s="1"/>
  <c r="V39" i="9" s="1"/>
  <c r="V41" i="9" s="1"/>
  <c r="W39" i="9" s="1"/>
  <c r="W41" i="9" s="1"/>
  <c r="X39" i="9" s="1"/>
  <c r="X41" i="9" s="1"/>
  <c r="Y39" i="9" s="1"/>
  <c r="Y41" i="9" s="1"/>
  <c r="Z39" i="9" s="1"/>
  <c r="Z41" i="9" s="1"/>
  <c r="AA39" i="9" s="1"/>
  <c r="AA41" i="9" s="1"/>
  <c r="AB39" i="9" s="1"/>
  <c r="AB41" i="9" s="1"/>
  <c r="AC39" i="9" s="1"/>
  <c r="AC41" i="9" s="1"/>
  <c r="AD39" i="9" s="1"/>
  <c r="AD41" i="9" s="1"/>
  <c r="AE39" i="9" s="1"/>
  <c r="AE41" i="9" s="1"/>
  <c r="AF39" i="9" s="1"/>
  <c r="AF41" i="9" s="1"/>
  <c r="AG39" i="9" s="1"/>
  <c r="AG41" i="9" s="1"/>
  <c r="AH39" i="9" s="1"/>
  <c r="AH41" i="9" s="1"/>
  <c r="AI39" i="9" s="1"/>
  <c r="AI41" i="9" s="1"/>
  <c r="AJ39" i="9" s="1"/>
  <c r="AJ41" i="9" s="1"/>
  <c r="AK39" i="9" s="1"/>
  <c r="AK41" i="9" s="1"/>
  <c r="AL39" i="9" s="1"/>
  <c r="AL41" i="9" s="1"/>
  <c r="AM39" i="9" s="1"/>
  <c r="AM41" i="9" s="1"/>
  <c r="AN39" i="9" s="1"/>
  <c r="AN41" i="9" s="1"/>
  <c r="M66" i="9"/>
  <c r="M27" i="10" s="1"/>
  <c r="M32" i="10" s="1"/>
  <c r="AI66" i="9"/>
  <c r="AI27" i="10" s="1"/>
  <c r="AI32" i="10" s="1"/>
  <c r="AN66" i="9"/>
  <c r="AN27" i="10" s="1"/>
  <c r="AN32" i="10" s="1"/>
  <c r="L66" i="9"/>
  <c r="L27" i="10" s="1"/>
  <c r="L32" i="10" s="1"/>
  <c r="V66" i="9"/>
  <c r="V27" i="10" s="1"/>
  <c r="V32" i="10" s="1"/>
  <c r="AV66" i="9"/>
  <c r="AV27" i="10" s="1"/>
  <c r="AV32" i="10" s="1"/>
  <c r="BJ66" i="9"/>
  <c r="BJ27" i="10" s="1"/>
  <c r="BJ32" i="10" s="1"/>
  <c r="BA66" i="9"/>
  <c r="BA27" i="10" s="1"/>
  <c r="BA32" i="10" s="1"/>
  <c r="AP66" i="9"/>
  <c r="AP27" i="10" s="1"/>
  <c r="AP32" i="10" s="1"/>
  <c r="Z66" i="9"/>
  <c r="Z27" i="10" s="1"/>
  <c r="Z32" i="10" s="1"/>
  <c r="BF66" i="9"/>
  <c r="BF27" i="10" s="1"/>
  <c r="BF32" i="10" s="1"/>
  <c r="H26" i="10"/>
  <c r="H36" i="10" s="1"/>
  <c r="AQ66" i="9"/>
  <c r="AQ27" i="10" s="1"/>
  <c r="AQ32" i="10" s="1"/>
  <c r="AE66" i="9"/>
  <c r="AE27" i="10" s="1"/>
  <c r="AE32" i="10" s="1"/>
  <c r="D30" i="10"/>
  <c r="E28" i="10"/>
  <c r="F26" i="10" s="1"/>
  <c r="H45" i="9"/>
  <c r="I43" i="9" s="1"/>
  <c r="I45" i="9" s="1"/>
  <c r="J43" i="9" s="1"/>
  <c r="J45" i="9" s="1"/>
  <c r="K43" i="9" s="1"/>
  <c r="K45" i="9" s="1"/>
  <c r="L43" i="9" s="1"/>
  <c r="L45" i="9" s="1"/>
  <c r="M43" i="9" s="1"/>
  <c r="M45" i="9" s="1"/>
  <c r="N43" i="9" s="1"/>
  <c r="N45" i="9" s="1"/>
  <c r="O43" i="9" s="1"/>
  <c r="O45" i="9" s="1"/>
  <c r="P43" i="9" s="1"/>
  <c r="P45" i="9" s="1"/>
  <c r="Q43" i="9" s="1"/>
  <c r="Q45" i="9" s="1"/>
  <c r="R43" i="9" s="1"/>
  <c r="R45" i="9" s="1"/>
  <c r="S43" i="9" s="1"/>
  <c r="S45" i="9" s="1"/>
  <c r="T43" i="9" s="1"/>
  <c r="T45" i="9" s="1"/>
  <c r="U43" i="9" s="1"/>
  <c r="U45" i="9" s="1"/>
  <c r="V43" i="9" s="1"/>
  <c r="V45" i="9" s="1"/>
  <c r="W43" i="9" s="1"/>
  <c r="W45" i="9" s="1"/>
  <c r="X43" i="9" s="1"/>
  <c r="X45" i="9" s="1"/>
  <c r="Y43" i="9" s="1"/>
  <c r="Y45" i="9" s="1"/>
  <c r="Z43" i="9" s="1"/>
  <c r="Z45" i="9" s="1"/>
  <c r="AA43" i="9" s="1"/>
  <c r="AA45" i="9" s="1"/>
  <c r="AB43" i="9" s="1"/>
  <c r="AB45" i="9" s="1"/>
  <c r="AC43" i="9" s="1"/>
  <c r="AC45" i="9" s="1"/>
  <c r="AD43" i="9" s="1"/>
  <c r="AD45" i="9" s="1"/>
  <c r="AE43" i="9" s="1"/>
  <c r="AE45" i="9" s="1"/>
  <c r="AF43" i="9" s="1"/>
  <c r="AF45" i="9" s="1"/>
  <c r="AG43" i="9" s="1"/>
  <c r="AG45" i="9" s="1"/>
  <c r="AH43" i="9" s="1"/>
  <c r="AH45" i="9" s="1"/>
  <c r="AI43" i="9" s="1"/>
  <c r="AI45" i="9" s="1"/>
  <c r="AJ43" i="9" s="1"/>
  <c r="AJ45" i="9" s="1"/>
  <c r="AK43" i="9" s="1"/>
  <c r="AK45" i="9" s="1"/>
  <c r="AL43" i="9" s="1"/>
  <c r="AL45" i="9" s="1"/>
  <c r="AM43" i="9" s="1"/>
  <c r="AM45" i="9" s="1"/>
  <c r="AN43" i="9" s="1"/>
  <c r="AN45" i="9" s="1"/>
  <c r="AO43" i="9" s="1"/>
  <c r="AO45" i="9" s="1"/>
  <c r="AP43" i="9" s="1"/>
  <c r="AP45" i="9" s="1"/>
  <c r="AQ43" i="9" s="1"/>
  <c r="AQ45" i="9" s="1"/>
  <c r="AR43" i="9" s="1"/>
  <c r="AR45" i="9" s="1"/>
  <c r="AS43" i="9" s="1"/>
  <c r="AS45" i="9" s="1"/>
  <c r="D67" i="9"/>
  <c r="I67" i="14" l="1"/>
  <c r="J31" i="14"/>
  <c r="L47" i="10"/>
  <c r="I24" i="10"/>
  <c r="K24" i="10"/>
  <c r="BS24" i="10"/>
  <c r="AN24" i="10"/>
  <c r="AQ24" i="10"/>
  <c r="AW24" i="10"/>
  <c r="BU24" i="10"/>
  <c r="BM24" i="10"/>
  <c r="AI24" i="10"/>
  <c r="AP24" i="10"/>
  <c r="AM24" i="10"/>
  <c r="AX24" i="10"/>
  <c r="T24" i="10"/>
  <c r="AY24" i="10"/>
  <c r="U24" i="10"/>
  <c r="BT24" i="10"/>
  <c r="BB24" i="10"/>
  <c r="P24" i="10"/>
  <c r="AB24" i="10"/>
  <c r="BN24" i="10"/>
  <c r="AE24" i="10"/>
  <c r="BI24" i="10"/>
  <c r="M24" i="10"/>
  <c r="W24" i="10"/>
  <c r="Q24" i="10"/>
  <c r="BH24" i="10"/>
  <c r="AD24" i="10"/>
  <c r="AS24" i="10"/>
  <c r="BO24" i="10"/>
  <c r="Z24" i="10"/>
  <c r="N24" i="10"/>
  <c r="BD24" i="10"/>
  <c r="AT24" i="10"/>
  <c r="AC24" i="10"/>
  <c r="BJ24" i="10"/>
  <c r="AJ24" i="10"/>
  <c r="AH24" i="10"/>
  <c r="AF24" i="10"/>
  <c r="AG24" i="10"/>
  <c r="BL24" i="10"/>
  <c r="AL24" i="10"/>
  <c r="BG24" i="10"/>
  <c r="BP24" i="10"/>
  <c r="V24" i="10"/>
  <c r="AO24" i="10"/>
  <c r="H32" i="10"/>
  <c r="AV24" i="10"/>
  <c r="S24" i="10"/>
  <c r="O24" i="10"/>
  <c r="J24" i="10"/>
  <c r="R24" i="10"/>
  <c r="AU24" i="10"/>
  <c r="BC24" i="10"/>
  <c r="BK24" i="10"/>
  <c r="BA24" i="10"/>
  <c r="AA24" i="10"/>
  <c r="BF24" i="10"/>
  <c r="AZ24" i="10"/>
  <c r="AR24" i="10"/>
  <c r="BE24" i="10"/>
  <c r="AK24" i="10"/>
  <c r="BQ24" i="10"/>
  <c r="L24" i="10"/>
  <c r="BR24" i="10"/>
  <c r="X24" i="10"/>
  <c r="Y24" i="10"/>
  <c r="H24" i="10"/>
  <c r="F28" i="10"/>
  <c r="G26" i="10" s="1"/>
  <c r="E30" i="10"/>
  <c r="BD51" i="9"/>
  <c r="BI55" i="9"/>
  <c r="AY47" i="9"/>
  <c r="AT43" i="9"/>
  <c r="E65" i="9"/>
  <c r="AJ35" i="9"/>
  <c r="AO39" i="9"/>
  <c r="BN59" i="9"/>
  <c r="J65" i="14" l="1"/>
  <c r="J33" i="14"/>
  <c r="M47" i="10"/>
  <c r="F30" i="10"/>
  <c r="G28" i="10"/>
  <c r="G30" i="10" s="1"/>
  <c r="BD53" i="9"/>
  <c r="AJ37" i="9"/>
  <c r="AT45" i="9"/>
  <c r="AY49" i="9"/>
  <c r="BI57" i="9"/>
  <c r="AO41" i="9"/>
  <c r="BN61" i="9"/>
  <c r="E67" i="9"/>
  <c r="K31" i="14" l="1"/>
  <c r="J67" i="14"/>
  <c r="N47" i="10"/>
  <c r="H28" i="10"/>
  <c r="I26" i="10" s="1"/>
  <c r="AZ47" i="9"/>
  <c r="AP39" i="9"/>
  <c r="AU43" i="9"/>
  <c r="AK35" i="9"/>
  <c r="BO59" i="9"/>
  <c r="F65" i="9"/>
  <c r="BE51" i="9"/>
  <c r="BJ55" i="9"/>
  <c r="K65" i="14" l="1"/>
  <c r="K33" i="14"/>
  <c r="O47" i="10"/>
  <c r="I28" i="10"/>
  <c r="J26" i="10" s="1"/>
  <c r="H30" i="10"/>
  <c r="AU45" i="9"/>
  <c r="BJ57" i="9"/>
  <c r="AK37" i="9"/>
  <c r="AP41" i="9"/>
  <c r="AZ49" i="9"/>
  <c r="BE53" i="9"/>
  <c r="F67" i="9"/>
  <c r="BO61" i="9"/>
  <c r="K67" i="14" l="1"/>
  <c r="L31" i="14"/>
  <c r="P47" i="10"/>
  <c r="I30" i="10"/>
  <c r="J28" i="10"/>
  <c r="K26" i="10" s="1"/>
  <c r="K28" i="10" s="1"/>
  <c r="L26" i="10" s="1"/>
  <c r="L28" i="10" s="1"/>
  <c r="M26" i="10" s="1"/>
  <c r="M28" i="10" s="1"/>
  <c r="N26" i="10" s="1"/>
  <c r="N28" i="10" s="1"/>
  <c r="O26" i="10" s="1"/>
  <c r="O28" i="10" s="1"/>
  <c r="P26" i="10" s="1"/>
  <c r="P28" i="10" s="1"/>
  <c r="Q26" i="10" s="1"/>
  <c r="Q28" i="10" s="1"/>
  <c r="R26" i="10" s="1"/>
  <c r="R28" i="10" s="1"/>
  <c r="S26" i="10" s="1"/>
  <c r="S28" i="10" s="1"/>
  <c r="T26" i="10" s="1"/>
  <c r="T28" i="10" s="1"/>
  <c r="U26" i="10" s="1"/>
  <c r="U28" i="10" s="1"/>
  <c r="V26" i="10" s="1"/>
  <c r="V28" i="10" s="1"/>
  <c r="W26" i="10" s="1"/>
  <c r="W28" i="10" s="1"/>
  <c r="X26" i="10" s="1"/>
  <c r="X28" i="10" s="1"/>
  <c r="Y26" i="10" s="1"/>
  <c r="Y28" i="10" s="1"/>
  <c r="Z26" i="10" s="1"/>
  <c r="Z28" i="10" s="1"/>
  <c r="AA26" i="10" s="1"/>
  <c r="AA28" i="10" s="1"/>
  <c r="AB26" i="10" s="1"/>
  <c r="AB28" i="10" s="1"/>
  <c r="AC26" i="10" s="1"/>
  <c r="AC28" i="10" s="1"/>
  <c r="AD26" i="10" s="1"/>
  <c r="AD28" i="10" s="1"/>
  <c r="AE26" i="10" s="1"/>
  <c r="AE28" i="10" s="1"/>
  <c r="AF26" i="10" s="1"/>
  <c r="AF28" i="10" s="1"/>
  <c r="AG26" i="10" s="1"/>
  <c r="AG28" i="10" s="1"/>
  <c r="AH26" i="10" s="1"/>
  <c r="AH28" i="10" s="1"/>
  <c r="AI26" i="10" s="1"/>
  <c r="AI28" i="10" s="1"/>
  <c r="AJ26" i="10" s="1"/>
  <c r="AJ28" i="10" s="1"/>
  <c r="AK26" i="10" s="1"/>
  <c r="AK28" i="10" s="1"/>
  <c r="AL26" i="10" s="1"/>
  <c r="AL28" i="10" s="1"/>
  <c r="AM26" i="10" s="1"/>
  <c r="AM28" i="10" s="1"/>
  <c r="AN26" i="10" s="1"/>
  <c r="AN28" i="10" s="1"/>
  <c r="AO26" i="10" s="1"/>
  <c r="AO28" i="10" s="1"/>
  <c r="AP26" i="10" s="1"/>
  <c r="AP28" i="10" s="1"/>
  <c r="AQ26" i="10" s="1"/>
  <c r="AQ28" i="10" s="1"/>
  <c r="AR26" i="10" s="1"/>
  <c r="AR28" i="10" s="1"/>
  <c r="AS26" i="10" s="1"/>
  <c r="AS28" i="10" s="1"/>
  <c r="AT26" i="10" s="1"/>
  <c r="AT28" i="10" s="1"/>
  <c r="AU26" i="10" s="1"/>
  <c r="AU28" i="10" s="1"/>
  <c r="AV26" i="10" s="1"/>
  <c r="AV28" i="10" s="1"/>
  <c r="AW26" i="10" s="1"/>
  <c r="AW28" i="10" s="1"/>
  <c r="AX26" i="10" s="1"/>
  <c r="AX28" i="10" s="1"/>
  <c r="AY26" i="10" s="1"/>
  <c r="AY28" i="10" s="1"/>
  <c r="AZ26" i="10" s="1"/>
  <c r="AZ28" i="10" s="1"/>
  <c r="BA26" i="10" s="1"/>
  <c r="BA28" i="10" s="1"/>
  <c r="BB26" i="10" s="1"/>
  <c r="BB28" i="10" s="1"/>
  <c r="BC26" i="10" s="1"/>
  <c r="BC28" i="10" s="1"/>
  <c r="BD26" i="10" s="1"/>
  <c r="BD28" i="10" s="1"/>
  <c r="BE26" i="10" s="1"/>
  <c r="BE28" i="10" s="1"/>
  <c r="BF26" i="10" s="1"/>
  <c r="BF28" i="10" s="1"/>
  <c r="BG26" i="10" s="1"/>
  <c r="BG28" i="10" s="1"/>
  <c r="BH26" i="10" s="1"/>
  <c r="BH28" i="10" s="1"/>
  <c r="BI26" i="10" s="1"/>
  <c r="BI28" i="10" s="1"/>
  <c r="BJ26" i="10" s="1"/>
  <c r="BJ28" i="10" s="1"/>
  <c r="BK26" i="10" s="1"/>
  <c r="BK28" i="10" s="1"/>
  <c r="BL26" i="10" s="1"/>
  <c r="BL28" i="10" s="1"/>
  <c r="BM26" i="10" s="1"/>
  <c r="BM28" i="10" s="1"/>
  <c r="BN26" i="10" s="1"/>
  <c r="BN28" i="10" s="1"/>
  <c r="BO26" i="10" s="1"/>
  <c r="BO28" i="10" s="1"/>
  <c r="BP26" i="10" s="1"/>
  <c r="BP28" i="10" s="1"/>
  <c r="BQ26" i="10" s="1"/>
  <c r="BQ28" i="10" s="1"/>
  <c r="BR26" i="10" s="1"/>
  <c r="BR28" i="10" s="1"/>
  <c r="BS26" i="10" s="1"/>
  <c r="BS28" i="10" s="1"/>
  <c r="BT26" i="10" s="1"/>
  <c r="BT28" i="10" s="1"/>
  <c r="BU26" i="10" s="1"/>
  <c r="BU28" i="10" s="1"/>
  <c r="AQ39" i="9"/>
  <c r="BF51" i="9"/>
  <c r="AL35" i="9"/>
  <c r="BP59" i="9"/>
  <c r="BK55" i="9"/>
  <c r="G65" i="9"/>
  <c r="AV43" i="9"/>
  <c r="BA47" i="9"/>
  <c r="L65" i="14" l="1"/>
  <c r="L33" i="14"/>
  <c r="Q47" i="10"/>
  <c r="J30" i="10"/>
  <c r="BF53" i="9"/>
  <c r="BG51" i="9" s="1"/>
  <c r="BG53" i="9" s="1"/>
  <c r="BH51" i="9" s="1"/>
  <c r="BP61" i="9"/>
  <c r="BQ59" i="9" s="1"/>
  <c r="BQ61" i="9" s="1"/>
  <c r="BR59" i="9" s="1"/>
  <c r="AL37" i="9"/>
  <c r="AM35" i="9" s="1"/>
  <c r="AM37" i="9" s="1"/>
  <c r="AN35" i="9" s="1"/>
  <c r="BA49" i="9"/>
  <c r="BB47" i="9" s="1"/>
  <c r="BB49" i="9" s="1"/>
  <c r="BC47" i="9" s="1"/>
  <c r="AV45" i="9"/>
  <c r="AW43" i="9" s="1"/>
  <c r="AW45" i="9" s="1"/>
  <c r="AX43" i="9" s="1"/>
  <c r="AQ41" i="9"/>
  <c r="AR39" i="9" s="1"/>
  <c r="AR41" i="9" s="1"/>
  <c r="AS39" i="9" s="1"/>
  <c r="G67" i="9"/>
  <c r="BK57" i="9"/>
  <c r="BL55" i="9" s="1"/>
  <c r="BL57" i="9" s="1"/>
  <c r="BM55" i="9" s="1"/>
  <c r="L67" i="14" l="1"/>
  <c r="M31" i="14"/>
  <c r="R47" i="10"/>
  <c r="K30" i="10"/>
  <c r="AS41" i="9"/>
  <c r="AS65" i="9"/>
  <c r="BC49" i="9"/>
  <c r="BC65" i="9"/>
  <c r="BR61" i="9"/>
  <c r="BR65" i="9"/>
  <c r="BH53" i="9"/>
  <c r="BH65" i="9"/>
  <c r="BM57" i="9"/>
  <c r="BM65" i="9"/>
  <c r="AX45" i="9"/>
  <c r="AX65" i="9"/>
  <c r="AN37" i="9"/>
  <c r="AN65" i="9"/>
  <c r="H65" i="9"/>
  <c r="H33" i="9"/>
  <c r="M65" i="14" l="1"/>
  <c r="M33" i="14"/>
  <c r="S47" i="10"/>
  <c r="L30" i="10"/>
  <c r="AT39" i="9"/>
  <c r="AS67" i="9"/>
  <c r="BN55" i="9"/>
  <c r="BM67" i="9"/>
  <c r="BI51" i="9"/>
  <c r="BH67" i="9"/>
  <c r="BS59" i="9"/>
  <c r="BR67" i="9"/>
  <c r="BD47" i="9"/>
  <c r="BC67" i="9"/>
  <c r="AY43" i="9"/>
  <c r="AX67" i="9"/>
  <c r="AO35" i="9"/>
  <c r="AN67" i="9"/>
  <c r="BQ67" i="9"/>
  <c r="BQ65" i="9"/>
  <c r="BL65" i="9"/>
  <c r="BL67" i="9"/>
  <c r="AW65" i="9"/>
  <c r="AW67" i="9"/>
  <c r="AM65" i="9"/>
  <c r="AM67" i="9"/>
  <c r="AR67" i="9"/>
  <c r="AR65" i="9"/>
  <c r="BB67" i="9"/>
  <c r="BB65" i="9"/>
  <c r="BG67" i="9"/>
  <c r="BG65" i="9"/>
  <c r="I31" i="9"/>
  <c r="H67" i="9"/>
  <c r="M67" i="14" l="1"/>
  <c r="N31" i="14"/>
  <c r="T47" i="10"/>
  <c r="M30" i="10"/>
  <c r="BD49" i="9"/>
  <c r="BD65" i="9"/>
  <c r="BS61" i="9"/>
  <c r="BS65" i="9"/>
  <c r="BI53" i="9"/>
  <c r="BI65" i="9"/>
  <c r="BN57" i="9"/>
  <c r="BN65" i="9"/>
  <c r="AT41" i="9"/>
  <c r="AT65" i="9"/>
  <c r="AY45" i="9"/>
  <c r="AY65" i="9"/>
  <c r="AO37" i="9"/>
  <c r="AO65" i="9"/>
  <c r="I65" i="9"/>
  <c r="I33" i="9"/>
  <c r="N65" i="14" l="1"/>
  <c r="N33" i="14"/>
  <c r="U47" i="10"/>
  <c r="N30" i="10"/>
  <c r="BE47" i="9"/>
  <c r="BD67" i="9"/>
  <c r="AU39" i="9"/>
  <c r="AT67" i="9"/>
  <c r="BO55" i="9"/>
  <c r="BN67" i="9"/>
  <c r="BJ51" i="9"/>
  <c r="BI67" i="9"/>
  <c r="BT59" i="9"/>
  <c r="BS67" i="9"/>
  <c r="AZ43" i="9"/>
  <c r="AY67" i="9"/>
  <c r="AP35" i="9"/>
  <c r="AO67" i="9"/>
  <c r="J31" i="9"/>
  <c r="I67" i="9"/>
  <c r="N67" i="14" l="1"/>
  <c r="O31" i="14"/>
  <c r="V47" i="10"/>
  <c r="O30" i="10"/>
  <c r="BE49" i="9"/>
  <c r="BE65" i="9"/>
  <c r="BT61" i="9"/>
  <c r="BT65" i="9"/>
  <c r="BJ53" i="9"/>
  <c r="BJ65" i="9"/>
  <c r="BO57" i="9"/>
  <c r="BO65" i="9"/>
  <c r="AU41" i="9"/>
  <c r="AU65" i="9"/>
  <c r="AZ45" i="9"/>
  <c r="AZ65" i="9"/>
  <c r="AP37" i="9"/>
  <c r="AP65" i="9"/>
  <c r="J65" i="9"/>
  <c r="J33" i="9"/>
  <c r="O65" i="14" l="1"/>
  <c r="O33" i="14"/>
  <c r="W47" i="10"/>
  <c r="P30" i="10"/>
  <c r="BF47" i="9"/>
  <c r="BE67" i="9"/>
  <c r="AV39" i="9"/>
  <c r="AU67" i="9"/>
  <c r="BP55" i="9"/>
  <c r="BO67" i="9"/>
  <c r="BK51" i="9"/>
  <c r="BJ67" i="9"/>
  <c r="BU59" i="9"/>
  <c r="BT67" i="9"/>
  <c r="BA43" i="9"/>
  <c r="AZ67" i="9"/>
  <c r="AQ35" i="9"/>
  <c r="AP67" i="9"/>
  <c r="J67" i="9"/>
  <c r="K31" i="9"/>
  <c r="P31" i="14" l="1"/>
  <c r="O67" i="14"/>
  <c r="X47" i="10"/>
  <c r="Q30" i="10"/>
  <c r="BP57" i="9"/>
  <c r="BP67" i="9" s="1"/>
  <c r="BP65" i="9"/>
  <c r="AV41" i="9"/>
  <c r="AV67" i="9" s="1"/>
  <c r="AV65" i="9"/>
  <c r="BF49" i="9"/>
  <c r="BF67" i="9" s="1"/>
  <c r="BF65" i="9"/>
  <c r="BU61" i="9"/>
  <c r="BU67" i="9" s="1"/>
  <c r="BU65" i="9"/>
  <c r="BK53" i="9"/>
  <c r="BK67" i="9" s="1"/>
  <c r="BK65" i="9"/>
  <c r="BA45" i="9"/>
  <c r="BA67" i="9" s="1"/>
  <c r="BA65" i="9"/>
  <c r="AQ37" i="9"/>
  <c r="AQ67" i="9" s="1"/>
  <c r="AQ65" i="9"/>
  <c r="K65" i="9"/>
  <c r="K33" i="9"/>
  <c r="P65" i="14" l="1"/>
  <c r="P33" i="14"/>
  <c r="Y47" i="10"/>
  <c r="R30" i="10"/>
  <c r="K67" i="9"/>
  <c r="L31" i="9"/>
  <c r="P67" i="14" l="1"/>
  <c r="Q31" i="14"/>
  <c r="Z47" i="10"/>
  <c r="S30" i="10"/>
  <c r="L65" i="9"/>
  <c r="L33" i="9"/>
  <c r="Q65" i="14" l="1"/>
  <c r="Q33" i="14"/>
  <c r="AA47" i="10"/>
  <c r="T30" i="10"/>
  <c r="L67" i="9"/>
  <c r="M31" i="9"/>
  <c r="Q67" i="14" l="1"/>
  <c r="R31" i="14"/>
  <c r="AB47" i="10"/>
  <c r="U30" i="10"/>
  <c r="M33" i="9"/>
  <c r="M65" i="9"/>
  <c r="R33" i="14" l="1"/>
  <c r="R65" i="14"/>
  <c r="AC47" i="10"/>
  <c r="V30" i="10"/>
  <c r="M67" i="9"/>
  <c r="N31" i="9"/>
  <c r="R67" i="14" l="1"/>
  <c r="S31" i="14"/>
  <c r="AD47" i="10"/>
  <c r="W30" i="10"/>
  <c r="N65" i="9"/>
  <c r="N33" i="9"/>
  <c r="S65" i="14" l="1"/>
  <c r="S33" i="14"/>
  <c r="AE47" i="10"/>
  <c r="X30" i="10"/>
  <c r="N67" i="9"/>
  <c r="O31" i="9"/>
  <c r="S67" i="14" l="1"/>
  <c r="T31" i="14"/>
  <c r="AF47" i="10"/>
  <c r="Y30" i="10"/>
  <c r="O65" i="9"/>
  <c r="O33" i="9"/>
  <c r="T65" i="14" l="1"/>
  <c r="T33" i="14"/>
  <c r="AG47" i="10"/>
  <c r="Z30" i="10"/>
  <c r="O67" i="9"/>
  <c r="P31" i="9"/>
  <c r="T67" i="14" l="1"/>
  <c r="U31" i="14"/>
  <c r="AH47" i="10"/>
  <c r="AA30" i="10"/>
  <c r="P65" i="9"/>
  <c r="P33" i="9"/>
  <c r="U65" i="14" l="1"/>
  <c r="U33" i="14"/>
  <c r="AI47" i="10"/>
  <c r="AB30" i="10"/>
  <c r="P67" i="9"/>
  <c r="Q31" i="9"/>
  <c r="U67" i="14" l="1"/>
  <c r="V31" i="14"/>
  <c r="AJ47" i="10"/>
  <c r="AC30" i="10"/>
  <c r="Q65" i="9"/>
  <c r="Q33" i="9"/>
  <c r="V65" i="14" l="1"/>
  <c r="V33" i="14"/>
  <c r="AK47" i="10"/>
  <c r="AD30" i="10"/>
  <c r="Q67" i="9"/>
  <c r="R31" i="9"/>
  <c r="W31" i="14" l="1"/>
  <c r="V67" i="14"/>
  <c r="AL47" i="10"/>
  <c r="AE30" i="10"/>
  <c r="R65" i="9"/>
  <c r="R33" i="9"/>
  <c r="W33" i="14" l="1"/>
  <c r="W65" i="14"/>
  <c r="AM47" i="10"/>
  <c r="AF30" i="10"/>
  <c r="S31" i="9"/>
  <c r="R67" i="9"/>
  <c r="W67" i="14" l="1"/>
  <c r="X31" i="14"/>
  <c r="AN47" i="10"/>
  <c r="AG30" i="10"/>
  <c r="S65" i="9"/>
  <c r="S33" i="9"/>
  <c r="X65" i="14" l="1"/>
  <c r="X33" i="14"/>
  <c r="AO47" i="10"/>
  <c r="AH30" i="10"/>
  <c r="S67" i="9"/>
  <c r="T31" i="9"/>
  <c r="X67" i="14" l="1"/>
  <c r="Y31" i="14"/>
  <c r="AP47" i="10"/>
  <c r="AI30" i="10"/>
  <c r="T33" i="9"/>
  <c r="T65" i="9"/>
  <c r="Y65" i="14" l="1"/>
  <c r="Y33" i="14"/>
  <c r="AQ47" i="10"/>
  <c r="AJ30" i="10"/>
  <c r="T67" i="9"/>
  <c r="U31" i="9"/>
  <c r="Y67" i="14" l="1"/>
  <c r="Z31" i="14"/>
  <c r="AR47" i="10"/>
  <c r="AK30" i="10"/>
  <c r="U33" i="9"/>
  <c r="U65" i="9"/>
  <c r="Z65" i="14" l="1"/>
  <c r="Z33" i="14"/>
  <c r="AS47" i="10"/>
  <c r="AL30" i="10"/>
  <c r="U67" i="9"/>
  <c r="V31" i="9"/>
  <c r="Z67" i="14" l="1"/>
  <c r="AA31" i="14"/>
  <c r="AT47" i="10"/>
  <c r="AM30" i="10"/>
  <c r="V65" i="9"/>
  <c r="V33" i="9"/>
  <c r="AA65" i="14" l="1"/>
  <c r="AA33" i="14"/>
  <c r="AU47" i="10"/>
  <c r="AN30" i="10"/>
  <c r="V67" i="9"/>
  <c r="W31" i="9"/>
  <c r="AA67" i="14" l="1"/>
  <c r="AB31" i="14"/>
  <c r="AV47" i="10"/>
  <c r="AO30" i="10"/>
  <c r="W65" i="9"/>
  <c r="W33" i="9"/>
  <c r="AB65" i="14" l="1"/>
  <c r="AB33" i="14"/>
  <c r="AW47" i="10"/>
  <c r="AP30" i="10"/>
  <c r="W67" i="9"/>
  <c r="X31" i="9"/>
  <c r="AB67" i="14" l="1"/>
  <c r="AC31" i="14"/>
  <c r="AX47" i="10"/>
  <c r="AQ30" i="10"/>
  <c r="X65" i="9"/>
  <c r="X33" i="9"/>
  <c r="AC65" i="14" l="1"/>
  <c r="AC33" i="14"/>
  <c r="AY47" i="10"/>
  <c r="AR30" i="10"/>
  <c r="X67" i="9"/>
  <c r="Y31" i="9"/>
  <c r="AC67" i="14" l="1"/>
  <c r="AD31" i="14"/>
  <c r="AZ47" i="10"/>
  <c r="AS30" i="10"/>
  <c r="Y65" i="9"/>
  <c r="Y33" i="9"/>
  <c r="AD33" i="14" l="1"/>
  <c r="AD65" i="14"/>
  <c r="BA47" i="10"/>
  <c r="AT30" i="10"/>
  <c r="Y67" i="9"/>
  <c r="Z31" i="9"/>
  <c r="AD67" i="14" l="1"/>
  <c r="AE31" i="14"/>
  <c r="BB47" i="10"/>
  <c r="AU30" i="10"/>
  <c r="Z65" i="9"/>
  <c r="Z33" i="9"/>
  <c r="AE65" i="14" l="1"/>
  <c r="AE33" i="14"/>
  <c r="BC47" i="10"/>
  <c r="AV30" i="10"/>
  <c r="Z67" i="9"/>
  <c r="AA31" i="9"/>
  <c r="AE67" i="14" l="1"/>
  <c r="AF31" i="14"/>
  <c r="BD47" i="10"/>
  <c r="AW30" i="10"/>
  <c r="AA65" i="9"/>
  <c r="AA33" i="9"/>
  <c r="AF65" i="14" l="1"/>
  <c r="AF33" i="14"/>
  <c r="BE47" i="10"/>
  <c r="AX30" i="10"/>
  <c r="AA67" i="9"/>
  <c r="AB31" i="9"/>
  <c r="AF67" i="14" l="1"/>
  <c r="AG31" i="14"/>
  <c r="BF47" i="10"/>
  <c r="AY30" i="10"/>
  <c r="AB65" i="9"/>
  <c r="AB33" i="9"/>
  <c r="AG65" i="14" l="1"/>
  <c r="AG33" i="14"/>
  <c r="BG47" i="10"/>
  <c r="BA30" i="10"/>
  <c r="AZ30" i="10"/>
  <c r="AB67" i="9"/>
  <c r="AC31" i="9"/>
  <c r="AG67" i="14" l="1"/>
  <c r="AH31" i="14"/>
  <c r="BH47" i="10"/>
  <c r="AC65" i="9"/>
  <c r="AC33" i="9"/>
  <c r="AH65" i="14" l="1"/>
  <c r="AH33" i="14"/>
  <c r="AH67" i="14" s="1"/>
  <c r="BI47" i="10"/>
  <c r="BB30" i="10"/>
  <c r="AC67" i="9"/>
  <c r="AD31" i="9"/>
  <c r="BJ47" i="10" l="1"/>
  <c r="BC30" i="10"/>
  <c r="AD65" i="9"/>
  <c r="AD33" i="9"/>
  <c r="BK47" i="10" l="1"/>
  <c r="BD30" i="10"/>
  <c r="AD67" i="9"/>
  <c r="AE31" i="9"/>
  <c r="BL47" i="10" l="1"/>
  <c r="BF30" i="10"/>
  <c r="BE30" i="10"/>
  <c r="AE65" i="9"/>
  <c r="AE33" i="9"/>
  <c r="BM47" i="10" l="1"/>
  <c r="AE67" i="9"/>
  <c r="AF31" i="9"/>
  <c r="BN47" i="10" l="1"/>
  <c r="BG30" i="10"/>
  <c r="AF65" i="9"/>
  <c r="AF33" i="9"/>
  <c r="BO47" i="10" l="1"/>
  <c r="BH30" i="10"/>
  <c r="AG31" i="9"/>
  <c r="AF67" i="9"/>
  <c r="BP47" i="10" l="1"/>
  <c r="BI30" i="10"/>
  <c r="AG65" i="9"/>
  <c r="AG33" i="9"/>
  <c r="BQ47" i="10" l="1"/>
  <c r="BJ30" i="10"/>
  <c r="AG67" i="9"/>
  <c r="AH31" i="9"/>
  <c r="BR47" i="10" l="1"/>
  <c r="BK30" i="10"/>
  <c r="AH65" i="9"/>
  <c r="AH33" i="9"/>
  <c r="BS47" i="10" l="1"/>
  <c r="BL30" i="10"/>
  <c r="AH67" i="9"/>
  <c r="AI31" i="9"/>
  <c r="BT47" i="10" l="1"/>
  <c r="BM30" i="10"/>
  <c r="AI33" i="9"/>
  <c r="AI65" i="9"/>
  <c r="BN30" i="10" l="1"/>
  <c r="AJ31" i="9"/>
  <c r="AI67" i="9"/>
  <c r="BU47" i="10" l="1"/>
  <c r="C61" i="10" s="1"/>
  <c r="C59" i="10"/>
  <c r="C25" i="12" s="1"/>
  <c r="BO30" i="10"/>
  <c r="AJ33" i="9"/>
  <c r="AJ65" i="9"/>
  <c r="B33" i="12" l="1"/>
  <c r="C27" i="12"/>
  <c r="BP30" i="10"/>
  <c r="AK31" i="9"/>
  <c r="AJ67" i="9"/>
  <c r="BQ30" i="10" l="1"/>
  <c r="AK33" i="9"/>
  <c r="AK65" i="9"/>
  <c r="BR30" i="10" l="1"/>
  <c r="AL31" i="9"/>
  <c r="AK67" i="9"/>
  <c r="AL33" i="9" l="1"/>
  <c r="AL67" i="9" s="1"/>
  <c r="AL65" i="9"/>
  <c r="BS30" i="10" l="1"/>
  <c r="BT30" i="10" l="1"/>
  <c r="BU30" i="10"/>
  <c r="C59" i="8" l="1"/>
  <c r="C55" i="8"/>
  <c r="C51" i="8"/>
  <c r="C47" i="8"/>
  <c r="M44" i="8"/>
  <c r="C43" i="8"/>
  <c r="C39" i="8"/>
  <c r="C35" i="8"/>
  <c r="BP15" i="8"/>
  <c r="BP60" i="8" s="1"/>
  <c r="BP66" i="8" s="1"/>
  <c r="BQ27" i="3" s="1"/>
  <c r="E15" i="8"/>
  <c r="E60" i="8" s="1"/>
  <c r="F15" i="8"/>
  <c r="F60" i="8" s="1"/>
  <c r="G15" i="8"/>
  <c r="G60" i="8" s="1"/>
  <c r="H15" i="8"/>
  <c r="H60" i="8" s="1"/>
  <c r="I15" i="8"/>
  <c r="I60" i="8" s="1"/>
  <c r="J15" i="8"/>
  <c r="J60" i="8" s="1"/>
  <c r="K15" i="8"/>
  <c r="K60" i="8" s="1"/>
  <c r="L15" i="8"/>
  <c r="L60" i="8" s="1"/>
  <c r="M15" i="8"/>
  <c r="M60" i="8" s="1"/>
  <c r="N15" i="8"/>
  <c r="N60" i="8" s="1"/>
  <c r="O15" i="8"/>
  <c r="O60" i="8" s="1"/>
  <c r="P15" i="8"/>
  <c r="P60" i="8" s="1"/>
  <c r="Q15" i="8"/>
  <c r="Q60" i="8" s="1"/>
  <c r="R15" i="8"/>
  <c r="R60" i="8" s="1"/>
  <c r="S15" i="8"/>
  <c r="S60" i="8" s="1"/>
  <c r="T15" i="8"/>
  <c r="T60" i="8" s="1"/>
  <c r="U15" i="8"/>
  <c r="U60" i="8" s="1"/>
  <c r="V15" i="8"/>
  <c r="V60" i="8" s="1"/>
  <c r="W15" i="8"/>
  <c r="W60" i="8" s="1"/>
  <c r="X15" i="8"/>
  <c r="X60" i="8" s="1"/>
  <c r="Y15" i="8"/>
  <c r="Y60" i="8" s="1"/>
  <c r="Z15" i="8"/>
  <c r="Z60" i="8" s="1"/>
  <c r="AA15" i="8"/>
  <c r="AA60" i="8" s="1"/>
  <c r="AB15" i="8"/>
  <c r="AB60" i="8" s="1"/>
  <c r="AC15" i="8"/>
  <c r="AC60" i="8" s="1"/>
  <c r="AD15" i="8"/>
  <c r="AD60" i="8" s="1"/>
  <c r="AE15" i="8"/>
  <c r="AE60" i="8" s="1"/>
  <c r="AF15" i="8"/>
  <c r="AF60" i="8" s="1"/>
  <c r="AG15" i="8"/>
  <c r="AG60" i="8" s="1"/>
  <c r="AH15" i="8"/>
  <c r="AH60" i="8" s="1"/>
  <c r="AI15" i="8"/>
  <c r="AI60" i="8" s="1"/>
  <c r="AJ15" i="8"/>
  <c r="AJ60" i="8" s="1"/>
  <c r="AK15" i="8"/>
  <c r="AK60" i="8" s="1"/>
  <c r="AL15" i="8"/>
  <c r="AL60" i="8" s="1"/>
  <c r="AM15" i="8"/>
  <c r="AM60" i="8" s="1"/>
  <c r="AN15" i="8"/>
  <c r="AN60" i="8" s="1"/>
  <c r="AO15" i="8"/>
  <c r="AO60" i="8" s="1"/>
  <c r="AP15" i="8"/>
  <c r="AP60" i="8" s="1"/>
  <c r="AQ15" i="8"/>
  <c r="AQ60" i="8" s="1"/>
  <c r="AR15" i="8"/>
  <c r="AR60" i="8" s="1"/>
  <c r="AS15" i="8"/>
  <c r="AS60" i="8" s="1"/>
  <c r="AT15" i="8"/>
  <c r="AT60" i="8" s="1"/>
  <c r="AU15" i="8"/>
  <c r="AU60" i="8" s="1"/>
  <c r="AV15" i="8"/>
  <c r="AV60" i="8" s="1"/>
  <c r="AW15" i="8"/>
  <c r="AW60" i="8" s="1"/>
  <c r="AX15" i="8"/>
  <c r="AX60" i="8" s="1"/>
  <c r="AY15" i="8"/>
  <c r="AY60" i="8" s="1"/>
  <c r="AZ15" i="8"/>
  <c r="AZ60" i="8" s="1"/>
  <c r="BA15" i="8"/>
  <c r="BA60" i="8" s="1"/>
  <c r="BB15" i="8"/>
  <c r="BB60" i="8" s="1"/>
  <c r="BC15" i="8"/>
  <c r="BC60" i="8" s="1"/>
  <c r="BD15" i="8"/>
  <c r="BD60" i="8" s="1"/>
  <c r="BE15" i="8"/>
  <c r="BE60" i="8" s="1"/>
  <c r="BF15" i="8"/>
  <c r="BF60" i="8" s="1"/>
  <c r="BG15" i="8"/>
  <c r="BG60" i="8" s="1"/>
  <c r="BH15" i="8"/>
  <c r="BH60" i="8" s="1"/>
  <c r="BI15" i="8"/>
  <c r="BI60" i="8" s="1"/>
  <c r="BJ15" i="8"/>
  <c r="BJ60" i="8" s="1"/>
  <c r="BK15" i="8"/>
  <c r="BK60" i="8" s="1"/>
  <c r="BL15" i="8"/>
  <c r="BL60" i="8" s="1"/>
  <c r="BL66" i="8" s="1"/>
  <c r="BM27" i="3" s="1"/>
  <c r="BM15" i="8"/>
  <c r="BM60" i="8" s="1"/>
  <c r="BM66" i="8" s="1"/>
  <c r="BN27" i="3" s="1"/>
  <c r="BN15" i="8"/>
  <c r="BN60" i="8" s="1"/>
  <c r="BN66" i="8" s="1"/>
  <c r="BO27" i="3" s="1"/>
  <c r="BO15" i="8"/>
  <c r="BO60" i="8" s="1"/>
  <c r="BO66" i="8" s="1"/>
  <c r="BP27" i="3" s="1"/>
  <c r="BK14" i="8"/>
  <c r="BK56" i="8" s="1"/>
  <c r="E14" i="8"/>
  <c r="E56" i="8" s="1"/>
  <c r="F14" i="8"/>
  <c r="F56" i="8" s="1"/>
  <c r="G14" i="8"/>
  <c r="G56" i="8" s="1"/>
  <c r="H14" i="8"/>
  <c r="H56" i="8" s="1"/>
  <c r="I14" i="8"/>
  <c r="I56" i="8" s="1"/>
  <c r="J14" i="8"/>
  <c r="J56" i="8" s="1"/>
  <c r="K14" i="8"/>
  <c r="K56" i="8" s="1"/>
  <c r="L14" i="8"/>
  <c r="L56" i="8" s="1"/>
  <c r="M14" i="8"/>
  <c r="M56" i="8" s="1"/>
  <c r="N14" i="8"/>
  <c r="N56" i="8" s="1"/>
  <c r="O14" i="8"/>
  <c r="O56" i="8" s="1"/>
  <c r="P14" i="8"/>
  <c r="P56" i="8" s="1"/>
  <c r="Q14" i="8"/>
  <c r="Q56" i="8" s="1"/>
  <c r="R14" i="8"/>
  <c r="R56" i="8" s="1"/>
  <c r="S14" i="8"/>
  <c r="S56" i="8" s="1"/>
  <c r="T14" i="8"/>
  <c r="T56" i="8" s="1"/>
  <c r="U14" i="8"/>
  <c r="U56" i="8" s="1"/>
  <c r="V14" i="8"/>
  <c r="V56" i="8" s="1"/>
  <c r="W14" i="8"/>
  <c r="W56" i="8" s="1"/>
  <c r="X14" i="8"/>
  <c r="X56" i="8" s="1"/>
  <c r="Y14" i="8"/>
  <c r="Y56" i="8" s="1"/>
  <c r="Z14" i="8"/>
  <c r="Z56" i="8" s="1"/>
  <c r="AA14" i="8"/>
  <c r="AA56" i="8" s="1"/>
  <c r="AB14" i="8"/>
  <c r="AB56" i="8" s="1"/>
  <c r="AC14" i="8"/>
  <c r="AC56" i="8" s="1"/>
  <c r="AD14" i="8"/>
  <c r="AD56" i="8" s="1"/>
  <c r="AE14" i="8"/>
  <c r="AE56" i="8" s="1"/>
  <c r="AF14" i="8"/>
  <c r="AF56" i="8" s="1"/>
  <c r="AG14" i="8"/>
  <c r="AG56" i="8" s="1"/>
  <c r="AH14" i="8"/>
  <c r="AH56" i="8" s="1"/>
  <c r="AI14" i="8"/>
  <c r="AI56" i="8" s="1"/>
  <c r="AJ14" i="8"/>
  <c r="AJ56" i="8" s="1"/>
  <c r="AK14" i="8"/>
  <c r="AK56" i="8" s="1"/>
  <c r="AL14" i="8"/>
  <c r="AL56" i="8" s="1"/>
  <c r="AM14" i="8"/>
  <c r="AM56" i="8" s="1"/>
  <c r="AN14" i="8"/>
  <c r="AN56" i="8" s="1"/>
  <c r="AO14" i="8"/>
  <c r="AO56" i="8" s="1"/>
  <c r="AP14" i="8"/>
  <c r="AP56" i="8" s="1"/>
  <c r="AQ14" i="8"/>
  <c r="AQ56" i="8" s="1"/>
  <c r="AR14" i="8"/>
  <c r="AR56" i="8" s="1"/>
  <c r="AS14" i="8"/>
  <c r="AS56" i="8" s="1"/>
  <c r="AT14" i="8"/>
  <c r="AT56" i="8" s="1"/>
  <c r="AU14" i="8"/>
  <c r="AU56" i="8" s="1"/>
  <c r="AV14" i="8"/>
  <c r="AV56" i="8" s="1"/>
  <c r="AW14" i="8"/>
  <c r="AW56" i="8" s="1"/>
  <c r="AX14" i="8"/>
  <c r="AX56" i="8" s="1"/>
  <c r="AY14" i="8"/>
  <c r="AY56" i="8" s="1"/>
  <c r="AZ14" i="8"/>
  <c r="AZ56" i="8" s="1"/>
  <c r="BA14" i="8"/>
  <c r="BA56" i="8" s="1"/>
  <c r="BB14" i="8"/>
  <c r="BB56" i="8" s="1"/>
  <c r="BC14" i="8"/>
  <c r="BC56" i="8" s="1"/>
  <c r="BD14" i="8"/>
  <c r="BD56" i="8" s="1"/>
  <c r="BE14" i="8"/>
  <c r="BE56" i="8" s="1"/>
  <c r="BF14" i="8"/>
  <c r="BF56" i="8" s="1"/>
  <c r="BG14" i="8"/>
  <c r="BG56" i="8" s="1"/>
  <c r="BH14" i="8"/>
  <c r="BH56" i="8" s="1"/>
  <c r="BI14" i="8"/>
  <c r="BI56" i="8" s="1"/>
  <c r="BJ14" i="8"/>
  <c r="BJ56" i="8" s="1"/>
  <c r="BF13" i="8"/>
  <c r="BF52" i="8" s="1"/>
  <c r="E13" i="8"/>
  <c r="E52" i="8" s="1"/>
  <c r="F13" i="8"/>
  <c r="F52" i="8" s="1"/>
  <c r="G13" i="8"/>
  <c r="G52" i="8" s="1"/>
  <c r="H13" i="8"/>
  <c r="H52" i="8" s="1"/>
  <c r="I13" i="8"/>
  <c r="I52" i="8" s="1"/>
  <c r="J13" i="8"/>
  <c r="J52" i="8" s="1"/>
  <c r="K13" i="8"/>
  <c r="K52" i="8" s="1"/>
  <c r="L13" i="8"/>
  <c r="L52" i="8" s="1"/>
  <c r="M13" i="8"/>
  <c r="M52" i="8" s="1"/>
  <c r="N13" i="8"/>
  <c r="N52" i="8" s="1"/>
  <c r="O13" i="8"/>
  <c r="O52" i="8" s="1"/>
  <c r="P13" i="8"/>
  <c r="P52" i="8" s="1"/>
  <c r="Q13" i="8"/>
  <c r="Q52" i="8" s="1"/>
  <c r="R13" i="8"/>
  <c r="R52" i="8" s="1"/>
  <c r="S13" i="8"/>
  <c r="S52" i="8" s="1"/>
  <c r="T13" i="8"/>
  <c r="T52" i="8" s="1"/>
  <c r="U13" i="8"/>
  <c r="U52" i="8" s="1"/>
  <c r="V13" i="8"/>
  <c r="V52" i="8" s="1"/>
  <c r="W13" i="8"/>
  <c r="W52" i="8" s="1"/>
  <c r="X13" i="8"/>
  <c r="X52" i="8" s="1"/>
  <c r="Y13" i="8"/>
  <c r="Y52" i="8" s="1"/>
  <c r="Z13" i="8"/>
  <c r="Z52" i="8" s="1"/>
  <c r="AA13" i="8"/>
  <c r="AA52" i="8" s="1"/>
  <c r="AB13" i="8"/>
  <c r="AB52" i="8" s="1"/>
  <c r="AC13" i="8"/>
  <c r="AC52" i="8" s="1"/>
  <c r="AD13" i="8"/>
  <c r="AD52" i="8" s="1"/>
  <c r="AE13" i="8"/>
  <c r="AE52" i="8" s="1"/>
  <c r="AF13" i="8"/>
  <c r="AF52" i="8" s="1"/>
  <c r="AG13" i="8"/>
  <c r="AG52" i="8" s="1"/>
  <c r="AH13" i="8"/>
  <c r="AH52" i="8" s="1"/>
  <c r="AI13" i="8"/>
  <c r="AI52" i="8" s="1"/>
  <c r="AJ13" i="8"/>
  <c r="AJ52" i="8" s="1"/>
  <c r="AK13" i="8"/>
  <c r="AK52" i="8" s="1"/>
  <c r="AL13" i="8"/>
  <c r="AL52" i="8" s="1"/>
  <c r="AM13" i="8"/>
  <c r="AM52" i="8" s="1"/>
  <c r="AN13" i="8"/>
  <c r="AN52" i="8" s="1"/>
  <c r="AO13" i="8"/>
  <c r="AO52" i="8" s="1"/>
  <c r="AP13" i="8"/>
  <c r="AP52" i="8" s="1"/>
  <c r="AQ13" i="8"/>
  <c r="AQ52" i="8" s="1"/>
  <c r="AR13" i="8"/>
  <c r="AR52" i="8" s="1"/>
  <c r="AS13" i="8"/>
  <c r="AS52" i="8" s="1"/>
  <c r="AT13" i="8"/>
  <c r="AT52" i="8" s="1"/>
  <c r="AU13" i="8"/>
  <c r="AU52" i="8" s="1"/>
  <c r="AV13" i="8"/>
  <c r="AV52" i="8" s="1"/>
  <c r="AW13" i="8"/>
  <c r="AW52" i="8" s="1"/>
  <c r="AX13" i="8"/>
  <c r="AX52" i="8" s="1"/>
  <c r="AY13" i="8"/>
  <c r="AY52" i="8" s="1"/>
  <c r="AZ13" i="8"/>
  <c r="AZ52" i="8" s="1"/>
  <c r="BA13" i="8"/>
  <c r="BA52" i="8" s="1"/>
  <c r="BB13" i="8"/>
  <c r="BB52" i="8" s="1"/>
  <c r="BC13" i="8"/>
  <c r="BC52" i="8" s="1"/>
  <c r="BD13" i="8"/>
  <c r="BD52" i="8" s="1"/>
  <c r="BE13" i="8"/>
  <c r="BE52" i="8" s="1"/>
  <c r="BA12" i="8"/>
  <c r="BA48" i="8" s="1"/>
  <c r="E12" i="8"/>
  <c r="E48" i="8" s="1"/>
  <c r="F12" i="8"/>
  <c r="F48" i="8" s="1"/>
  <c r="G12" i="8"/>
  <c r="G48" i="8" s="1"/>
  <c r="H12" i="8"/>
  <c r="H48" i="8" s="1"/>
  <c r="I12" i="8"/>
  <c r="I48" i="8" s="1"/>
  <c r="J12" i="8"/>
  <c r="J48" i="8" s="1"/>
  <c r="K12" i="8"/>
  <c r="K48" i="8" s="1"/>
  <c r="L12" i="8"/>
  <c r="L48" i="8" s="1"/>
  <c r="M12" i="8"/>
  <c r="M48" i="8" s="1"/>
  <c r="N12" i="8"/>
  <c r="N48" i="8" s="1"/>
  <c r="O12" i="8"/>
  <c r="O48" i="8" s="1"/>
  <c r="P12" i="8"/>
  <c r="P48" i="8" s="1"/>
  <c r="Q12" i="8"/>
  <c r="Q48" i="8" s="1"/>
  <c r="R12" i="8"/>
  <c r="R48" i="8" s="1"/>
  <c r="S12" i="8"/>
  <c r="S48" i="8" s="1"/>
  <c r="T12" i="8"/>
  <c r="T48" i="8" s="1"/>
  <c r="U12" i="8"/>
  <c r="U48" i="8" s="1"/>
  <c r="V12" i="8"/>
  <c r="V48" i="8" s="1"/>
  <c r="W12" i="8"/>
  <c r="W48" i="8" s="1"/>
  <c r="X12" i="8"/>
  <c r="X48" i="8" s="1"/>
  <c r="Y12" i="8"/>
  <c r="Y48" i="8" s="1"/>
  <c r="Z12" i="8"/>
  <c r="Z48" i="8" s="1"/>
  <c r="AA12" i="8"/>
  <c r="AA48" i="8" s="1"/>
  <c r="AB12" i="8"/>
  <c r="AB48" i="8" s="1"/>
  <c r="AC12" i="8"/>
  <c r="AC48" i="8" s="1"/>
  <c r="AD12" i="8"/>
  <c r="AD48" i="8" s="1"/>
  <c r="AE12" i="8"/>
  <c r="AE48" i="8" s="1"/>
  <c r="AF12" i="8"/>
  <c r="AF48" i="8" s="1"/>
  <c r="AG12" i="8"/>
  <c r="AG48" i="8" s="1"/>
  <c r="AH12" i="8"/>
  <c r="AH48" i="8" s="1"/>
  <c r="AI12" i="8"/>
  <c r="AI48" i="8" s="1"/>
  <c r="AJ12" i="8"/>
  <c r="AJ48" i="8" s="1"/>
  <c r="AK12" i="8"/>
  <c r="AK48" i="8" s="1"/>
  <c r="AL12" i="8"/>
  <c r="AL48" i="8" s="1"/>
  <c r="AM12" i="8"/>
  <c r="AM48" i="8" s="1"/>
  <c r="AN12" i="8"/>
  <c r="AN48" i="8" s="1"/>
  <c r="AO12" i="8"/>
  <c r="AO48" i="8" s="1"/>
  <c r="AP12" i="8"/>
  <c r="AP48" i="8" s="1"/>
  <c r="AQ12" i="8"/>
  <c r="AQ48" i="8" s="1"/>
  <c r="AR12" i="8"/>
  <c r="AR48" i="8" s="1"/>
  <c r="AS12" i="8"/>
  <c r="AS48" i="8" s="1"/>
  <c r="AT12" i="8"/>
  <c r="AT48" i="8" s="1"/>
  <c r="AU12" i="8"/>
  <c r="AU48" i="8" s="1"/>
  <c r="AV12" i="8"/>
  <c r="AV48" i="8" s="1"/>
  <c r="AW12" i="8"/>
  <c r="AW48" i="8" s="1"/>
  <c r="AX12" i="8"/>
  <c r="AX48" i="8" s="1"/>
  <c r="AY12" i="8"/>
  <c r="AY48" i="8" s="1"/>
  <c r="AZ12" i="8"/>
  <c r="AZ48" i="8" s="1"/>
  <c r="AV11" i="8"/>
  <c r="AV44" i="8" s="1"/>
  <c r="E11" i="8"/>
  <c r="E44" i="8" s="1"/>
  <c r="F11" i="8"/>
  <c r="F44" i="8" s="1"/>
  <c r="G11" i="8"/>
  <c r="G44" i="8" s="1"/>
  <c r="H11" i="8"/>
  <c r="H44" i="8" s="1"/>
  <c r="I11" i="8"/>
  <c r="I44" i="8" s="1"/>
  <c r="J11" i="8"/>
  <c r="J44" i="8" s="1"/>
  <c r="K11" i="8"/>
  <c r="K44" i="8" s="1"/>
  <c r="L11" i="8"/>
  <c r="L44" i="8" s="1"/>
  <c r="M11" i="8"/>
  <c r="N11" i="8"/>
  <c r="N44" i="8" s="1"/>
  <c r="O11" i="8"/>
  <c r="O44" i="8" s="1"/>
  <c r="P11" i="8"/>
  <c r="P44" i="8" s="1"/>
  <c r="Q11" i="8"/>
  <c r="Q44" i="8" s="1"/>
  <c r="R11" i="8"/>
  <c r="R44" i="8" s="1"/>
  <c r="S11" i="8"/>
  <c r="S44" i="8" s="1"/>
  <c r="T11" i="8"/>
  <c r="T44" i="8" s="1"/>
  <c r="U11" i="8"/>
  <c r="U44" i="8" s="1"/>
  <c r="V11" i="8"/>
  <c r="V44" i="8" s="1"/>
  <c r="W11" i="8"/>
  <c r="W44" i="8" s="1"/>
  <c r="X11" i="8"/>
  <c r="X44" i="8" s="1"/>
  <c r="Y11" i="8"/>
  <c r="Y44" i="8" s="1"/>
  <c r="Z11" i="8"/>
  <c r="Z44" i="8" s="1"/>
  <c r="AA11" i="8"/>
  <c r="AA44" i="8" s="1"/>
  <c r="AB11" i="8"/>
  <c r="AB44" i="8" s="1"/>
  <c r="AC11" i="8"/>
  <c r="AC44" i="8" s="1"/>
  <c r="AD11" i="8"/>
  <c r="AD44" i="8" s="1"/>
  <c r="AE11" i="8"/>
  <c r="AE44" i="8" s="1"/>
  <c r="AF11" i="8"/>
  <c r="AF44" i="8" s="1"/>
  <c r="AG11" i="8"/>
  <c r="AG44" i="8" s="1"/>
  <c r="AH11" i="8"/>
  <c r="AH44" i="8" s="1"/>
  <c r="AI11" i="8"/>
  <c r="AI44" i="8" s="1"/>
  <c r="AJ11" i="8"/>
  <c r="AJ44" i="8" s="1"/>
  <c r="AK11" i="8"/>
  <c r="AK44" i="8" s="1"/>
  <c r="AL11" i="8"/>
  <c r="AL44" i="8" s="1"/>
  <c r="AM11" i="8"/>
  <c r="AM44" i="8" s="1"/>
  <c r="AN11" i="8"/>
  <c r="AN44" i="8" s="1"/>
  <c r="AO11" i="8"/>
  <c r="AO44" i="8" s="1"/>
  <c r="AP11" i="8"/>
  <c r="AP44" i="8" s="1"/>
  <c r="AQ11" i="8"/>
  <c r="AQ44" i="8" s="1"/>
  <c r="AR11" i="8"/>
  <c r="AR44" i="8" s="1"/>
  <c r="AS11" i="8"/>
  <c r="AS44" i="8" s="1"/>
  <c r="AT11" i="8"/>
  <c r="AT44" i="8" s="1"/>
  <c r="AU11" i="8"/>
  <c r="AU44" i="8" s="1"/>
  <c r="AQ10" i="8"/>
  <c r="AQ40" i="8" s="1"/>
  <c r="E10" i="8"/>
  <c r="E40" i="8" s="1"/>
  <c r="F10" i="8"/>
  <c r="F40" i="8" s="1"/>
  <c r="G10" i="8"/>
  <c r="H10" i="8"/>
  <c r="I10" i="8"/>
  <c r="I40" i="8" s="1"/>
  <c r="J10" i="8"/>
  <c r="J40" i="8" s="1"/>
  <c r="K10" i="8"/>
  <c r="L10" i="8"/>
  <c r="L40" i="8" s="1"/>
  <c r="M10" i="8"/>
  <c r="N10" i="8"/>
  <c r="N40" i="8" s="1"/>
  <c r="O10" i="8"/>
  <c r="O40" i="8" s="1"/>
  <c r="P10" i="8"/>
  <c r="P40" i="8" s="1"/>
  <c r="Q10" i="8"/>
  <c r="Q40" i="8" s="1"/>
  <c r="R10" i="8"/>
  <c r="R40" i="8" s="1"/>
  <c r="S10" i="8"/>
  <c r="T10" i="8"/>
  <c r="U10" i="8"/>
  <c r="U40" i="8" s="1"/>
  <c r="V10" i="8"/>
  <c r="V40" i="8" s="1"/>
  <c r="W10" i="8"/>
  <c r="X10" i="8"/>
  <c r="X40" i="8" s="1"/>
  <c r="Y10" i="8"/>
  <c r="Z10" i="8"/>
  <c r="Z40" i="8" s="1"/>
  <c r="AA10" i="8"/>
  <c r="AA40" i="8" s="1"/>
  <c r="AB10" i="8"/>
  <c r="AB40" i="8" s="1"/>
  <c r="AC10" i="8"/>
  <c r="AC40" i="8" s="1"/>
  <c r="AD10" i="8"/>
  <c r="AD40" i="8" s="1"/>
  <c r="AE10" i="8"/>
  <c r="AE40" i="8" s="1"/>
  <c r="AF10" i="8"/>
  <c r="AF40" i="8" s="1"/>
  <c r="AG10" i="8"/>
  <c r="AG40" i="8" s="1"/>
  <c r="AH10" i="8"/>
  <c r="AH40" i="8" s="1"/>
  <c r="AI10" i="8"/>
  <c r="AI40" i="8" s="1"/>
  <c r="AJ10" i="8"/>
  <c r="AJ40" i="8" s="1"/>
  <c r="AK10" i="8"/>
  <c r="AK40" i="8" s="1"/>
  <c r="AL10" i="8"/>
  <c r="AL40" i="8" s="1"/>
  <c r="AM10" i="8"/>
  <c r="AM40" i="8" s="1"/>
  <c r="AN10" i="8"/>
  <c r="AN40" i="8" s="1"/>
  <c r="AO10" i="8"/>
  <c r="AO40" i="8" s="1"/>
  <c r="AP10" i="8"/>
  <c r="AP40" i="8" s="1"/>
  <c r="AL9" i="8"/>
  <c r="AL36" i="8" s="1"/>
  <c r="E9" i="8"/>
  <c r="E36" i="8" s="1"/>
  <c r="F9" i="8"/>
  <c r="F36" i="8" s="1"/>
  <c r="G9" i="8"/>
  <c r="G36" i="8" s="1"/>
  <c r="H9" i="8"/>
  <c r="H36" i="8" s="1"/>
  <c r="I9" i="8"/>
  <c r="I36" i="8" s="1"/>
  <c r="J9" i="8"/>
  <c r="J36" i="8" s="1"/>
  <c r="K9" i="8"/>
  <c r="K36" i="8" s="1"/>
  <c r="L9" i="8"/>
  <c r="L36" i="8" s="1"/>
  <c r="M9" i="8"/>
  <c r="M36" i="8" s="1"/>
  <c r="N9" i="8"/>
  <c r="N36" i="8" s="1"/>
  <c r="O9" i="8"/>
  <c r="O36" i="8" s="1"/>
  <c r="P9" i="8"/>
  <c r="P36" i="8" s="1"/>
  <c r="Q9" i="8"/>
  <c r="Q36" i="8" s="1"/>
  <c r="R9" i="8"/>
  <c r="R36" i="8" s="1"/>
  <c r="S9" i="8"/>
  <c r="S36" i="8" s="1"/>
  <c r="T9" i="8"/>
  <c r="T36" i="8" s="1"/>
  <c r="U9" i="8"/>
  <c r="U36" i="8" s="1"/>
  <c r="V9" i="8"/>
  <c r="V36" i="8" s="1"/>
  <c r="W9" i="8"/>
  <c r="W36" i="8" s="1"/>
  <c r="X9" i="8"/>
  <c r="X36" i="8" s="1"/>
  <c r="Y9" i="8"/>
  <c r="Y36" i="8" s="1"/>
  <c r="Z9" i="8"/>
  <c r="Z36" i="8" s="1"/>
  <c r="AA9" i="8"/>
  <c r="AA36" i="8" s="1"/>
  <c r="AB9" i="8"/>
  <c r="AB36" i="8" s="1"/>
  <c r="AC9" i="8"/>
  <c r="AC36" i="8" s="1"/>
  <c r="AD9" i="8"/>
  <c r="AD36" i="8" s="1"/>
  <c r="AE9" i="8"/>
  <c r="AE36" i="8" s="1"/>
  <c r="AF9" i="8"/>
  <c r="AF36" i="8" s="1"/>
  <c r="AG9" i="8"/>
  <c r="AG36" i="8" s="1"/>
  <c r="AH9" i="8"/>
  <c r="AH36" i="8" s="1"/>
  <c r="AI9" i="8"/>
  <c r="AI36" i="8" s="1"/>
  <c r="AJ9" i="8"/>
  <c r="AJ36" i="8" s="1"/>
  <c r="AK9" i="8"/>
  <c r="AK36" i="8" s="1"/>
  <c r="AG8" i="8"/>
  <c r="AG32" i="8" s="1"/>
  <c r="AF8" i="8"/>
  <c r="AF32" i="8" s="1"/>
  <c r="E8" i="8"/>
  <c r="E32" i="8" s="1"/>
  <c r="F8" i="8"/>
  <c r="F32" i="8" s="1"/>
  <c r="G8" i="8"/>
  <c r="G32" i="8" s="1"/>
  <c r="H8" i="8"/>
  <c r="H32" i="8" s="1"/>
  <c r="I8" i="8"/>
  <c r="I32" i="8" s="1"/>
  <c r="J8" i="8"/>
  <c r="J32" i="8" s="1"/>
  <c r="K8" i="8"/>
  <c r="K32" i="8" s="1"/>
  <c r="L8" i="8"/>
  <c r="L32" i="8" s="1"/>
  <c r="M8" i="8"/>
  <c r="M32" i="8" s="1"/>
  <c r="N8" i="8"/>
  <c r="N32" i="8" s="1"/>
  <c r="O8" i="8"/>
  <c r="O32" i="8" s="1"/>
  <c r="P8" i="8"/>
  <c r="P32" i="8" s="1"/>
  <c r="Q8" i="8"/>
  <c r="Q32" i="8" s="1"/>
  <c r="R8" i="8"/>
  <c r="R32" i="8" s="1"/>
  <c r="S8" i="8"/>
  <c r="S32" i="8" s="1"/>
  <c r="T8" i="8"/>
  <c r="T32" i="8" s="1"/>
  <c r="U8" i="8"/>
  <c r="U32" i="8" s="1"/>
  <c r="V8" i="8"/>
  <c r="V32" i="8" s="1"/>
  <c r="W8" i="8"/>
  <c r="W32" i="8" s="1"/>
  <c r="X8" i="8"/>
  <c r="X32" i="8" s="1"/>
  <c r="Y8" i="8"/>
  <c r="Y32" i="8" s="1"/>
  <c r="Z8" i="8"/>
  <c r="Z32" i="8" s="1"/>
  <c r="AA8" i="8"/>
  <c r="AA32" i="8" s="1"/>
  <c r="AB8" i="8"/>
  <c r="AB32" i="8" s="1"/>
  <c r="AC8" i="8"/>
  <c r="AC32" i="8" s="1"/>
  <c r="AD8" i="8"/>
  <c r="AD32" i="8" s="1"/>
  <c r="AE8" i="8"/>
  <c r="AE32" i="8" s="1"/>
  <c r="AB7" i="8"/>
  <c r="AB28" i="8" s="1"/>
  <c r="E7" i="8"/>
  <c r="E28" i="8" s="1"/>
  <c r="F7" i="8"/>
  <c r="F28" i="8" s="1"/>
  <c r="G7" i="8"/>
  <c r="G28" i="8" s="1"/>
  <c r="H7" i="8"/>
  <c r="H28" i="8" s="1"/>
  <c r="I7" i="8"/>
  <c r="I28" i="8" s="1"/>
  <c r="J7" i="8"/>
  <c r="J28" i="8" s="1"/>
  <c r="K7" i="8"/>
  <c r="K28" i="8" s="1"/>
  <c r="L7" i="8"/>
  <c r="L28" i="8" s="1"/>
  <c r="M7" i="8"/>
  <c r="M28" i="8" s="1"/>
  <c r="N7" i="8"/>
  <c r="N28" i="8" s="1"/>
  <c r="O7" i="8"/>
  <c r="O28" i="8" s="1"/>
  <c r="P7" i="8"/>
  <c r="P28" i="8" s="1"/>
  <c r="Q7" i="8"/>
  <c r="Q28" i="8" s="1"/>
  <c r="R7" i="8"/>
  <c r="R28" i="8" s="1"/>
  <c r="S7" i="8"/>
  <c r="S28" i="8" s="1"/>
  <c r="T7" i="8"/>
  <c r="T28" i="8" s="1"/>
  <c r="U7" i="8"/>
  <c r="U28" i="8" s="1"/>
  <c r="V7" i="8"/>
  <c r="V28" i="8" s="1"/>
  <c r="W7" i="8"/>
  <c r="W28" i="8" s="1"/>
  <c r="X7" i="8"/>
  <c r="X28" i="8" s="1"/>
  <c r="Y7" i="8"/>
  <c r="Y28" i="8" s="1"/>
  <c r="Z7" i="8"/>
  <c r="Z28" i="8" s="1"/>
  <c r="AA7" i="8"/>
  <c r="AA28" i="8" s="1"/>
  <c r="W6" i="8"/>
  <c r="W24" i="8" s="1"/>
  <c r="E6" i="8"/>
  <c r="E24" i="8" s="1"/>
  <c r="F6" i="8"/>
  <c r="F24" i="8" s="1"/>
  <c r="G6" i="8"/>
  <c r="G24" i="8" s="1"/>
  <c r="H6" i="8"/>
  <c r="H24" i="8" s="1"/>
  <c r="I6" i="8"/>
  <c r="I24" i="8" s="1"/>
  <c r="J6" i="8"/>
  <c r="J24" i="8" s="1"/>
  <c r="K6" i="8"/>
  <c r="K24" i="8" s="1"/>
  <c r="L6" i="8"/>
  <c r="L24" i="8" s="1"/>
  <c r="M6" i="8"/>
  <c r="M24" i="8" s="1"/>
  <c r="N6" i="8"/>
  <c r="N24" i="8" s="1"/>
  <c r="O6" i="8"/>
  <c r="O24" i="8" s="1"/>
  <c r="P6" i="8"/>
  <c r="P24" i="8" s="1"/>
  <c r="Q6" i="8"/>
  <c r="Q24" i="8" s="1"/>
  <c r="R6" i="8"/>
  <c r="R24" i="8" s="1"/>
  <c r="S6" i="8"/>
  <c r="S24" i="8" s="1"/>
  <c r="T6" i="8"/>
  <c r="T24" i="8" s="1"/>
  <c r="U6" i="8"/>
  <c r="U24" i="8" s="1"/>
  <c r="V6" i="8"/>
  <c r="V24" i="8" s="1"/>
  <c r="R5" i="8"/>
  <c r="R20" i="8" s="1"/>
  <c r="E5" i="8"/>
  <c r="E20" i="8" s="1"/>
  <c r="F5" i="8"/>
  <c r="F20" i="8" s="1"/>
  <c r="G5" i="8"/>
  <c r="G20" i="8" s="1"/>
  <c r="H5" i="8"/>
  <c r="H20" i="8" s="1"/>
  <c r="I5" i="8"/>
  <c r="I20" i="8" s="1"/>
  <c r="J5" i="8"/>
  <c r="J20" i="8" s="1"/>
  <c r="K5" i="8"/>
  <c r="K20" i="8" s="1"/>
  <c r="L5" i="8"/>
  <c r="L20" i="8" s="1"/>
  <c r="M5" i="8"/>
  <c r="M20" i="8" s="1"/>
  <c r="N5" i="8"/>
  <c r="N20" i="8" s="1"/>
  <c r="O5" i="8"/>
  <c r="O20" i="8" s="1"/>
  <c r="P5" i="8"/>
  <c r="P20" i="8" s="1"/>
  <c r="Q5" i="8"/>
  <c r="Q20" i="8" s="1"/>
  <c r="C31" i="8"/>
  <c r="C27" i="8"/>
  <c r="C23" i="8"/>
  <c r="C19" i="8"/>
  <c r="B16" i="8"/>
  <c r="D15" i="8"/>
  <c r="D60" i="8" s="1"/>
  <c r="C15" i="8"/>
  <c r="C60" i="8" s="1"/>
  <c r="D14" i="8"/>
  <c r="D56" i="8" s="1"/>
  <c r="C14" i="8"/>
  <c r="C56" i="8" s="1"/>
  <c r="D13" i="8"/>
  <c r="D52" i="8" s="1"/>
  <c r="C13" i="8"/>
  <c r="C52" i="8" s="1"/>
  <c r="D12" i="8"/>
  <c r="D48" i="8" s="1"/>
  <c r="C12" i="8"/>
  <c r="C48" i="8" s="1"/>
  <c r="D11" i="8"/>
  <c r="D44" i="8" s="1"/>
  <c r="C11" i="8"/>
  <c r="C44" i="8" s="1"/>
  <c r="D10" i="8"/>
  <c r="D40" i="8" s="1"/>
  <c r="C10" i="8"/>
  <c r="C40" i="8" s="1"/>
  <c r="D9" i="8"/>
  <c r="D36" i="8" s="1"/>
  <c r="C9" i="8"/>
  <c r="C36" i="8" s="1"/>
  <c r="D8" i="8"/>
  <c r="D32" i="8" s="1"/>
  <c r="C8" i="8"/>
  <c r="C32" i="8" s="1"/>
  <c r="D7" i="8"/>
  <c r="D28" i="8" s="1"/>
  <c r="C7" i="8"/>
  <c r="C28" i="8" s="1"/>
  <c r="D6" i="8"/>
  <c r="D24" i="8" s="1"/>
  <c r="C6" i="8"/>
  <c r="C24" i="8" s="1"/>
  <c r="D20" i="8"/>
  <c r="C5" i="8"/>
  <c r="C20" i="8" s="1"/>
  <c r="BJ66" i="8" l="1"/>
  <c r="BK27" i="3" s="1"/>
  <c r="BH66" i="8"/>
  <c r="BI27" i="3" s="1"/>
  <c r="R66" i="8"/>
  <c r="S27" i="3" s="1"/>
  <c r="BG66" i="8"/>
  <c r="BH27" i="3" s="1"/>
  <c r="BF66" i="8"/>
  <c r="BG27" i="3" s="1"/>
  <c r="AU66" i="8"/>
  <c r="AV27" i="3" s="1"/>
  <c r="BC66" i="8"/>
  <c r="BD27" i="3" s="1"/>
  <c r="J66" i="8"/>
  <c r="K27" i="3" s="1"/>
  <c r="BB66" i="8"/>
  <c r="BC27" i="3" s="1"/>
  <c r="AT66" i="8"/>
  <c r="AU27" i="3" s="1"/>
  <c r="AC66" i="8"/>
  <c r="AD27" i="3" s="1"/>
  <c r="AY66" i="8"/>
  <c r="AZ27" i="3" s="1"/>
  <c r="V66" i="8"/>
  <c r="W27" i="3" s="1"/>
  <c r="BK66" i="8"/>
  <c r="BL27" i="3" s="1"/>
  <c r="AV66" i="8"/>
  <c r="AW27" i="3" s="1"/>
  <c r="C66" i="8"/>
  <c r="D27" i="3" s="1"/>
  <c r="AL66" i="8"/>
  <c r="AM27" i="3" s="1"/>
  <c r="AF66" i="8"/>
  <c r="AG27" i="3" s="1"/>
  <c r="AH66" i="8"/>
  <c r="AI27" i="3" s="1"/>
  <c r="BI66" i="8"/>
  <c r="BJ27" i="3" s="1"/>
  <c r="BA66" i="8"/>
  <c r="BB27" i="3" s="1"/>
  <c r="AQ66" i="8"/>
  <c r="AR27" i="3" s="1"/>
  <c r="C65" i="8"/>
  <c r="AW66" i="8"/>
  <c r="AX27" i="3" s="1"/>
  <c r="AI66" i="8"/>
  <c r="AJ27" i="3" s="1"/>
  <c r="AP66" i="8"/>
  <c r="AQ27" i="3" s="1"/>
  <c r="X66" i="8"/>
  <c r="Y27" i="3" s="1"/>
  <c r="BE66" i="8"/>
  <c r="BF27" i="3" s="1"/>
  <c r="Q66" i="8"/>
  <c r="R27" i="3" s="1"/>
  <c r="E66" i="8"/>
  <c r="F27" i="3" s="1"/>
  <c r="AE66" i="8"/>
  <c r="AF27" i="3" s="1"/>
  <c r="AB66" i="8"/>
  <c r="AC27" i="3" s="1"/>
  <c r="AA66" i="8"/>
  <c r="AB27" i="3" s="1"/>
  <c r="AG66" i="8"/>
  <c r="AH27" i="3" s="1"/>
  <c r="AX66" i="8"/>
  <c r="AY27" i="3" s="1"/>
  <c r="N66" i="8"/>
  <c r="O27" i="3" s="1"/>
  <c r="AK66" i="8"/>
  <c r="AL27" i="3" s="1"/>
  <c r="AN66" i="8"/>
  <c r="AO27" i="3" s="1"/>
  <c r="I66" i="8"/>
  <c r="J27" i="3" s="1"/>
  <c r="M66" i="8"/>
  <c r="N27" i="3" s="1"/>
  <c r="AJ66" i="8"/>
  <c r="AK27" i="3" s="1"/>
  <c r="AM66" i="8"/>
  <c r="AN27" i="3" s="1"/>
  <c r="L66" i="8"/>
  <c r="M27" i="3" s="1"/>
  <c r="Z66" i="8"/>
  <c r="AA27" i="3" s="1"/>
  <c r="U66" i="8"/>
  <c r="V27" i="3" s="1"/>
  <c r="AR66" i="8"/>
  <c r="AS27" i="3" s="1"/>
  <c r="AS66" i="8"/>
  <c r="AT27" i="3" s="1"/>
  <c r="AZ66" i="8"/>
  <c r="BA27" i="3" s="1"/>
  <c r="P66" i="8"/>
  <c r="Q27" i="3" s="1"/>
  <c r="O66" i="8"/>
  <c r="P27" i="3" s="1"/>
  <c r="AO66" i="8"/>
  <c r="AP27" i="3" s="1"/>
  <c r="BD66" i="8"/>
  <c r="BE27" i="3" s="1"/>
  <c r="D66" i="8"/>
  <c r="E27" i="3" s="1"/>
  <c r="AD66" i="8"/>
  <c r="AE27" i="3" s="1"/>
  <c r="F66" i="8"/>
  <c r="G27" i="3" s="1"/>
  <c r="C49" i="8"/>
  <c r="D47" i="8" s="1"/>
  <c r="D49" i="8" s="1"/>
  <c r="E47" i="8" s="1"/>
  <c r="E49" i="8" s="1"/>
  <c r="F47" i="8" s="1"/>
  <c r="F49" i="8" s="1"/>
  <c r="G47" i="8" s="1"/>
  <c r="G49" i="8" s="1"/>
  <c r="H47" i="8" s="1"/>
  <c r="H49" i="8" s="1"/>
  <c r="I47" i="8" s="1"/>
  <c r="I49" i="8" s="1"/>
  <c r="J47" i="8" s="1"/>
  <c r="J49" i="8" s="1"/>
  <c r="K47" i="8" s="1"/>
  <c r="K49" i="8" s="1"/>
  <c r="L47" i="8" s="1"/>
  <c r="L49" i="8" s="1"/>
  <c r="M47" i="8" s="1"/>
  <c r="M49" i="8" s="1"/>
  <c r="N47" i="8" s="1"/>
  <c r="N49" i="8" s="1"/>
  <c r="O47" i="8" s="1"/>
  <c r="O49" i="8" s="1"/>
  <c r="P47" i="8" s="1"/>
  <c r="P49" i="8" s="1"/>
  <c r="Q47" i="8" s="1"/>
  <c r="Q49" i="8" s="1"/>
  <c r="R47" i="8" s="1"/>
  <c r="R49" i="8" s="1"/>
  <c r="S47" i="8" s="1"/>
  <c r="S49" i="8" s="1"/>
  <c r="T47" i="8" s="1"/>
  <c r="T49" i="8" s="1"/>
  <c r="U47" i="8" s="1"/>
  <c r="U49" i="8" s="1"/>
  <c r="V47" i="8" s="1"/>
  <c r="V49" i="8" s="1"/>
  <c r="W47" i="8" s="1"/>
  <c r="W49" i="8" s="1"/>
  <c r="X47" i="8" s="1"/>
  <c r="X49" i="8" s="1"/>
  <c r="Y47" i="8" s="1"/>
  <c r="Y49" i="8" s="1"/>
  <c r="Z47" i="8" s="1"/>
  <c r="Z49" i="8" s="1"/>
  <c r="AA47" i="8" s="1"/>
  <c r="AA49" i="8" s="1"/>
  <c r="AB47" i="8" s="1"/>
  <c r="AB49" i="8" s="1"/>
  <c r="AC47" i="8" s="1"/>
  <c r="AC49" i="8" s="1"/>
  <c r="AD47" i="8" s="1"/>
  <c r="AD49" i="8" s="1"/>
  <c r="AE47" i="8" s="1"/>
  <c r="AE49" i="8" s="1"/>
  <c r="AF47" i="8" s="1"/>
  <c r="AF49" i="8" s="1"/>
  <c r="AG47" i="8" s="1"/>
  <c r="AG49" i="8" s="1"/>
  <c r="AH47" i="8" s="1"/>
  <c r="AH49" i="8" s="1"/>
  <c r="AI47" i="8" s="1"/>
  <c r="AI49" i="8" s="1"/>
  <c r="AJ47" i="8" s="1"/>
  <c r="AJ49" i="8" s="1"/>
  <c r="AK47" i="8" s="1"/>
  <c r="AK49" i="8" s="1"/>
  <c r="AL47" i="8" s="1"/>
  <c r="AL49" i="8" s="1"/>
  <c r="AM47" i="8" s="1"/>
  <c r="AM49" i="8" s="1"/>
  <c r="AN47" i="8" s="1"/>
  <c r="AN49" i="8" s="1"/>
  <c r="AO47" i="8" s="1"/>
  <c r="AO49" i="8" s="1"/>
  <c r="AP47" i="8" s="1"/>
  <c r="AP49" i="8" s="1"/>
  <c r="AQ47" i="8" s="1"/>
  <c r="AQ49" i="8" s="1"/>
  <c r="AR47" i="8" s="1"/>
  <c r="AR49" i="8" s="1"/>
  <c r="AS47" i="8" s="1"/>
  <c r="AS49" i="8" s="1"/>
  <c r="AT47" i="8" s="1"/>
  <c r="AT49" i="8" s="1"/>
  <c r="AU47" i="8" s="1"/>
  <c r="AU49" i="8" s="1"/>
  <c r="AV47" i="8" s="1"/>
  <c r="AV49" i="8" s="1"/>
  <c r="AW47" i="8" s="1"/>
  <c r="Y40" i="8"/>
  <c r="Y66" i="8" s="1"/>
  <c r="Z27" i="3" s="1"/>
  <c r="M40" i="8"/>
  <c r="W40" i="8"/>
  <c r="W66" i="8" s="1"/>
  <c r="X27" i="3" s="1"/>
  <c r="K40" i="8"/>
  <c r="K66" i="8" s="1"/>
  <c r="L27" i="3" s="1"/>
  <c r="S40" i="8"/>
  <c r="S66" i="8" s="1"/>
  <c r="T27" i="3" s="1"/>
  <c r="G40" i="8"/>
  <c r="G66" i="8" s="1"/>
  <c r="H27" i="3" s="1"/>
  <c r="T40" i="8"/>
  <c r="T66" i="8" s="1"/>
  <c r="U27" i="3" s="1"/>
  <c r="H40" i="8"/>
  <c r="H66" i="8" s="1"/>
  <c r="I27" i="3" s="1"/>
  <c r="C37" i="8"/>
  <c r="D35" i="8" s="1"/>
  <c r="D37" i="8" s="1"/>
  <c r="E35" i="8" s="1"/>
  <c r="E37" i="8" s="1"/>
  <c r="F35" i="8" s="1"/>
  <c r="F37" i="8" s="1"/>
  <c r="G35" i="8" s="1"/>
  <c r="G37" i="8" s="1"/>
  <c r="H35" i="8" s="1"/>
  <c r="H37" i="8" s="1"/>
  <c r="I35" i="8" s="1"/>
  <c r="I37" i="8" s="1"/>
  <c r="J35" i="8" s="1"/>
  <c r="J37" i="8" s="1"/>
  <c r="K35" i="8" s="1"/>
  <c r="K37" i="8" s="1"/>
  <c r="L35" i="8" s="1"/>
  <c r="L37" i="8" s="1"/>
  <c r="M35" i="8" s="1"/>
  <c r="M37" i="8" s="1"/>
  <c r="N35" i="8" s="1"/>
  <c r="N37" i="8" s="1"/>
  <c r="C21" i="8"/>
  <c r="D19" i="8" s="1"/>
  <c r="D21" i="8" s="1"/>
  <c r="E19" i="8" s="1"/>
  <c r="E21" i="8" s="1"/>
  <c r="F19" i="8" s="1"/>
  <c r="F21" i="8" s="1"/>
  <c r="G19" i="8" s="1"/>
  <c r="G21" i="8" s="1"/>
  <c r="H19" i="8" s="1"/>
  <c r="H21" i="8" s="1"/>
  <c r="I19" i="8" s="1"/>
  <c r="I21" i="8" s="1"/>
  <c r="J19" i="8" s="1"/>
  <c r="J21" i="8" s="1"/>
  <c r="K19" i="8" s="1"/>
  <c r="K21" i="8" s="1"/>
  <c r="L19" i="8" s="1"/>
  <c r="L21" i="8" s="1"/>
  <c r="M19" i="8" s="1"/>
  <c r="M21" i="8" s="1"/>
  <c r="N19" i="8" s="1"/>
  <c r="N21" i="8" s="1"/>
  <c r="O19" i="8" s="1"/>
  <c r="O21" i="8" s="1"/>
  <c r="P19" i="8" s="1"/>
  <c r="P21" i="8" s="1"/>
  <c r="Q19" i="8" s="1"/>
  <c r="Q21" i="8" s="1"/>
  <c r="R19" i="8" s="1"/>
  <c r="R21" i="8" s="1"/>
  <c r="C61" i="8"/>
  <c r="D59" i="8" s="1"/>
  <c r="D61" i="8" s="1"/>
  <c r="E59" i="8" s="1"/>
  <c r="E61" i="8" s="1"/>
  <c r="F59" i="8" s="1"/>
  <c r="F61" i="8" s="1"/>
  <c r="G59" i="8" s="1"/>
  <c r="G61" i="8" s="1"/>
  <c r="H59" i="8" s="1"/>
  <c r="H61" i="8" s="1"/>
  <c r="I59" i="8" s="1"/>
  <c r="I61" i="8" s="1"/>
  <c r="J59" i="8" s="1"/>
  <c r="J61" i="8" s="1"/>
  <c r="K59" i="8" s="1"/>
  <c r="K61" i="8" s="1"/>
  <c r="L59" i="8" s="1"/>
  <c r="L61" i="8" s="1"/>
  <c r="M59" i="8" s="1"/>
  <c r="M61" i="8" s="1"/>
  <c r="N59" i="8" s="1"/>
  <c r="N61" i="8" s="1"/>
  <c r="O59" i="8" s="1"/>
  <c r="O61" i="8" s="1"/>
  <c r="P59" i="8" s="1"/>
  <c r="P61" i="8" s="1"/>
  <c r="Q59" i="8" s="1"/>
  <c r="Q61" i="8" s="1"/>
  <c r="R59" i="8" s="1"/>
  <c r="R61" i="8" s="1"/>
  <c r="S59" i="8" s="1"/>
  <c r="S61" i="8" s="1"/>
  <c r="T59" i="8" s="1"/>
  <c r="T61" i="8" s="1"/>
  <c r="U59" i="8" s="1"/>
  <c r="U61" i="8" s="1"/>
  <c r="V59" i="8" s="1"/>
  <c r="V61" i="8" s="1"/>
  <c r="W59" i="8" s="1"/>
  <c r="W61" i="8" s="1"/>
  <c r="X59" i="8" s="1"/>
  <c r="X61" i="8" s="1"/>
  <c r="Y59" i="8" s="1"/>
  <c r="Y61" i="8" s="1"/>
  <c r="Z59" i="8" s="1"/>
  <c r="Z61" i="8" s="1"/>
  <c r="AA59" i="8" s="1"/>
  <c r="AA61" i="8" s="1"/>
  <c r="AB59" i="8" s="1"/>
  <c r="AB61" i="8" s="1"/>
  <c r="AC59" i="8" s="1"/>
  <c r="AC61" i="8" s="1"/>
  <c r="AD59" i="8" s="1"/>
  <c r="AD61" i="8" s="1"/>
  <c r="AE59" i="8" s="1"/>
  <c r="AE61" i="8" s="1"/>
  <c r="AF59" i="8" s="1"/>
  <c r="AF61" i="8" s="1"/>
  <c r="AG59" i="8" s="1"/>
  <c r="AG61" i="8" s="1"/>
  <c r="AH59" i="8" s="1"/>
  <c r="AH61" i="8" s="1"/>
  <c r="AI59" i="8" s="1"/>
  <c r="AI61" i="8" s="1"/>
  <c r="AJ59" i="8" s="1"/>
  <c r="AJ61" i="8" s="1"/>
  <c r="AK59" i="8" s="1"/>
  <c r="AK61" i="8" s="1"/>
  <c r="AL59" i="8" s="1"/>
  <c r="AL61" i="8" s="1"/>
  <c r="AM59" i="8" s="1"/>
  <c r="AM61" i="8" s="1"/>
  <c r="AN59" i="8" s="1"/>
  <c r="AN61" i="8" s="1"/>
  <c r="AO59" i="8" s="1"/>
  <c r="AO61" i="8" s="1"/>
  <c r="AP59" i="8" s="1"/>
  <c r="AP61" i="8" s="1"/>
  <c r="AQ59" i="8" s="1"/>
  <c r="AQ61" i="8" s="1"/>
  <c r="AR59" i="8" s="1"/>
  <c r="AR61" i="8" s="1"/>
  <c r="AS59" i="8" s="1"/>
  <c r="AS61" i="8" s="1"/>
  <c r="AT59" i="8" s="1"/>
  <c r="AT61" i="8" s="1"/>
  <c r="AU59" i="8" s="1"/>
  <c r="AU61" i="8" s="1"/>
  <c r="AV59" i="8" s="1"/>
  <c r="AV61" i="8" s="1"/>
  <c r="AW59" i="8" s="1"/>
  <c r="AW61" i="8" s="1"/>
  <c r="AX59" i="8" s="1"/>
  <c r="AX61" i="8" s="1"/>
  <c r="AY59" i="8" s="1"/>
  <c r="AY61" i="8" s="1"/>
  <c r="AZ59" i="8" s="1"/>
  <c r="AZ61" i="8" s="1"/>
  <c r="BA59" i="8" s="1"/>
  <c r="BA61" i="8" s="1"/>
  <c r="BB59" i="8" s="1"/>
  <c r="BB61" i="8" s="1"/>
  <c r="BC59" i="8" s="1"/>
  <c r="BC61" i="8" s="1"/>
  <c r="BD59" i="8" s="1"/>
  <c r="BD61" i="8" s="1"/>
  <c r="BE59" i="8" s="1"/>
  <c r="BE61" i="8" s="1"/>
  <c r="BF59" i="8" s="1"/>
  <c r="BF61" i="8" s="1"/>
  <c r="BG59" i="8" s="1"/>
  <c r="BG61" i="8" s="1"/>
  <c r="BH59" i="8" s="1"/>
  <c r="BH61" i="8" s="1"/>
  <c r="BI59" i="8" s="1"/>
  <c r="BI61" i="8" s="1"/>
  <c r="BJ59" i="8" s="1"/>
  <c r="BJ61" i="8" s="1"/>
  <c r="BK59" i="8" s="1"/>
  <c r="BK61" i="8" s="1"/>
  <c r="BL59" i="8" s="1"/>
  <c r="C25" i="8"/>
  <c r="D23" i="8" s="1"/>
  <c r="D25" i="8" s="1"/>
  <c r="E23" i="8" s="1"/>
  <c r="E25" i="8" s="1"/>
  <c r="F23" i="8" s="1"/>
  <c r="F25" i="8" s="1"/>
  <c r="G23" i="8" s="1"/>
  <c r="G25" i="8" s="1"/>
  <c r="H23" i="8" s="1"/>
  <c r="H25" i="8" s="1"/>
  <c r="I23" i="8" s="1"/>
  <c r="I25" i="8" s="1"/>
  <c r="J23" i="8" s="1"/>
  <c r="J25" i="8" s="1"/>
  <c r="K23" i="8" s="1"/>
  <c r="K25" i="8" s="1"/>
  <c r="L23" i="8" s="1"/>
  <c r="L25" i="8" s="1"/>
  <c r="M23" i="8" s="1"/>
  <c r="M25" i="8" s="1"/>
  <c r="N23" i="8" s="1"/>
  <c r="N25" i="8" s="1"/>
  <c r="O23" i="8" s="1"/>
  <c r="O25" i="8" s="1"/>
  <c r="P23" i="8" s="1"/>
  <c r="P25" i="8" s="1"/>
  <c r="Q23" i="8" s="1"/>
  <c r="Q25" i="8" s="1"/>
  <c r="R23" i="8" s="1"/>
  <c r="R25" i="8" s="1"/>
  <c r="S23" i="8" s="1"/>
  <c r="S25" i="8" s="1"/>
  <c r="T23" i="8" s="1"/>
  <c r="T25" i="8" s="1"/>
  <c r="U23" i="8" s="1"/>
  <c r="U25" i="8" s="1"/>
  <c r="V23" i="8" s="1"/>
  <c r="V25" i="8" s="1"/>
  <c r="W23" i="8" s="1"/>
  <c r="W25" i="8" s="1"/>
  <c r="C41" i="8"/>
  <c r="D39" i="8" s="1"/>
  <c r="D41" i="8" s="1"/>
  <c r="E39" i="8" s="1"/>
  <c r="E41" i="8" s="1"/>
  <c r="F39" i="8" s="1"/>
  <c r="F41" i="8" s="1"/>
  <c r="G39" i="8" s="1"/>
  <c r="C33" i="8"/>
  <c r="C53" i="8"/>
  <c r="D51" i="8" s="1"/>
  <c r="D53" i="8" s="1"/>
  <c r="E51" i="8" s="1"/>
  <c r="E53" i="8" s="1"/>
  <c r="F51" i="8" s="1"/>
  <c r="F53" i="8" s="1"/>
  <c r="G51" i="8" s="1"/>
  <c r="G53" i="8" s="1"/>
  <c r="H51" i="8" s="1"/>
  <c r="H53" i="8" s="1"/>
  <c r="I51" i="8" s="1"/>
  <c r="I53" i="8" s="1"/>
  <c r="J51" i="8" s="1"/>
  <c r="J53" i="8" s="1"/>
  <c r="K51" i="8" s="1"/>
  <c r="K53" i="8" s="1"/>
  <c r="L51" i="8" s="1"/>
  <c r="L53" i="8" s="1"/>
  <c r="M51" i="8" s="1"/>
  <c r="M53" i="8" s="1"/>
  <c r="N51" i="8" s="1"/>
  <c r="N53" i="8" s="1"/>
  <c r="O51" i="8" s="1"/>
  <c r="O53" i="8" s="1"/>
  <c r="P51" i="8" s="1"/>
  <c r="P53" i="8" s="1"/>
  <c r="Q51" i="8" s="1"/>
  <c r="Q53" i="8" s="1"/>
  <c r="R51" i="8" s="1"/>
  <c r="R53" i="8" s="1"/>
  <c r="S51" i="8" s="1"/>
  <c r="S53" i="8" s="1"/>
  <c r="T51" i="8" s="1"/>
  <c r="T53" i="8" s="1"/>
  <c r="U51" i="8" s="1"/>
  <c r="U53" i="8" s="1"/>
  <c r="V51" i="8" s="1"/>
  <c r="V53" i="8" s="1"/>
  <c r="W51" i="8" s="1"/>
  <c r="W53" i="8" s="1"/>
  <c r="X51" i="8" s="1"/>
  <c r="X53" i="8" s="1"/>
  <c r="Y51" i="8" s="1"/>
  <c r="Y53" i="8" s="1"/>
  <c r="Z51" i="8" s="1"/>
  <c r="Z53" i="8" s="1"/>
  <c r="AA51" i="8" s="1"/>
  <c r="AA53" i="8" s="1"/>
  <c r="AB51" i="8" s="1"/>
  <c r="AB53" i="8" s="1"/>
  <c r="AC51" i="8" s="1"/>
  <c r="AC53" i="8" s="1"/>
  <c r="AD51" i="8" s="1"/>
  <c r="AD53" i="8" s="1"/>
  <c r="AE51" i="8" s="1"/>
  <c r="AE53" i="8" s="1"/>
  <c r="AF51" i="8" s="1"/>
  <c r="AF53" i="8" s="1"/>
  <c r="AG51" i="8" s="1"/>
  <c r="AG53" i="8" s="1"/>
  <c r="AH51" i="8" s="1"/>
  <c r="AH53" i="8" s="1"/>
  <c r="AI51" i="8" s="1"/>
  <c r="AI53" i="8" s="1"/>
  <c r="AJ51" i="8" s="1"/>
  <c r="AJ53" i="8" s="1"/>
  <c r="AK51" i="8" s="1"/>
  <c r="AK53" i="8" s="1"/>
  <c r="AL51" i="8" s="1"/>
  <c r="AL53" i="8" s="1"/>
  <c r="AM51" i="8" s="1"/>
  <c r="AM53" i="8" s="1"/>
  <c r="AN51" i="8" s="1"/>
  <c r="AN53" i="8" s="1"/>
  <c r="AO51" i="8" s="1"/>
  <c r="AO53" i="8" s="1"/>
  <c r="AP51" i="8" s="1"/>
  <c r="AP53" i="8" s="1"/>
  <c r="AQ51" i="8" s="1"/>
  <c r="AQ53" i="8" s="1"/>
  <c r="AR51" i="8" s="1"/>
  <c r="AR53" i="8" s="1"/>
  <c r="AS51" i="8" s="1"/>
  <c r="AS53" i="8" s="1"/>
  <c r="AT51" i="8" s="1"/>
  <c r="AT53" i="8" s="1"/>
  <c r="AU51" i="8" s="1"/>
  <c r="AU53" i="8" s="1"/>
  <c r="AV51" i="8" s="1"/>
  <c r="AV53" i="8" s="1"/>
  <c r="AW51" i="8" s="1"/>
  <c r="AW53" i="8" s="1"/>
  <c r="AX51" i="8" s="1"/>
  <c r="AX53" i="8" s="1"/>
  <c r="AY51" i="8" s="1"/>
  <c r="AY53" i="8" s="1"/>
  <c r="AZ51" i="8" s="1"/>
  <c r="AZ53" i="8" s="1"/>
  <c r="BA51" i="8" s="1"/>
  <c r="BA53" i="8" s="1"/>
  <c r="BB51" i="8" s="1"/>
  <c r="C57" i="8"/>
  <c r="D55" i="8" s="1"/>
  <c r="D57" i="8" s="1"/>
  <c r="E55" i="8" s="1"/>
  <c r="E57" i="8" s="1"/>
  <c r="F55" i="8" s="1"/>
  <c r="F57" i="8" s="1"/>
  <c r="G55" i="8" s="1"/>
  <c r="G57" i="8" s="1"/>
  <c r="H55" i="8" s="1"/>
  <c r="H57" i="8" s="1"/>
  <c r="I55" i="8" s="1"/>
  <c r="I57" i="8" s="1"/>
  <c r="J55" i="8" s="1"/>
  <c r="J57" i="8" s="1"/>
  <c r="K55" i="8" s="1"/>
  <c r="K57" i="8" s="1"/>
  <c r="L55" i="8" s="1"/>
  <c r="L57" i="8" s="1"/>
  <c r="M55" i="8" s="1"/>
  <c r="M57" i="8" s="1"/>
  <c r="N55" i="8" s="1"/>
  <c r="N57" i="8" s="1"/>
  <c r="O55" i="8" s="1"/>
  <c r="O57" i="8" s="1"/>
  <c r="P55" i="8" s="1"/>
  <c r="P57" i="8" s="1"/>
  <c r="Q55" i="8" s="1"/>
  <c r="Q57" i="8" s="1"/>
  <c r="R55" i="8" s="1"/>
  <c r="R57" i="8" s="1"/>
  <c r="S55" i="8" s="1"/>
  <c r="S57" i="8" s="1"/>
  <c r="T55" i="8" s="1"/>
  <c r="T57" i="8" s="1"/>
  <c r="U55" i="8" s="1"/>
  <c r="U57" i="8" s="1"/>
  <c r="V55" i="8" s="1"/>
  <c r="V57" i="8" s="1"/>
  <c r="W55" i="8" s="1"/>
  <c r="W57" i="8" s="1"/>
  <c r="X55" i="8" s="1"/>
  <c r="X57" i="8" s="1"/>
  <c r="Y55" i="8" s="1"/>
  <c r="Y57" i="8" s="1"/>
  <c r="Z55" i="8" s="1"/>
  <c r="Z57" i="8" s="1"/>
  <c r="AA55" i="8" s="1"/>
  <c r="AA57" i="8" s="1"/>
  <c r="AB55" i="8" s="1"/>
  <c r="AB57" i="8" s="1"/>
  <c r="AC55" i="8" s="1"/>
  <c r="AC57" i="8" s="1"/>
  <c r="AD55" i="8" s="1"/>
  <c r="AD57" i="8" s="1"/>
  <c r="AE55" i="8" s="1"/>
  <c r="AE57" i="8" s="1"/>
  <c r="AF55" i="8" s="1"/>
  <c r="AF57" i="8" s="1"/>
  <c r="AG55" i="8" s="1"/>
  <c r="AG57" i="8" s="1"/>
  <c r="AH55" i="8" s="1"/>
  <c r="AH57" i="8" s="1"/>
  <c r="AI55" i="8" s="1"/>
  <c r="AI57" i="8" s="1"/>
  <c r="AJ55" i="8" s="1"/>
  <c r="AJ57" i="8" s="1"/>
  <c r="AK55" i="8" s="1"/>
  <c r="AK57" i="8" s="1"/>
  <c r="AL55" i="8" s="1"/>
  <c r="AL57" i="8" s="1"/>
  <c r="AM55" i="8" s="1"/>
  <c r="AM57" i="8" s="1"/>
  <c r="AN55" i="8" s="1"/>
  <c r="AN57" i="8" s="1"/>
  <c r="AO55" i="8" s="1"/>
  <c r="AO57" i="8" s="1"/>
  <c r="AP55" i="8" s="1"/>
  <c r="AP57" i="8" s="1"/>
  <c r="AQ55" i="8" s="1"/>
  <c r="AQ57" i="8" s="1"/>
  <c r="AR55" i="8" s="1"/>
  <c r="AR57" i="8" s="1"/>
  <c r="AS55" i="8" s="1"/>
  <c r="AS57" i="8" s="1"/>
  <c r="AT55" i="8" s="1"/>
  <c r="AT57" i="8" s="1"/>
  <c r="AU55" i="8" s="1"/>
  <c r="AU57" i="8" s="1"/>
  <c r="AV55" i="8" s="1"/>
  <c r="AV57" i="8" s="1"/>
  <c r="AW55" i="8" s="1"/>
  <c r="AW57" i="8" s="1"/>
  <c r="AX55" i="8" s="1"/>
  <c r="AX57" i="8" s="1"/>
  <c r="AY55" i="8" s="1"/>
  <c r="AY57" i="8" s="1"/>
  <c r="AZ55" i="8" s="1"/>
  <c r="AZ57" i="8" s="1"/>
  <c r="BA55" i="8" s="1"/>
  <c r="BA57" i="8" s="1"/>
  <c r="BB55" i="8" s="1"/>
  <c r="BB57" i="8" s="1"/>
  <c r="BC55" i="8" s="1"/>
  <c r="BC57" i="8" s="1"/>
  <c r="BD55" i="8" s="1"/>
  <c r="BD57" i="8" s="1"/>
  <c r="BE55" i="8" s="1"/>
  <c r="BE57" i="8" s="1"/>
  <c r="BF55" i="8" s="1"/>
  <c r="BF57" i="8" s="1"/>
  <c r="BG55" i="8" s="1"/>
  <c r="C29" i="8"/>
  <c r="D27" i="8" s="1"/>
  <c r="D29" i="8" s="1"/>
  <c r="E27" i="8" s="1"/>
  <c r="E29" i="8" s="1"/>
  <c r="F27" i="8" s="1"/>
  <c r="F29" i="8" s="1"/>
  <c r="G27" i="8" s="1"/>
  <c r="G29" i="8" s="1"/>
  <c r="H27" i="8" s="1"/>
  <c r="H29" i="8" s="1"/>
  <c r="I27" i="8" s="1"/>
  <c r="I29" i="8" s="1"/>
  <c r="J27" i="8" s="1"/>
  <c r="J29" i="8" s="1"/>
  <c r="K27" i="8" s="1"/>
  <c r="K29" i="8" s="1"/>
  <c r="L27" i="8" s="1"/>
  <c r="L29" i="8" s="1"/>
  <c r="M27" i="8" s="1"/>
  <c r="M29" i="8" s="1"/>
  <c r="N27" i="8" s="1"/>
  <c r="N29" i="8" s="1"/>
  <c r="O27" i="8" s="1"/>
  <c r="O29" i="8" s="1"/>
  <c r="P27" i="8" s="1"/>
  <c r="P29" i="8" s="1"/>
  <c r="Q27" i="8" s="1"/>
  <c r="Q29" i="8" s="1"/>
  <c r="R27" i="8" s="1"/>
  <c r="R29" i="8" s="1"/>
  <c r="S27" i="8" s="1"/>
  <c r="S29" i="8" s="1"/>
  <c r="T27" i="8" s="1"/>
  <c r="T29" i="8" s="1"/>
  <c r="U27" i="8" s="1"/>
  <c r="U29" i="8" s="1"/>
  <c r="V27" i="8" s="1"/>
  <c r="V29" i="8" s="1"/>
  <c r="W27" i="8" s="1"/>
  <c r="W29" i="8" s="1"/>
  <c r="X27" i="8" s="1"/>
  <c r="X29" i="8" s="1"/>
  <c r="Y27" i="8" s="1"/>
  <c r="Y29" i="8" s="1"/>
  <c r="Z27" i="8" s="1"/>
  <c r="Z29" i="8" s="1"/>
  <c r="AA27" i="8" s="1"/>
  <c r="AA29" i="8" s="1"/>
  <c r="AB27" i="8" s="1"/>
  <c r="AB29" i="8" s="1"/>
  <c r="C45" i="8"/>
  <c r="D43" i="8" s="1"/>
  <c r="D45" i="8" s="1"/>
  <c r="E43" i="8" s="1"/>
  <c r="E45" i="8" s="1"/>
  <c r="F43" i="8" s="1"/>
  <c r="F45" i="8" s="1"/>
  <c r="G43" i="8" s="1"/>
  <c r="G45" i="8" s="1"/>
  <c r="H43" i="8" s="1"/>
  <c r="H45" i="8" s="1"/>
  <c r="I43" i="8" s="1"/>
  <c r="I45" i="8" s="1"/>
  <c r="J43" i="8" s="1"/>
  <c r="J45" i="8" s="1"/>
  <c r="K43" i="8" s="1"/>
  <c r="K45" i="8" s="1"/>
  <c r="L43" i="8" s="1"/>
  <c r="L45" i="8" s="1"/>
  <c r="M43" i="8" s="1"/>
  <c r="M45" i="8" s="1"/>
  <c r="N43" i="8" s="1"/>
  <c r="N45" i="8" s="1"/>
  <c r="O43" i="8" s="1"/>
  <c r="O45" i="8" s="1"/>
  <c r="P43" i="8" s="1"/>
  <c r="P45" i="8" s="1"/>
  <c r="Q43" i="8" s="1"/>
  <c r="Q45" i="8" s="1"/>
  <c r="R43" i="8" s="1"/>
  <c r="R45" i="8" s="1"/>
  <c r="S43" i="8" s="1"/>
  <c r="S45" i="8" s="1"/>
  <c r="T43" i="8" s="1"/>
  <c r="T45" i="8" s="1"/>
  <c r="U43" i="8" s="1"/>
  <c r="U45" i="8" s="1"/>
  <c r="V43" i="8" s="1"/>
  <c r="V45" i="8" s="1"/>
  <c r="W43" i="8" s="1"/>
  <c r="W45" i="8" s="1"/>
  <c r="X43" i="8" s="1"/>
  <c r="X45" i="8" s="1"/>
  <c r="Y43" i="8" s="1"/>
  <c r="Y45" i="8" s="1"/>
  <c r="Z43" i="8" s="1"/>
  <c r="Z45" i="8" s="1"/>
  <c r="AA43" i="8" s="1"/>
  <c r="AA45" i="8" s="1"/>
  <c r="AB43" i="8" s="1"/>
  <c r="AB45" i="8" s="1"/>
  <c r="AC43" i="8" s="1"/>
  <c r="AC45" i="8" s="1"/>
  <c r="AD43" i="8" s="1"/>
  <c r="AD45" i="8" s="1"/>
  <c r="AE43" i="8" s="1"/>
  <c r="AE45" i="8" s="1"/>
  <c r="AF43" i="8" s="1"/>
  <c r="AF45" i="8" s="1"/>
  <c r="AG43" i="8" s="1"/>
  <c r="AG45" i="8" s="1"/>
  <c r="AH43" i="8" s="1"/>
  <c r="AH45" i="8" s="1"/>
  <c r="AI43" i="8" s="1"/>
  <c r="AI45" i="8" s="1"/>
  <c r="AJ43" i="8" s="1"/>
  <c r="AJ45" i="8" s="1"/>
  <c r="AK43" i="8" s="1"/>
  <c r="AK45" i="8" s="1"/>
  <c r="AL43" i="8" s="1"/>
  <c r="AL45" i="8" s="1"/>
  <c r="AM43" i="8" s="1"/>
  <c r="AM45" i="8" s="1"/>
  <c r="AN43" i="8" s="1"/>
  <c r="AN45" i="8" s="1"/>
  <c r="AO43" i="8" s="1"/>
  <c r="AO45" i="8" s="1"/>
  <c r="AP43" i="8" s="1"/>
  <c r="AP45" i="8" s="1"/>
  <c r="AQ43" i="8" s="1"/>
  <c r="AQ45" i="8" s="1"/>
  <c r="AR43" i="8" s="1"/>
  <c r="AW49" i="8" l="1"/>
  <c r="AW65" i="8"/>
  <c r="BB53" i="8"/>
  <c r="BB65" i="8"/>
  <c r="D31" i="8"/>
  <c r="D65" i="8" s="1"/>
  <c r="C67" i="8"/>
  <c r="AR45" i="8"/>
  <c r="AR65" i="8"/>
  <c r="BL61" i="8"/>
  <c r="BL65" i="8"/>
  <c r="BG57" i="8"/>
  <c r="BG65" i="8"/>
  <c r="G41" i="8"/>
  <c r="H39" i="8" s="1"/>
  <c r="H41" i="8" s="1"/>
  <c r="I39" i="8" s="1"/>
  <c r="I41" i="8" s="1"/>
  <c r="J39" i="8" s="1"/>
  <c r="J41" i="8" s="1"/>
  <c r="K39" i="8" s="1"/>
  <c r="K41" i="8" s="1"/>
  <c r="L39" i="8" s="1"/>
  <c r="L41" i="8" s="1"/>
  <c r="M39" i="8" s="1"/>
  <c r="M41" i="8" s="1"/>
  <c r="N39" i="8" s="1"/>
  <c r="N41" i="8" s="1"/>
  <c r="O39" i="8" s="1"/>
  <c r="O41" i="8" s="1"/>
  <c r="P39" i="8" s="1"/>
  <c r="P41" i="8" s="1"/>
  <c r="Q39" i="8" s="1"/>
  <c r="Q41" i="8" s="1"/>
  <c r="R39" i="8" s="1"/>
  <c r="R41" i="8" s="1"/>
  <c r="S39" i="8" s="1"/>
  <c r="S41" i="8" s="1"/>
  <c r="T39" i="8" s="1"/>
  <c r="T41" i="8" s="1"/>
  <c r="U39" i="8" s="1"/>
  <c r="U41" i="8" s="1"/>
  <c r="V39" i="8" s="1"/>
  <c r="V41" i="8" s="1"/>
  <c r="W39" i="8" s="1"/>
  <c r="W41" i="8" s="1"/>
  <c r="X39" i="8" s="1"/>
  <c r="X41" i="8" s="1"/>
  <c r="Y39" i="8" s="1"/>
  <c r="Y41" i="8" s="1"/>
  <c r="Z39" i="8" s="1"/>
  <c r="Z41" i="8" s="1"/>
  <c r="AA39" i="8" s="1"/>
  <c r="AA41" i="8" s="1"/>
  <c r="AB39" i="8" s="1"/>
  <c r="AB41" i="8" s="1"/>
  <c r="AC39" i="8" s="1"/>
  <c r="AC41" i="8" s="1"/>
  <c r="AD39" i="8" s="1"/>
  <c r="AD41" i="8" s="1"/>
  <c r="AE39" i="8" s="1"/>
  <c r="AE41" i="8" s="1"/>
  <c r="AF39" i="8" s="1"/>
  <c r="AF41" i="8" s="1"/>
  <c r="AG39" i="8" s="1"/>
  <c r="AG41" i="8" s="1"/>
  <c r="AH39" i="8" s="1"/>
  <c r="AH41" i="8" s="1"/>
  <c r="AI39" i="8" s="1"/>
  <c r="AI41" i="8" s="1"/>
  <c r="AJ39" i="8" s="1"/>
  <c r="AJ41" i="8" s="1"/>
  <c r="AK39" i="8" s="1"/>
  <c r="AK41" i="8" s="1"/>
  <c r="AL39" i="8" s="1"/>
  <c r="AL41" i="8" s="1"/>
  <c r="AM39" i="8" s="1"/>
  <c r="O35" i="8"/>
  <c r="D33" i="8" l="1"/>
  <c r="D67" i="8" s="1"/>
  <c r="BC51" i="8"/>
  <c r="BB67" i="8"/>
  <c r="AX47" i="8"/>
  <c r="AW67" i="8"/>
  <c r="BH55" i="8"/>
  <c r="BG67" i="8"/>
  <c r="BM59" i="8"/>
  <c r="BL67" i="8"/>
  <c r="AM41" i="8"/>
  <c r="AM65" i="8"/>
  <c r="AS43" i="8"/>
  <c r="AR67" i="8"/>
  <c r="E31" i="8"/>
  <c r="E65" i="8" s="1"/>
  <c r="O37" i="8"/>
  <c r="BH57" i="8" l="1"/>
  <c r="BH65" i="8"/>
  <c r="AX49" i="8"/>
  <c r="AX65" i="8"/>
  <c r="BC53" i="8"/>
  <c r="BC65" i="8"/>
  <c r="AS45" i="8"/>
  <c r="AS65" i="8"/>
  <c r="AN39" i="8"/>
  <c r="AM67" i="8"/>
  <c r="BM61" i="8"/>
  <c r="BM65" i="8"/>
  <c r="E33" i="8"/>
  <c r="E67" i="8" s="1"/>
  <c r="P35" i="8"/>
  <c r="BI55" i="8" l="1"/>
  <c r="BH67" i="8"/>
  <c r="AN41" i="8"/>
  <c r="AN65" i="8"/>
  <c r="BN59" i="8"/>
  <c r="BM67" i="8"/>
  <c r="AT43" i="8"/>
  <c r="AS67" i="8"/>
  <c r="BD51" i="8"/>
  <c r="BC67" i="8"/>
  <c r="AY47" i="8"/>
  <c r="AX67" i="8"/>
  <c r="F31" i="8"/>
  <c r="F65" i="8" s="1"/>
  <c r="P37" i="8"/>
  <c r="AO39" i="8" l="1"/>
  <c r="AN67" i="8"/>
  <c r="AT45" i="8"/>
  <c r="AT65" i="8"/>
  <c r="BI57" i="8"/>
  <c r="BI65" i="8"/>
  <c r="BN61" i="8"/>
  <c r="BN65" i="8"/>
  <c r="AY49" i="8"/>
  <c r="AY65" i="8"/>
  <c r="BD53" i="8"/>
  <c r="BD65" i="8"/>
  <c r="F33" i="8"/>
  <c r="F67" i="8" s="1"/>
  <c r="Q35" i="8"/>
  <c r="BJ55" i="8" l="1"/>
  <c r="BI67" i="8"/>
  <c r="AU43" i="8"/>
  <c r="AT67" i="8"/>
  <c r="AO41" i="8"/>
  <c r="AO65" i="8"/>
  <c r="BE51" i="8"/>
  <c r="BD67" i="8"/>
  <c r="AZ47" i="8"/>
  <c r="AY67" i="8"/>
  <c r="BO59" i="8"/>
  <c r="BN67" i="8"/>
  <c r="Q37" i="8"/>
  <c r="G31" i="8"/>
  <c r="G65" i="8" s="1"/>
  <c r="BO61" i="8" l="1"/>
  <c r="BO65" i="8"/>
  <c r="AZ49" i="8"/>
  <c r="AZ65" i="8"/>
  <c r="BE53" i="8"/>
  <c r="BE65" i="8"/>
  <c r="AP39" i="8"/>
  <c r="AO67" i="8"/>
  <c r="AU45" i="8"/>
  <c r="AU65" i="8"/>
  <c r="BJ57" i="8"/>
  <c r="BJ65" i="8"/>
  <c r="G33" i="8"/>
  <c r="G67" i="8" s="1"/>
  <c r="R35" i="8"/>
  <c r="BK55" i="8" l="1"/>
  <c r="BJ67" i="8"/>
  <c r="AV43" i="8"/>
  <c r="AU67" i="8"/>
  <c r="AP41" i="8"/>
  <c r="AP65" i="8"/>
  <c r="BF51" i="8"/>
  <c r="BE67" i="8"/>
  <c r="BA47" i="8"/>
  <c r="AZ67" i="8"/>
  <c r="BP59" i="8"/>
  <c r="BO67" i="8"/>
  <c r="H31" i="8"/>
  <c r="H65" i="8" s="1"/>
  <c r="R37" i="8"/>
  <c r="BF53" i="8" l="1"/>
  <c r="BF67" i="8" s="1"/>
  <c r="BF65" i="8"/>
  <c r="AQ39" i="8"/>
  <c r="AP67" i="8"/>
  <c r="AV45" i="8"/>
  <c r="AV67" i="8" s="1"/>
  <c r="AV65" i="8"/>
  <c r="BA49" i="8"/>
  <c r="BA67" i="8" s="1"/>
  <c r="BA65" i="8"/>
  <c r="BK57" i="8"/>
  <c r="BK67" i="8" s="1"/>
  <c r="BK65" i="8"/>
  <c r="BP61" i="8"/>
  <c r="BP67" i="8" s="1"/>
  <c r="BP65" i="8"/>
  <c r="S35" i="8"/>
  <c r="S37" i="8" s="1"/>
  <c r="T35" i="8" s="1"/>
  <c r="T37" i="8" s="1"/>
  <c r="U35" i="8" s="1"/>
  <c r="U37" i="8" s="1"/>
  <c r="V35" i="8" s="1"/>
  <c r="V37" i="8" s="1"/>
  <c r="W35" i="8" s="1"/>
  <c r="W37" i="8" s="1"/>
  <c r="X35" i="8" s="1"/>
  <c r="X37" i="8" s="1"/>
  <c r="Y35" i="8" s="1"/>
  <c r="Y37" i="8" s="1"/>
  <c r="Z35" i="8" s="1"/>
  <c r="Z37" i="8" s="1"/>
  <c r="AA35" i="8" s="1"/>
  <c r="AA37" i="8" s="1"/>
  <c r="AB35" i="8" s="1"/>
  <c r="AB37" i="8" s="1"/>
  <c r="AC35" i="8" s="1"/>
  <c r="AC37" i="8" s="1"/>
  <c r="AD35" i="8" s="1"/>
  <c r="AD37" i="8" s="1"/>
  <c r="AE35" i="8" s="1"/>
  <c r="AE37" i="8" s="1"/>
  <c r="AF35" i="8" s="1"/>
  <c r="AF37" i="8" s="1"/>
  <c r="AG35" i="8" s="1"/>
  <c r="AG37" i="8" s="1"/>
  <c r="AH35" i="8" s="1"/>
  <c r="AH65" i="8" s="1"/>
  <c r="H33" i="8"/>
  <c r="H67" i="8" s="1"/>
  <c r="AQ41" i="8" l="1"/>
  <c r="AQ67" i="8" s="1"/>
  <c r="AQ65" i="8"/>
  <c r="AH37" i="8"/>
  <c r="AH67" i="8" s="1"/>
  <c r="I31" i="8"/>
  <c r="I65" i="8" s="1"/>
  <c r="AI35" i="8" l="1"/>
  <c r="AI65" i="8" s="1"/>
  <c r="I33" i="8"/>
  <c r="I67" i="8" s="1"/>
  <c r="AI37" i="8" l="1"/>
  <c r="AI67" i="8" s="1"/>
  <c r="J31" i="8"/>
  <c r="J65" i="8" s="1"/>
  <c r="AJ35" i="8" l="1"/>
  <c r="AJ65" i="8" s="1"/>
  <c r="J33" i="8"/>
  <c r="J67" i="8" s="1"/>
  <c r="AJ37" i="8" l="1"/>
  <c r="AJ67" i="8" s="1"/>
  <c r="K31" i="8"/>
  <c r="K65" i="8" s="1"/>
  <c r="AK35" i="8" l="1"/>
  <c r="AK65" i="8" s="1"/>
  <c r="K33" i="8"/>
  <c r="K67" i="8" s="1"/>
  <c r="AK37" i="8" l="1"/>
  <c r="AK67" i="8" s="1"/>
  <c r="L31" i="8"/>
  <c r="L65" i="8" s="1"/>
  <c r="AL35" i="8" l="1"/>
  <c r="AL65" i="8" s="1"/>
  <c r="L33" i="8"/>
  <c r="L67" i="8" s="1"/>
  <c r="AL37" i="8" l="1"/>
  <c r="AL67" i="8" s="1"/>
  <c r="M31" i="8"/>
  <c r="M65" i="8" s="1"/>
  <c r="M33" i="8" l="1"/>
  <c r="M67" i="8" s="1"/>
  <c r="N31" i="8" l="1"/>
  <c r="N65" i="8" s="1"/>
  <c r="N33" i="8" l="1"/>
  <c r="N67" i="8" s="1"/>
  <c r="O31" i="8" l="1"/>
  <c r="O65" i="8" s="1"/>
  <c r="O33" i="8" l="1"/>
  <c r="O67" i="8" s="1"/>
  <c r="P31" i="8" l="1"/>
  <c r="P65" i="8" s="1"/>
  <c r="P33" i="8" l="1"/>
  <c r="P67" i="8" s="1"/>
  <c r="Q31" i="8" l="1"/>
  <c r="Q65" i="8" s="1"/>
  <c r="Q33" i="8" l="1"/>
  <c r="Q67" i="8" s="1"/>
  <c r="R31" i="8" l="1"/>
  <c r="R65" i="8" s="1"/>
  <c r="R33" i="8" l="1"/>
  <c r="R67" i="8" s="1"/>
  <c r="S31" i="8" l="1"/>
  <c r="S65" i="8" s="1"/>
  <c r="S33" i="8" l="1"/>
  <c r="S67" i="8" s="1"/>
  <c r="T31" i="8" l="1"/>
  <c r="T65" i="8" s="1"/>
  <c r="T33" i="8" l="1"/>
  <c r="T67" i="8" s="1"/>
  <c r="U31" i="8" l="1"/>
  <c r="U65" i="8" s="1"/>
  <c r="U33" i="8" l="1"/>
  <c r="U67" i="8" s="1"/>
  <c r="V31" i="8" l="1"/>
  <c r="V65" i="8" s="1"/>
  <c r="V33" i="8" l="1"/>
  <c r="V67" i="8" s="1"/>
  <c r="W31" i="8" l="1"/>
  <c r="W65" i="8" s="1"/>
  <c r="W33" i="8" l="1"/>
  <c r="W67" i="8" s="1"/>
  <c r="X31" i="8" l="1"/>
  <c r="X65" i="8" s="1"/>
  <c r="X33" i="8" l="1"/>
  <c r="X67" i="8" s="1"/>
  <c r="Y31" i="8" l="1"/>
  <c r="Y65" i="8" s="1"/>
  <c r="Y33" i="8" l="1"/>
  <c r="Y67" i="8" s="1"/>
  <c r="Z31" i="8" l="1"/>
  <c r="Z65" i="8" s="1"/>
  <c r="Z33" i="8" l="1"/>
  <c r="Z67" i="8" s="1"/>
  <c r="AA31" i="8" l="1"/>
  <c r="AA65" i="8" s="1"/>
  <c r="AA33" i="8" l="1"/>
  <c r="AA67" i="8" s="1"/>
  <c r="AB31" i="8" l="1"/>
  <c r="AB65" i="8" s="1"/>
  <c r="AB33" i="8" l="1"/>
  <c r="AB67" i="8" s="1"/>
  <c r="AC31" i="8" l="1"/>
  <c r="AC65" i="8" s="1"/>
  <c r="AC33" i="8" l="1"/>
  <c r="AC67" i="8" s="1"/>
  <c r="AD31" i="8" l="1"/>
  <c r="AD65" i="8" s="1"/>
  <c r="AD33" i="8" l="1"/>
  <c r="AD67" i="8" s="1"/>
  <c r="AE31" i="8" l="1"/>
  <c r="AE65" i="8" s="1"/>
  <c r="AE33" i="8" l="1"/>
  <c r="AE67" i="8" s="1"/>
  <c r="AF31" i="8" l="1"/>
  <c r="AF65" i="8" s="1"/>
  <c r="AF33" i="8" l="1"/>
  <c r="AF67" i="8" s="1"/>
  <c r="AG31" i="8" l="1"/>
  <c r="AG65" i="8" s="1"/>
  <c r="AG33" i="8" l="1"/>
  <c r="AG67" i="8" s="1"/>
  <c r="C7" i="10" l="1"/>
  <c r="D34" i="10" l="1"/>
  <c r="E34" i="10"/>
  <c r="F34" i="10"/>
  <c r="G34" i="10"/>
  <c r="H34" i="10"/>
  <c r="I34" i="10"/>
  <c r="J34" i="10"/>
  <c r="K34" i="10"/>
  <c r="L34" i="10"/>
  <c r="M34" i="10"/>
  <c r="N34" i="10"/>
  <c r="O34" i="10"/>
  <c r="P34" i="10"/>
  <c r="Q34" i="10"/>
  <c r="R34" i="10"/>
  <c r="S34"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AW34" i="10"/>
  <c r="AX34" i="10"/>
  <c r="AY34" i="10"/>
  <c r="AZ34" i="10"/>
  <c r="BA34" i="10"/>
  <c r="BB34" i="10"/>
  <c r="BC34" i="10"/>
  <c r="BD34" i="10"/>
  <c r="BE34" i="10"/>
  <c r="BF34" i="10"/>
  <c r="BG34" i="10"/>
  <c r="BH34" i="10"/>
  <c r="BI34" i="10"/>
  <c r="BJ34" i="10"/>
  <c r="BK34" i="10"/>
  <c r="BL34" i="10"/>
  <c r="BM34" i="10"/>
  <c r="BN34" i="10"/>
  <c r="BO34" i="10"/>
  <c r="BP34" i="10"/>
  <c r="BQ34" i="10"/>
  <c r="BR34" i="10"/>
  <c r="BS34" i="10"/>
  <c r="BT34" i="10"/>
  <c r="BU34" i="10"/>
  <c r="C63" i="10" l="1"/>
  <c r="C6" i="4"/>
  <c r="C7" i="4"/>
  <c r="C8" i="4"/>
  <c r="C6" i="3"/>
  <c r="C7" i="3"/>
  <c r="C8" i="3"/>
  <c r="C13" i="10"/>
  <c r="C12" i="10"/>
  <c r="C10" i="10"/>
  <c r="D37" i="10" l="1"/>
  <c r="D38" i="10" s="1"/>
  <c r="E36" i="10" s="1"/>
  <c r="E37" i="10" s="1"/>
  <c r="E40" i="10" s="1"/>
  <c r="E41" i="10" s="1"/>
  <c r="H37" i="10"/>
  <c r="H38" i="10" s="1"/>
  <c r="I36" i="10" s="1"/>
  <c r="I37" i="10" s="1"/>
  <c r="I40" i="10" s="1"/>
  <c r="I41" i="10" s="1"/>
  <c r="C12" i="4"/>
  <c r="C13" i="3"/>
  <c r="C13" i="4"/>
  <c r="C10" i="4"/>
  <c r="C12" i="3"/>
  <c r="D40" i="10" l="1"/>
  <c r="D41" i="10" s="1"/>
  <c r="H40" i="10"/>
  <c r="H41" i="10" s="1"/>
  <c r="E38" i="10"/>
  <c r="F36" i="10" s="1"/>
  <c r="I38" i="10"/>
  <c r="J36" i="10" s="1"/>
  <c r="J37" i="10" s="1"/>
  <c r="J40" i="10" s="1"/>
  <c r="J41" i="10" s="1"/>
  <c r="E20" i="4"/>
  <c r="F20" i="4" s="1"/>
  <c r="G20" i="4" s="1"/>
  <c r="H20" i="4" s="1"/>
  <c r="I20" i="4" s="1"/>
  <c r="J20" i="4" s="1"/>
  <c r="K20" i="4" s="1"/>
  <c r="L20" i="4" s="1"/>
  <c r="M20" i="4" s="1"/>
  <c r="N20" i="4" s="1"/>
  <c r="O20" i="4" s="1"/>
  <c r="P20" i="4" s="1"/>
  <c r="Q20" i="4" s="1"/>
  <c r="R20" i="4" s="1"/>
  <c r="S20" i="4" s="1"/>
  <c r="T20" i="4" s="1"/>
  <c r="U20" i="4" s="1"/>
  <c r="V20" i="4" s="1"/>
  <c r="W20" i="4" s="1"/>
  <c r="X20" i="4" s="1"/>
  <c r="Y20" i="4" s="1"/>
  <c r="Z20" i="4" s="1"/>
  <c r="AA20" i="4" s="1"/>
  <c r="AB20" i="4" s="1"/>
  <c r="AC20" i="4" s="1"/>
  <c r="AD20" i="4" s="1"/>
  <c r="AE20" i="4" s="1"/>
  <c r="AF20" i="4" s="1"/>
  <c r="AG20" i="4" s="1"/>
  <c r="AH20" i="4" s="1"/>
  <c r="AI20" i="4" s="1"/>
  <c r="AJ20" i="4" s="1"/>
  <c r="AK20" i="4" s="1"/>
  <c r="AL20" i="4" s="1"/>
  <c r="AM20" i="4" s="1"/>
  <c r="AN20" i="4" s="1"/>
  <c r="AO20" i="4" s="1"/>
  <c r="AP20" i="4" s="1"/>
  <c r="AQ20" i="4" s="1"/>
  <c r="AR20" i="4" s="1"/>
  <c r="AS20" i="4" s="1"/>
  <c r="AT20" i="4" s="1"/>
  <c r="AU20" i="4" s="1"/>
  <c r="AV20" i="4" s="1"/>
  <c r="AW20" i="4" s="1"/>
  <c r="AX20" i="4" s="1"/>
  <c r="AY20" i="4" s="1"/>
  <c r="AZ20" i="4" s="1"/>
  <c r="BA20" i="4" s="1"/>
  <c r="BB20" i="4" s="1"/>
  <c r="BC20" i="4" s="1"/>
  <c r="BD20" i="4" s="1"/>
  <c r="BE20" i="4" s="1"/>
  <c r="BF20" i="4" s="1"/>
  <c r="BG20" i="4" s="1"/>
  <c r="BH20" i="4" s="1"/>
  <c r="BI20" i="4" s="1"/>
  <c r="BJ20" i="4" s="1"/>
  <c r="BK20" i="4" s="1"/>
  <c r="BL20" i="4" s="1"/>
  <c r="BM20" i="4" s="1"/>
  <c r="BN20" i="4" s="1"/>
  <c r="BO20" i="4" s="1"/>
  <c r="BP20" i="4" s="1"/>
  <c r="BQ20" i="4" s="1"/>
  <c r="BR20" i="4" s="1"/>
  <c r="BS20" i="4" s="1"/>
  <c r="BT20" i="4" s="1"/>
  <c r="BU20" i="4" s="1"/>
  <c r="C17" i="4"/>
  <c r="C16" i="4"/>
  <c r="E20" i="3"/>
  <c r="F20" i="3" s="1"/>
  <c r="G20" i="3" s="1"/>
  <c r="H20" i="3" s="1"/>
  <c r="I20" i="3" s="1"/>
  <c r="J20" i="3" s="1"/>
  <c r="K20" i="3" s="1"/>
  <c r="L20" i="3" s="1"/>
  <c r="M20" i="3" s="1"/>
  <c r="N20" i="3" s="1"/>
  <c r="O20" i="3" s="1"/>
  <c r="P20" i="3" s="1"/>
  <c r="Q20" i="3" s="1"/>
  <c r="R20" i="3" s="1"/>
  <c r="S20" i="3" s="1"/>
  <c r="T20" i="3" s="1"/>
  <c r="U20" i="3" s="1"/>
  <c r="V20" i="3" s="1"/>
  <c r="W20" i="3" s="1"/>
  <c r="X20" i="3" s="1"/>
  <c r="Y20" i="3" s="1"/>
  <c r="Z20" i="3" s="1"/>
  <c r="AA20" i="3" s="1"/>
  <c r="AB20" i="3" s="1"/>
  <c r="AC20" i="3" s="1"/>
  <c r="AD20" i="3" s="1"/>
  <c r="AE20" i="3" s="1"/>
  <c r="AF20" i="3" s="1"/>
  <c r="AG20" i="3" s="1"/>
  <c r="AH20" i="3" s="1"/>
  <c r="AI20" i="3" s="1"/>
  <c r="AJ20" i="3" s="1"/>
  <c r="AK20" i="3" s="1"/>
  <c r="AL20" i="3" s="1"/>
  <c r="AM20" i="3" s="1"/>
  <c r="AN20" i="3" s="1"/>
  <c r="AO20" i="3" s="1"/>
  <c r="AP20" i="3" s="1"/>
  <c r="AQ20" i="3" s="1"/>
  <c r="AR20" i="3" s="1"/>
  <c r="AS20" i="3" s="1"/>
  <c r="AT20" i="3" s="1"/>
  <c r="AU20" i="3" s="1"/>
  <c r="AV20" i="3" s="1"/>
  <c r="AW20" i="3" s="1"/>
  <c r="AX20" i="3" s="1"/>
  <c r="AY20" i="3" s="1"/>
  <c r="AZ20" i="3" s="1"/>
  <c r="BA20" i="3" s="1"/>
  <c r="BB20" i="3" s="1"/>
  <c r="BC20" i="3" s="1"/>
  <c r="BD20" i="3" s="1"/>
  <c r="BE20" i="3" s="1"/>
  <c r="BF20" i="3" s="1"/>
  <c r="BG20" i="3" s="1"/>
  <c r="BH20" i="3" s="1"/>
  <c r="BI20" i="3" s="1"/>
  <c r="BJ20" i="3" s="1"/>
  <c r="BK20" i="3" s="1"/>
  <c r="BL20" i="3" s="1"/>
  <c r="BM20" i="3" s="1"/>
  <c r="BN20" i="3" s="1"/>
  <c r="BO20" i="3" s="1"/>
  <c r="BP20" i="3" s="1"/>
  <c r="BQ20" i="3" s="1"/>
  <c r="BR20" i="3" s="1"/>
  <c r="BS20" i="3" s="1"/>
  <c r="BT20" i="3" s="1"/>
  <c r="BU20" i="3" s="1"/>
  <c r="C16" i="3"/>
  <c r="D23" i="3" s="1"/>
  <c r="F37" i="10" l="1"/>
  <c r="F40" i="10" s="1"/>
  <c r="F41" i="10" s="1"/>
  <c r="G36" i="2"/>
  <c r="J38" i="10"/>
  <c r="K36" i="10" s="1"/>
  <c r="K37" i="10" s="1"/>
  <c r="K40" i="10" s="1"/>
  <c r="K41" i="10" s="1"/>
  <c r="D26" i="3"/>
  <c r="D3" i="6"/>
  <c r="C18" i="4"/>
  <c r="D23" i="4" s="1"/>
  <c r="I24" i="4" l="1"/>
  <c r="U24" i="4"/>
  <c r="BQ24" i="4"/>
  <c r="AG24" i="4"/>
  <c r="AS24" i="4"/>
  <c r="BE24" i="4"/>
  <c r="G24" i="4"/>
  <c r="H24" i="4"/>
  <c r="J24" i="4"/>
  <c r="O24" i="4"/>
  <c r="W24" i="4"/>
  <c r="BK24" i="4"/>
  <c r="BP24" i="4"/>
  <c r="AM24" i="4"/>
  <c r="AX24" i="4"/>
  <c r="K24" i="4"/>
  <c r="AA24" i="4"/>
  <c r="AQ24" i="4"/>
  <c r="R24" i="4"/>
  <c r="Z24" i="4"/>
  <c r="BD24" i="4"/>
  <c r="BJ24" i="4"/>
  <c r="BN24" i="4"/>
  <c r="AR24" i="4"/>
  <c r="BI24" i="4"/>
  <c r="AF24" i="4"/>
  <c r="AL24" i="4"/>
  <c r="BB24" i="4"/>
  <c r="T24" i="4"/>
  <c r="AW24" i="4"/>
  <c r="BC24" i="4"/>
  <c r="AK24" i="4"/>
  <c r="AP24" i="4"/>
  <c r="BO24" i="4"/>
  <c r="Y24" i="4"/>
  <c r="AE24" i="4"/>
  <c r="M24" i="4"/>
  <c r="AD24" i="4"/>
  <c r="S24" i="4"/>
  <c r="BH24" i="4"/>
  <c r="BM24" i="4"/>
  <c r="AV24" i="4"/>
  <c r="L24" i="4"/>
  <c r="BF24" i="4"/>
  <c r="BG24" i="4"/>
  <c r="BL24" i="4"/>
  <c r="AT24" i="4"/>
  <c r="AU24" i="4"/>
  <c r="N24" i="4"/>
  <c r="AB24" i="4"/>
  <c r="BA24" i="4"/>
  <c r="AJ24" i="4"/>
  <c r="AO24" i="4"/>
  <c r="X24" i="4"/>
  <c r="Q24" i="4"/>
  <c r="AN24" i="4"/>
  <c r="P24" i="4"/>
  <c r="AH24" i="4"/>
  <c r="AY24" i="4"/>
  <c r="V24" i="4"/>
  <c r="AC24" i="4"/>
  <c r="AZ24" i="4"/>
  <c r="AI24" i="4"/>
  <c r="F38" i="10"/>
  <c r="G36" i="10" s="1"/>
  <c r="G37" i="10" s="1"/>
  <c r="G40" i="10" s="1"/>
  <c r="G41" i="10" s="1"/>
  <c r="D42" i="2"/>
  <c r="C7" i="6" s="1"/>
  <c r="K38" i="10"/>
  <c r="L36" i="10" s="1"/>
  <c r="L37" i="10" s="1"/>
  <c r="L40" i="10" s="1"/>
  <c r="L41" i="10" s="1"/>
  <c r="C9" i="10"/>
  <c r="C9" i="3"/>
  <c r="C9" i="4"/>
  <c r="C11" i="10"/>
  <c r="C11" i="4"/>
  <c r="D36" i="3"/>
  <c r="D37" i="3" s="1"/>
  <c r="D26" i="4"/>
  <c r="G38" i="10" l="1"/>
  <c r="L38" i="10"/>
  <c r="M36" i="10" s="1"/>
  <c r="M37" i="10" s="1"/>
  <c r="M40" i="10" s="1"/>
  <c r="M41" i="10" s="1"/>
  <c r="D33" i="10"/>
  <c r="E33" i="10"/>
  <c r="F33" i="10"/>
  <c r="G33" i="10"/>
  <c r="H33" i="10"/>
  <c r="I33" i="10"/>
  <c r="J33" i="10"/>
  <c r="K33" i="10"/>
  <c r="L33" i="10"/>
  <c r="M33" i="10"/>
  <c r="N33" i="10"/>
  <c r="O33" i="10"/>
  <c r="P33" i="10"/>
  <c r="Q33" i="10"/>
  <c r="R33" i="10"/>
  <c r="S33" i="10"/>
  <c r="T33" i="10"/>
  <c r="U33" i="10"/>
  <c r="V33" i="10"/>
  <c r="W33" i="10"/>
  <c r="X33" i="10"/>
  <c r="Y33" i="10"/>
  <c r="Z33" i="10"/>
  <c r="AA33" i="10"/>
  <c r="AB33" i="10"/>
  <c r="AC33" i="10"/>
  <c r="AD33" i="10"/>
  <c r="AE33" i="10"/>
  <c r="AF33" i="10"/>
  <c r="AG33" i="10"/>
  <c r="AH33" i="10"/>
  <c r="AI33" i="10"/>
  <c r="AJ33" i="10"/>
  <c r="AK33" i="10"/>
  <c r="AL33" i="10"/>
  <c r="AM33" i="10"/>
  <c r="AN33" i="10"/>
  <c r="AO33" i="10"/>
  <c r="AP33" i="10"/>
  <c r="AQ33" i="10"/>
  <c r="AR33" i="10"/>
  <c r="AS33" i="10"/>
  <c r="AT33" i="10"/>
  <c r="AU33" i="10"/>
  <c r="AV33" i="10"/>
  <c r="AW33" i="10"/>
  <c r="AX33" i="10"/>
  <c r="AY33" i="10"/>
  <c r="BA33" i="10"/>
  <c r="AZ33" i="10"/>
  <c r="BB33" i="10"/>
  <c r="BC33" i="10"/>
  <c r="BD33" i="10"/>
  <c r="BE33" i="10"/>
  <c r="BF33" i="10"/>
  <c r="BG33" i="10"/>
  <c r="BH33" i="10"/>
  <c r="BI33" i="10"/>
  <c r="BJ33" i="10"/>
  <c r="BK33" i="10"/>
  <c r="BL33" i="10"/>
  <c r="BM33" i="10"/>
  <c r="BN33" i="10"/>
  <c r="BO33" i="10"/>
  <c r="BP33" i="10"/>
  <c r="BQ33" i="10"/>
  <c r="BR33" i="10"/>
  <c r="BS33" i="10"/>
  <c r="BT33" i="10"/>
  <c r="BU33" i="10"/>
  <c r="D24" i="3"/>
  <c r="E24" i="3" s="1"/>
  <c r="D36" i="4"/>
  <c r="D37" i="4" s="1"/>
  <c r="L43" i="10" l="1"/>
  <c r="K43" i="10"/>
  <c r="J43" i="10"/>
  <c r="M43" i="10"/>
  <c r="I43" i="10"/>
  <c r="H43" i="10"/>
  <c r="M38" i="10"/>
  <c r="N36" i="10" s="1"/>
  <c r="N37" i="10" s="1"/>
  <c r="N40" i="10" s="1"/>
  <c r="N41" i="10" s="1"/>
  <c r="N43" i="10" s="1"/>
  <c r="N38" i="10" l="1"/>
  <c r="O36" i="10" s="1"/>
  <c r="O37" i="10" s="1"/>
  <c r="O40" i="10" s="1"/>
  <c r="O41" i="10" s="1"/>
  <c r="O43" i="10" l="1"/>
  <c r="O38" i="10"/>
  <c r="P36" i="10" s="1"/>
  <c r="P37" i="10" s="1"/>
  <c r="P40" i="10" s="1"/>
  <c r="P41" i="10" s="1"/>
  <c r="D18" i="6"/>
  <c r="D32" i="3"/>
  <c r="P43" i="10" l="1"/>
  <c r="P38" i="10"/>
  <c r="Q36" i="10" s="1"/>
  <c r="D38" i="3"/>
  <c r="E36" i="3" s="1"/>
  <c r="E37" i="3" s="1"/>
  <c r="D38" i="4"/>
  <c r="E36" i="4" s="1"/>
  <c r="E37" i="4" s="1"/>
  <c r="D28" i="3"/>
  <c r="E26" i="3" s="1"/>
  <c r="Q37" i="10" l="1"/>
  <c r="Q40" i="10" s="1"/>
  <c r="Q41" i="10" s="1"/>
  <c r="E38" i="3"/>
  <c r="F36" i="3" s="1"/>
  <c r="F37" i="3" s="1"/>
  <c r="E32" i="3"/>
  <c r="E28" i="3"/>
  <c r="F26" i="3" s="1"/>
  <c r="D30" i="3"/>
  <c r="D34" i="3" s="1"/>
  <c r="Q43" i="10" l="1"/>
  <c r="Q38" i="10"/>
  <c r="R36" i="10" s="1"/>
  <c r="F24" i="3"/>
  <c r="D33" i="3"/>
  <c r="F38" i="3"/>
  <c r="E38" i="4"/>
  <c r="F36" i="4" s="1"/>
  <c r="F37" i="4" s="1"/>
  <c r="F28" i="3"/>
  <c r="G26" i="3" s="1"/>
  <c r="E30" i="3"/>
  <c r="F32" i="3"/>
  <c r="R37" i="10" l="1"/>
  <c r="R40" i="10" s="1"/>
  <c r="R41" i="10" s="1"/>
  <c r="G32" i="3"/>
  <c r="G24" i="3"/>
  <c r="E34" i="3"/>
  <c r="E33" i="3"/>
  <c r="F38" i="4"/>
  <c r="G36" i="4" s="1"/>
  <c r="G37" i="4" s="1"/>
  <c r="G36" i="3"/>
  <c r="G37" i="3" s="1"/>
  <c r="F30" i="3"/>
  <c r="G28" i="3"/>
  <c r="H26" i="3" s="1"/>
  <c r="D40" i="3"/>
  <c r="D41" i="3" s="1"/>
  <c r="D43" i="3" s="1"/>
  <c r="R38" i="10" l="1"/>
  <c r="S36" i="10" s="1"/>
  <c r="S37" i="10" s="1"/>
  <c r="S40" i="10" s="1"/>
  <c r="S41" i="10" s="1"/>
  <c r="R43" i="10"/>
  <c r="F34" i="3"/>
  <c r="F33" i="3"/>
  <c r="G30" i="3"/>
  <c r="E40" i="3"/>
  <c r="E41" i="3" s="1"/>
  <c r="C35" i="2" l="1"/>
  <c r="S43" i="10"/>
  <c r="S38" i="10"/>
  <c r="T36" i="10" s="1"/>
  <c r="F40" i="3"/>
  <c r="H32" i="3"/>
  <c r="H28" i="3"/>
  <c r="I26" i="3" s="1"/>
  <c r="H24" i="3"/>
  <c r="I32" i="3" s="1"/>
  <c r="G34" i="3"/>
  <c r="G33" i="3"/>
  <c r="G38" i="3"/>
  <c r="H36" i="3" s="1"/>
  <c r="H37" i="3" s="1"/>
  <c r="C37" i="2"/>
  <c r="E43" i="3"/>
  <c r="D35" i="2" l="1"/>
  <c r="T37" i="10"/>
  <c r="T40" i="10" s="1"/>
  <c r="T41" i="10" s="1"/>
  <c r="F41" i="3"/>
  <c r="F43" i="3" s="1"/>
  <c r="E35" i="2" s="1"/>
  <c r="E37" i="2" s="1"/>
  <c r="I28" i="3"/>
  <c r="J26" i="3" s="1"/>
  <c r="H30" i="3"/>
  <c r="H33" i="3" s="1"/>
  <c r="G40" i="3"/>
  <c r="I24" i="3"/>
  <c r="H38" i="3"/>
  <c r="I36" i="3" s="1"/>
  <c r="I37" i="3" s="1"/>
  <c r="G38" i="4"/>
  <c r="H36" i="4" s="1"/>
  <c r="H37" i="4" s="1"/>
  <c r="D37" i="2"/>
  <c r="T43" i="10" l="1"/>
  <c r="T38" i="10"/>
  <c r="U36" i="10" s="1"/>
  <c r="U37" i="10" s="1"/>
  <c r="U40" i="10" s="1"/>
  <c r="U41" i="10" s="1"/>
  <c r="G41" i="3"/>
  <c r="G43" i="3" s="1"/>
  <c r="C52" i="3" s="1"/>
  <c r="J24" i="3"/>
  <c r="H34" i="3"/>
  <c r="I30" i="3"/>
  <c r="I34" i="3" s="1"/>
  <c r="J28" i="3"/>
  <c r="K26" i="3" s="1"/>
  <c r="K28" i="3" s="1"/>
  <c r="L26" i="3" s="1"/>
  <c r="J32" i="3"/>
  <c r="K32" i="3"/>
  <c r="K24" i="3"/>
  <c r="I38" i="3"/>
  <c r="J36" i="3" s="1"/>
  <c r="J37" i="3" s="1"/>
  <c r="F35" i="2" l="1"/>
  <c r="G35" i="2" s="1"/>
  <c r="U43" i="10"/>
  <c r="U38" i="10"/>
  <c r="V36" i="10" s="1"/>
  <c r="H40" i="3"/>
  <c r="I33" i="3"/>
  <c r="J30" i="3"/>
  <c r="J34" i="3" s="1"/>
  <c r="L28" i="3"/>
  <c r="M26" i="3" s="1"/>
  <c r="L32" i="3"/>
  <c r="L24" i="3"/>
  <c r="K30" i="3"/>
  <c r="K34" i="3" s="1"/>
  <c r="J38" i="3"/>
  <c r="K36" i="3" s="1"/>
  <c r="K37" i="3" s="1"/>
  <c r="I40" i="3"/>
  <c r="I41" i="3" s="1"/>
  <c r="F37" i="2" l="1"/>
  <c r="G37" i="2" s="1"/>
  <c r="V37" i="10"/>
  <c r="V40" i="10" s="1"/>
  <c r="V41" i="10" s="1"/>
  <c r="H41" i="3"/>
  <c r="H43" i="3" s="1"/>
  <c r="L30" i="3"/>
  <c r="L33" i="3" s="1"/>
  <c r="J33" i="3"/>
  <c r="K33" i="3"/>
  <c r="M32" i="3"/>
  <c r="M28" i="3"/>
  <c r="M30" i="3" s="1"/>
  <c r="M24" i="3"/>
  <c r="K38" i="3"/>
  <c r="L36" i="3" s="1"/>
  <c r="L37" i="3" s="1"/>
  <c r="I43" i="3"/>
  <c r="J40" i="3"/>
  <c r="J41" i="3" s="1"/>
  <c r="V43" i="10" l="1"/>
  <c r="V38" i="10"/>
  <c r="W36" i="10" s="1"/>
  <c r="L34" i="3"/>
  <c r="N32" i="3"/>
  <c r="N24" i="3"/>
  <c r="N26" i="3"/>
  <c r="N28" i="3" s="1"/>
  <c r="O26" i="3" s="1"/>
  <c r="M34" i="3"/>
  <c r="M33" i="3"/>
  <c r="L38" i="3"/>
  <c r="M36" i="3" s="1"/>
  <c r="M37" i="3" s="1"/>
  <c r="K40" i="3"/>
  <c r="J43" i="3"/>
  <c r="W37" i="10" l="1"/>
  <c r="W40" i="10" s="1"/>
  <c r="W41" i="10" s="1"/>
  <c r="K41" i="3"/>
  <c r="K43" i="3" s="1"/>
  <c r="O24" i="3"/>
  <c r="O32" i="3"/>
  <c r="M38" i="3"/>
  <c r="L40" i="3"/>
  <c r="N30" i="3"/>
  <c r="O28" i="3"/>
  <c r="P26" i="3" s="1"/>
  <c r="W43" i="10" l="1"/>
  <c r="W38" i="10"/>
  <c r="X36" i="10" s="1"/>
  <c r="X37" i="10" s="1"/>
  <c r="X40" i="10" s="1"/>
  <c r="X41" i="10" s="1"/>
  <c r="L41" i="3"/>
  <c r="L43" i="3" s="1"/>
  <c r="M40" i="3"/>
  <c r="P24" i="3"/>
  <c r="P32" i="3"/>
  <c r="N33" i="3"/>
  <c r="N34" i="3"/>
  <c r="N36" i="3"/>
  <c r="N37" i="3" s="1"/>
  <c r="O30" i="3"/>
  <c r="P28" i="3"/>
  <c r="Q26" i="3" s="1"/>
  <c r="X43" i="10" l="1"/>
  <c r="X38" i="10"/>
  <c r="Y36" i="10" s="1"/>
  <c r="M41" i="3"/>
  <c r="M43" i="3" s="1"/>
  <c r="Q24" i="3"/>
  <c r="Q32" i="3"/>
  <c r="O33" i="3"/>
  <c r="O34" i="3"/>
  <c r="N40" i="3"/>
  <c r="N41" i="3" s="1"/>
  <c r="Q28" i="3"/>
  <c r="R26" i="3" s="1"/>
  <c r="P30" i="3"/>
  <c r="Y37" i="10" l="1"/>
  <c r="Y40" i="10" s="1"/>
  <c r="Y41" i="10" s="1"/>
  <c r="R24" i="3"/>
  <c r="R32" i="3"/>
  <c r="P34" i="3"/>
  <c r="P33" i="3"/>
  <c r="N38" i="3"/>
  <c r="O36" i="3" s="1"/>
  <c r="N43" i="3"/>
  <c r="Q30" i="3"/>
  <c r="R28" i="3"/>
  <c r="S26" i="3" s="1"/>
  <c r="Y43" i="10" l="1"/>
  <c r="Y38" i="10"/>
  <c r="Z36" i="10" s="1"/>
  <c r="Z37" i="10" s="1"/>
  <c r="Z40" i="10" s="1"/>
  <c r="Z41" i="10" s="1"/>
  <c r="O37" i="3"/>
  <c r="O38" i="3" s="1"/>
  <c r="P36" i="3" s="1"/>
  <c r="S24" i="3"/>
  <c r="S32" i="3"/>
  <c r="Q33" i="3"/>
  <c r="Q34" i="3"/>
  <c r="S28" i="3"/>
  <c r="T26" i="3" s="1"/>
  <c r="R30" i="3"/>
  <c r="O40" i="3" l="1"/>
  <c r="Z43" i="10"/>
  <c r="Z38" i="10"/>
  <c r="AA36" i="10" s="1"/>
  <c r="AA37" i="10" s="1"/>
  <c r="AA40" i="10" s="1"/>
  <c r="AA41" i="10" s="1"/>
  <c r="O41" i="3"/>
  <c r="O43" i="3" s="1"/>
  <c r="P37" i="3"/>
  <c r="P38" i="3" s="1"/>
  <c r="Q36" i="3" s="1"/>
  <c r="Q37" i="3" s="1"/>
  <c r="Q40" i="3" s="1"/>
  <c r="Q41" i="3" s="1"/>
  <c r="T24" i="3"/>
  <c r="T32" i="3"/>
  <c r="R33" i="3"/>
  <c r="R34" i="3"/>
  <c r="T28" i="3"/>
  <c r="U26" i="3" s="1"/>
  <c r="S30" i="3"/>
  <c r="AA43" i="10" l="1"/>
  <c r="P40" i="3"/>
  <c r="P41" i="3" s="1"/>
  <c r="P43" i="3" s="1"/>
  <c r="AA38" i="10"/>
  <c r="AB36" i="10" s="1"/>
  <c r="AB37" i="10" s="1"/>
  <c r="AB40" i="10" s="1"/>
  <c r="AB41" i="10" s="1"/>
  <c r="Q38" i="3"/>
  <c r="R36" i="3" s="1"/>
  <c r="U24" i="3"/>
  <c r="U32" i="3"/>
  <c r="S34" i="3"/>
  <c r="S33" i="3"/>
  <c r="Q43" i="3"/>
  <c r="T30" i="3"/>
  <c r="U28" i="3"/>
  <c r="V26" i="3" s="1"/>
  <c r="AB43" i="10" l="1"/>
  <c r="AB38" i="10"/>
  <c r="AC36" i="10" s="1"/>
  <c r="R37" i="3"/>
  <c r="R38" i="3" s="1"/>
  <c r="S36" i="3" s="1"/>
  <c r="S37" i="3" s="1"/>
  <c r="S40" i="3" s="1"/>
  <c r="S41" i="3" s="1"/>
  <c r="V24" i="3"/>
  <c r="V32" i="3"/>
  <c r="T33" i="3"/>
  <c r="T34" i="3"/>
  <c r="U30" i="3"/>
  <c r="V28" i="3"/>
  <c r="W26" i="3" s="1"/>
  <c r="R40" i="3" l="1"/>
  <c r="R41" i="3" s="1"/>
  <c r="R43" i="3" s="1"/>
  <c r="AC37" i="10"/>
  <c r="AC40" i="10" s="1"/>
  <c r="AC41" i="10" s="1"/>
  <c r="W24" i="3"/>
  <c r="W32" i="3"/>
  <c r="U34" i="3"/>
  <c r="U33" i="3"/>
  <c r="S38" i="3"/>
  <c r="T36" i="3" s="1"/>
  <c r="T37" i="3" s="1"/>
  <c r="S43" i="3"/>
  <c r="V30" i="3"/>
  <c r="W28" i="3"/>
  <c r="X26" i="3" s="1"/>
  <c r="AC43" i="10" l="1"/>
  <c r="AC38" i="10"/>
  <c r="AD36" i="10" s="1"/>
  <c r="AD37" i="10" s="1"/>
  <c r="AD40" i="10" s="1"/>
  <c r="AD41" i="10" s="1"/>
  <c r="X24" i="3"/>
  <c r="X32" i="3"/>
  <c r="V34" i="3"/>
  <c r="V33" i="3"/>
  <c r="T40" i="3"/>
  <c r="W30" i="3"/>
  <c r="X28" i="3"/>
  <c r="Y26" i="3" s="1"/>
  <c r="AD43" i="10" l="1"/>
  <c r="AD38" i="10"/>
  <c r="AE36" i="10" s="1"/>
  <c r="AE37" i="10" s="1"/>
  <c r="AE40" i="10" s="1"/>
  <c r="AE41" i="10" s="1"/>
  <c r="T41" i="3"/>
  <c r="T43" i="3" s="1"/>
  <c r="Y24" i="3"/>
  <c r="Y32" i="3"/>
  <c r="W33" i="3"/>
  <c r="W34" i="3"/>
  <c r="T38" i="3"/>
  <c r="U36" i="3" s="1"/>
  <c r="U37" i="3" s="1"/>
  <c r="X30" i="3"/>
  <c r="Y28" i="3"/>
  <c r="Z26" i="3" s="1"/>
  <c r="AE43" i="10" l="1"/>
  <c r="AE38" i="10"/>
  <c r="AF36" i="10" s="1"/>
  <c r="AF37" i="10" s="1"/>
  <c r="AF40" i="10" s="1"/>
  <c r="AF41" i="10" s="1"/>
  <c r="Z24" i="3"/>
  <c r="Z32" i="3"/>
  <c r="X33" i="3"/>
  <c r="X34" i="3"/>
  <c r="U40" i="3"/>
  <c r="Z28" i="3"/>
  <c r="AA26" i="3" s="1"/>
  <c r="Y30" i="3"/>
  <c r="AF43" i="10" l="1"/>
  <c r="AF38" i="10"/>
  <c r="AG36" i="10" s="1"/>
  <c r="AG37" i="10" s="1"/>
  <c r="AG40" i="10" s="1"/>
  <c r="AG41" i="10" s="1"/>
  <c r="U41" i="3"/>
  <c r="U43" i="3" s="1"/>
  <c r="AA24" i="3"/>
  <c r="AA32" i="3"/>
  <c r="Y33" i="3"/>
  <c r="Y34" i="3"/>
  <c r="U38" i="3"/>
  <c r="V36" i="3" s="1"/>
  <c r="AA28" i="3"/>
  <c r="AB26" i="3" s="1"/>
  <c r="Z30" i="3"/>
  <c r="AG43" i="10" l="1"/>
  <c r="AG38" i="10"/>
  <c r="AH36" i="10" s="1"/>
  <c r="AH37" i="10" s="1"/>
  <c r="AH40" i="10" s="1"/>
  <c r="AH41" i="10" s="1"/>
  <c r="V37" i="3"/>
  <c r="V40" i="3" s="1"/>
  <c r="AB28" i="3"/>
  <c r="AB30" i="3" s="1"/>
  <c r="AB24" i="3"/>
  <c r="AB32" i="3"/>
  <c r="Z33" i="3"/>
  <c r="Z34" i="3"/>
  <c r="V38" i="3"/>
  <c r="W36" i="3" s="1"/>
  <c r="W37" i="3" s="1"/>
  <c r="AA30" i="3"/>
  <c r="AH43" i="10" l="1"/>
  <c r="AH38" i="10"/>
  <c r="AI36" i="10" s="1"/>
  <c r="V41" i="3"/>
  <c r="V43" i="3" s="1"/>
  <c r="AC26" i="3"/>
  <c r="AC28" i="3" s="1"/>
  <c r="AD26" i="3" s="1"/>
  <c r="AC24" i="3"/>
  <c r="AC32" i="3"/>
  <c r="AA33" i="3"/>
  <c r="AA34" i="3"/>
  <c r="AB33" i="3"/>
  <c r="AB34" i="3"/>
  <c r="W40" i="3"/>
  <c r="AI37" i="10" l="1"/>
  <c r="AI40" i="10" s="1"/>
  <c r="AI41" i="10" s="1"/>
  <c r="W41" i="3"/>
  <c r="W43" i="3" s="1"/>
  <c r="W38" i="3"/>
  <c r="X36" i="3" s="1"/>
  <c r="AD24" i="3"/>
  <c r="AD32" i="3"/>
  <c r="AC30" i="3"/>
  <c r="AD28" i="3"/>
  <c r="AE26" i="3" s="1"/>
  <c r="AI43" i="10" l="1"/>
  <c r="AI38" i="10"/>
  <c r="AJ36" i="10" s="1"/>
  <c r="AJ37" i="10" s="1"/>
  <c r="AJ40" i="10" s="1"/>
  <c r="AJ41" i="10" s="1"/>
  <c r="X37" i="3"/>
  <c r="X40" i="3" s="1"/>
  <c r="AE24" i="3"/>
  <c r="AE32" i="3"/>
  <c r="AC33" i="3"/>
  <c r="AC34" i="3"/>
  <c r="AD30" i="3"/>
  <c r="AE28" i="3"/>
  <c r="AF26" i="3" s="1"/>
  <c r="AJ43" i="10" l="1"/>
  <c r="X38" i="3"/>
  <c r="Y36" i="3" s="1"/>
  <c r="Y37" i="3" s="1"/>
  <c r="Y40" i="3" s="1"/>
  <c r="AJ38" i="10"/>
  <c r="AK36" i="10" s="1"/>
  <c r="AK37" i="10" s="1"/>
  <c r="X41" i="3"/>
  <c r="X43" i="3" s="1"/>
  <c r="AF24" i="3"/>
  <c r="AF32" i="3"/>
  <c r="AD34" i="3"/>
  <c r="AD33" i="3"/>
  <c r="AF28" i="3"/>
  <c r="AE30" i="3"/>
  <c r="Y38" i="3" l="1"/>
  <c r="Z36" i="3" s="1"/>
  <c r="AK40" i="10"/>
  <c r="AK41" i="10" s="1"/>
  <c r="AK38" i="10"/>
  <c r="AL36" i="10" s="1"/>
  <c r="AL37" i="10" s="1"/>
  <c r="Y41" i="3"/>
  <c r="Y43" i="3" s="1"/>
  <c r="Z37" i="3"/>
  <c r="Z40" i="3" s="1"/>
  <c r="AG32" i="3"/>
  <c r="AG24" i="3"/>
  <c r="AE34" i="3"/>
  <c r="AE33" i="3"/>
  <c r="AF30" i="3"/>
  <c r="AG26" i="3"/>
  <c r="AK43" i="10" l="1"/>
  <c r="AL40" i="10"/>
  <c r="AL41" i="10" s="1"/>
  <c r="AL38" i="10"/>
  <c r="AM36" i="10" s="1"/>
  <c r="AM37" i="10" s="1"/>
  <c r="AM40" i="10" s="1"/>
  <c r="AM41" i="10" s="1"/>
  <c r="Z38" i="3"/>
  <c r="AA36" i="3" s="1"/>
  <c r="AA37" i="3" s="1"/>
  <c r="AA40" i="3" s="1"/>
  <c r="Z41" i="3"/>
  <c r="Z43" i="3" s="1"/>
  <c r="AH32" i="3"/>
  <c r="AH24" i="3"/>
  <c r="AF34" i="3"/>
  <c r="AF33" i="3"/>
  <c r="AG28" i="3"/>
  <c r="AM43" i="10" l="1"/>
  <c r="AL43" i="10"/>
  <c r="AM38" i="10"/>
  <c r="AN36" i="10" s="1"/>
  <c r="AN37" i="10" s="1"/>
  <c r="AN40" i="10" s="1"/>
  <c r="AN41" i="10" s="1"/>
  <c r="AA38" i="3"/>
  <c r="AB36" i="3" s="1"/>
  <c r="AB37" i="3" s="1"/>
  <c r="AB40" i="3" s="1"/>
  <c r="AA41" i="3"/>
  <c r="AA43" i="3" s="1"/>
  <c r="AI24" i="3"/>
  <c r="AI32" i="3"/>
  <c r="AG30" i="3"/>
  <c r="AH26" i="3"/>
  <c r="AN43" i="10" l="1"/>
  <c r="AB38" i="3"/>
  <c r="AC36" i="3" s="1"/>
  <c r="AC37" i="3" s="1"/>
  <c r="AC38" i="3" s="1"/>
  <c r="AD36" i="3" s="1"/>
  <c r="AD37" i="3" s="1"/>
  <c r="AN38" i="10"/>
  <c r="AO36" i="10" s="1"/>
  <c r="AO37" i="10" s="1"/>
  <c r="AO40" i="10" s="1"/>
  <c r="AO41" i="10" s="1"/>
  <c r="AB41" i="3"/>
  <c r="AB43" i="3" s="1"/>
  <c r="AJ24" i="3"/>
  <c r="AJ32" i="3"/>
  <c r="AG33" i="3"/>
  <c r="AG34" i="3"/>
  <c r="AH28" i="3"/>
  <c r="AI26" i="3" s="1"/>
  <c r="AC40" i="3" l="1"/>
  <c r="AC41" i="3" s="1"/>
  <c r="AC43" i="3" s="1"/>
  <c r="AO43" i="10"/>
  <c r="AO38" i="10"/>
  <c r="AP36" i="10" s="1"/>
  <c r="AK24" i="3"/>
  <c r="AK32" i="3"/>
  <c r="AH30" i="3"/>
  <c r="AI28" i="3"/>
  <c r="AJ26" i="3" s="1"/>
  <c r="AP37" i="10" l="1"/>
  <c r="AP40" i="10" s="1"/>
  <c r="AP41" i="10" s="1"/>
  <c r="AL24" i="3"/>
  <c r="AL32" i="3"/>
  <c r="AH34" i="3"/>
  <c r="AH33" i="3"/>
  <c r="AD40" i="3"/>
  <c r="AD38" i="3"/>
  <c r="AE36" i="3" s="1"/>
  <c r="AE37" i="3" s="1"/>
  <c r="AI30" i="3"/>
  <c r="AJ28" i="3"/>
  <c r="AK26" i="3" s="1"/>
  <c r="AP43" i="10" l="1"/>
  <c r="AP38" i="10"/>
  <c r="AQ36" i="10" s="1"/>
  <c r="AQ37" i="10" s="1"/>
  <c r="AQ40" i="10" s="1"/>
  <c r="AQ41" i="10" s="1"/>
  <c r="AD41" i="3"/>
  <c r="AD43" i="3" s="1"/>
  <c r="AM24" i="3"/>
  <c r="AM32" i="3"/>
  <c r="AI34" i="3"/>
  <c r="AI33" i="3"/>
  <c r="AJ30" i="3"/>
  <c r="AK28" i="3"/>
  <c r="AL26" i="3" s="1"/>
  <c r="AQ43" i="10" l="1"/>
  <c r="AQ38" i="10"/>
  <c r="AR36" i="10" s="1"/>
  <c r="AR37" i="10" s="1"/>
  <c r="AR40" i="10" s="1"/>
  <c r="AR41" i="10" s="1"/>
  <c r="AN24" i="3"/>
  <c r="AN32" i="3"/>
  <c r="AJ34" i="3"/>
  <c r="AJ33" i="3"/>
  <c r="AE40" i="3"/>
  <c r="AE38" i="3"/>
  <c r="AF36" i="3" s="1"/>
  <c r="AF37" i="3" s="1"/>
  <c r="AK30" i="3"/>
  <c r="AL28" i="3"/>
  <c r="AM26" i="3" s="1"/>
  <c r="AR43" i="10" l="1"/>
  <c r="AR38" i="10"/>
  <c r="AS36" i="10" s="1"/>
  <c r="AS37" i="10" s="1"/>
  <c r="AS40" i="10" s="1"/>
  <c r="AS41" i="10" s="1"/>
  <c r="AE41" i="3"/>
  <c r="AE43" i="3" s="1"/>
  <c r="AO24" i="3"/>
  <c r="AO32" i="3"/>
  <c r="AK33" i="3"/>
  <c r="AK34" i="3"/>
  <c r="AL30" i="3"/>
  <c r="AM28" i="3"/>
  <c r="AN26" i="3" s="1"/>
  <c r="AS43" i="10" l="1"/>
  <c r="AS38" i="10"/>
  <c r="AT36" i="10" s="1"/>
  <c r="AT37" i="10" s="1"/>
  <c r="AT40" i="10" s="1"/>
  <c r="AT41" i="10" s="1"/>
  <c r="AP24" i="3"/>
  <c r="AP32" i="3"/>
  <c r="AL33" i="3"/>
  <c r="AL34" i="3"/>
  <c r="AF40" i="3"/>
  <c r="AF38" i="3"/>
  <c r="AG36" i="3" s="1"/>
  <c r="AG37" i="3" s="1"/>
  <c r="AM30" i="3"/>
  <c r="AN28" i="3"/>
  <c r="AO26" i="3" s="1"/>
  <c r="AT43" i="10" l="1"/>
  <c r="AT38" i="10"/>
  <c r="AU36" i="10" s="1"/>
  <c r="AU37" i="10" s="1"/>
  <c r="AU40" i="10" s="1"/>
  <c r="AU41" i="10" s="1"/>
  <c r="AF41" i="3"/>
  <c r="AF43" i="3" s="1"/>
  <c r="AQ24" i="3"/>
  <c r="AQ32" i="3"/>
  <c r="AM33" i="3"/>
  <c r="AM34" i="3"/>
  <c r="AN30" i="3"/>
  <c r="AO28" i="3"/>
  <c r="AP26" i="3" s="1"/>
  <c r="AU43" i="10" l="1"/>
  <c r="AU38" i="10"/>
  <c r="AV36" i="10" s="1"/>
  <c r="AR24" i="3"/>
  <c r="AR32" i="3"/>
  <c r="AN34" i="3"/>
  <c r="AN33" i="3"/>
  <c r="AG40" i="3"/>
  <c r="AG38" i="3"/>
  <c r="AH36" i="3" s="1"/>
  <c r="AH37" i="3" s="1"/>
  <c r="AO30" i="3"/>
  <c r="AP28" i="3"/>
  <c r="AQ26" i="3" s="1"/>
  <c r="AV37" i="10" l="1"/>
  <c r="AV40" i="10" s="1"/>
  <c r="AV41" i="10" s="1"/>
  <c r="AG41" i="3"/>
  <c r="AG43" i="3" s="1"/>
  <c r="AS24" i="3"/>
  <c r="AS32" i="3"/>
  <c r="AO33" i="3"/>
  <c r="AO34" i="3"/>
  <c r="AQ28" i="3"/>
  <c r="AR26" i="3" s="1"/>
  <c r="AP30" i="3"/>
  <c r="AV43" i="10" l="1"/>
  <c r="AV38" i="10"/>
  <c r="AW36" i="10" s="1"/>
  <c r="AW37" i="10" s="1"/>
  <c r="AW40" i="10" s="1"/>
  <c r="AW41" i="10" s="1"/>
  <c r="AT24" i="3"/>
  <c r="AT32" i="3"/>
  <c r="AP34" i="3"/>
  <c r="AP33" i="3"/>
  <c r="AH40" i="3"/>
  <c r="AH38" i="3"/>
  <c r="AI36" i="3" s="1"/>
  <c r="AI37" i="3" s="1"/>
  <c r="AQ30" i="3"/>
  <c r="AR28" i="3"/>
  <c r="AS26" i="3" s="1"/>
  <c r="AW43" i="10" l="1"/>
  <c r="AW38" i="10"/>
  <c r="AX36" i="10" s="1"/>
  <c r="AX37" i="10" s="1"/>
  <c r="AX40" i="10" s="1"/>
  <c r="AX41" i="10" s="1"/>
  <c r="AH41" i="3"/>
  <c r="AH43" i="3" s="1"/>
  <c r="AU24" i="3"/>
  <c r="AU32" i="3"/>
  <c r="AQ34" i="3"/>
  <c r="AQ33" i="3"/>
  <c r="AI40" i="3"/>
  <c r="AI41" i="3" s="1"/>
  <c r="AR30" i="3"/>
  <c r="AS28" i="3"/>
  <c r="AT26" i="3" s="1"/>
  <c r="AX43" i="10" l="1"/>
  <c r="AX38" i="10"/>
  <c r="AY36" i="10" s="1"/>
  <c r="AY37" i="10" s="1"/>
  <c r="AY40" i="10" s="1"/>
  <c r="AY41" i="10" s="1"/>
  <c r="AV24" i="3"/>
  <c r="AV32" i="3"/>
  <c r="AR34" i="3"/>
  <c r="AR33" i="3"/>
  <c r="AI43" i="3"/>
  <c r="AI38" i="3"/>
  <c r="AJ36" i="3" s="1"/>
  <c r="AJ37" i="3" s="1"/>
  <c r="AS30" i="3"/>
  <c r="AT28" i="3"/>
  <c r="AU26" i="3" s="1"/>
  <c r="AY43" i="10" l="1"/>
  <c r="AY38" i="10"/>
  <c r="AZ36" i="10" s="1"/>
  <c r="AW24" i="3"/>
  <c r="AW32" i="3"/>
  <c r="AS34" i="3"/>
  <c r="AS33" i="3"/>
  <c r="AJ40" i="3"/>
  <c r="AJ41" i="3" s="1"/>
  <c r="AT30" i="3"/>
  <c r="AU28" i="3"/>
  <c r="AV26" i="3" s="1"/>
  <c r="AZ37" i="10" l="1"/>
  <c r="AZ40" i="10" s="1"/>
  <c r="AZ41" i="10" s="1"/>
  <c r="AX24" i="3"/>
  <c r="AX32" i="3"/>
  <c r="AT34" i="3"/>
  <c r="AT33" i="3"/>
  <c r="AJ43" i="3"/>
  <c r="AJ38" i="3"/>
  <c r="AK36" i="3" s="1"/>
  <c r="AK37" i="3" s="1"/>
  <c r="AU30" i="3"/>
  <c r="AV28" i="3"/>
  <c r="AW26" i="3" s="1"/>
  <c r="AZ43" i="10" l="1"/>
  <c r="AZ38" i="10"/>
  <c r="BA36" i="10" s="1"/>
  <c r="AY24" i="3"/>
  <c r="AY32" i="3"/>
  <c r="AU34" i="3"/>
  <c r="AU33" i="3"/>
  <c r="AV30" i="3"/>
  <c r="AW28" i="3"/>
  <c r="AX26" i="3" s="1"/>
  <c r="BA37" i="10" l="1"/>
  <c r="BA40" i="10" s="1"/>
  <c r="BA41" i="10" s="1"/>
  <c r="AZ24" i="3"/>
  <c r="AZ32" i="3"/>
  <c r="AV33" i="3"/>
  <c r="AV34" i="3"/>
  <c r="AK40" i="3"/>
  <c r="AK38" i="3"/>
  <c r="AL36" i="3" s="1"/>
  <c r="AL37" i="3" s="1"/>
  <c r="AW30" i="3"/>
  <c r="AX28" i="3"/>
  <c r="AY26" i="3" s="1"/>
  <c r="BA43" i="10" l="1"/>
  <c r="BA38" i="10"/>
  <c r="BB36" i="10" s="1"/>
  <c r="BB37" i="10" s="1"/>
  <c r="BB40" i="10" s="1"/>
  <c r="BB41" i="10" s="1"/>
  <c r="AK41" i="3"/>
  <c r="AK43" i="3" s="1"/>
  <c r="BA32" i="3"/>
  <c r="BA24" i="3"/>
  <c r="AW33" i="3"/>
  <c r="AW34" i="3"/>
  <c r="AY28" i="3"/>
  <c r="AX30" i="3"/>
  <c r="BB43" i="10" l="1"/>
  <c r="BB38" i="10"/>
  <c r="BC36" i="10" s="1"/>
  <c r="AY30" i="3"/>
  <c r="AY33" i="3" s="1"/>
  <c r="AZ26" i="3"/>
  <c r="BB32" i="3"/>
  <c r="BB24" i="3"/>
  <c r="AX33" i="3"/>
  <c r="AX34" i="3"/>
  <c r="AL40" i="3"/>
  <c r="AL38" i="3"/>
  <c r="AM36" i="3" s="1"/>
  <c r="AM37" i="3" s="1"/>
  <c r="BC37" i="10" l="1"/>
  <c r="BC40" i="10" s="1"/>
  <c r="BC41" i="10" s="1"/>
  <c r="AL41" i="3"/>
  <c r="AL43" i="3" s="1"/>
  <c r="AY34" i="3"/>
  <c r="BC32" i="3"/>
  <c r="BC24" i="3"/>
  <c r="AZ28" i="3"/>
  <c r="BA26" i="3" s="1"/>
  <c r="BC43" i="10" l="1"/>
  <c r="BC38" i="10"/>
  <c r="BD36" i="10" s="1"/>
  <c r="AZ30" i="3"/>
  <c r="AZ33" i="3" s="1"/>
  <c r="BA28" i="3"/>
  <c r="BB26" i="3" s="1"/>
  <c r="BD32" i="3"/>
  <c r="BD24" i="3"/>
  <c r="AM40" i="3"/>
  <c r="AM38" i="3"/>
  <c r="AN36" i="3" s="1"/>
  <c r="AN37" i="3" s="1"/>
  <c r="BD37" i="10" l="1"/>
  <c r="BD40" i="10" s="1"/>
  <c r="BD41" i="10" s="1"/>
  <c r="AM41" i="3"/>
  <c r="AM43" i="3" s="1"/>
  <c r="AZ34" i="3"/>
  <c r="BE32" i="3"/>
  <c r="BE24" i="3"/>
  <c r="BB28" i="3"/>
  <c r="BC26" i="3" s="1"/>
  <c r="BA30" i="3"/>
  <c r="BD43" i="10" l="1"/>
  <c r="BD38" i="10"/>
  <c r="BE36" i="10" s="1"/>
  <c r="BF32" i="3"/>
  <c r="BF24" i="3"/>
  <c r="BB30" i="3"/>
  <c r="BB34" i="3" s="1"/>
  <c r="BA34" i="3"/>
  <c r="BA33" i="3"/>
  <c r="BC28" i="3"/>
  <c r="BD26" i="3" s="1"/>
  <c r="AN40" i="3"/>
  <c r="AN38" i="3"/>
  <c r="AO36" i="3" s="1"/>
  <c r="AO37" i="3" s="1"/>
  <c r="BE37" i="10" l="1"/>
  <c r="BE40" i="10" s="1"/>
  <c r="BE41" i="10" s="1"/>
  <c r="AN41" i="3"/>
  <c r="AN43" i="3" s="1"/>
  <c r="BC30" i="3"/>
  <c r="BC33" i="3" s="1"/>
  <c r="BG32" i="3"/>
  <c r="BG24" i="3"/>
  <c r="BB33" i="3"/>
  <c r="BD28" i="3"/>
  <c r="BE43" i="10" l="1"/>
  <c r="BE38" i="10"/>
  <c r="BF36" i="10" s="1"/>
  <c r="BF37" i="10" s="1"/>
  <c r="BF40" i="10" s="1"/>
  <c r="BF41" i="10" s="1"/>
  <c r="BC34" i="3"/>
  <c r="BD30" i="3"/>
  <c r="BD33" i="3" s="1"/>
  <c r="BE26" i="3"/>
  <c r="BH32" i="3"/>
  <c r="BH24" i="3"/>
  <c r="AO40" i="3"/>
  <c r="AO38" i="3"/>
  <c r="AP36" i="3" s="1"/>
  <c r="AP37" i="3" s="1"/>
  <c r="BD34" i="3" l="1"/>
  <c r="BF43" i="10"/>
  <c r="BF38" i="10"/>
  <c r="BG36" i="10" s="1"/>
  <c r="AO41" i="3"/>
  <c r="AO43" i="3" s="1"/>
  <c r="BI32" i="3"/>
  <c r="BI24" i="3"/>
  <c r="BE28" i="3"/>
  <c r="BF26" i="3" s="1"/>
  <c r="BG37" i="10" l="1"/>
  <c r="BG40" i="10" s="1"/>
  <c r="BG41" i="10" s="1"/>
  <c r="BE30" i="3"/>
  <c r="BE34" i="3" s="1"/>
  <c r="BF28" i="3"/>
  <c r="BG26" i="3" s="1"/>
  <c r="BJ32" i="3"/>
  <c r="BJ24" i="3"/>
  <c r="AP40" i="3"/>
  <c r="AP38" i="3"/>
  <c r="AQ36" i="3" s="1"/>
  <c r="AQ37" i="3" s="1"/>
  <c r="BG43" i="10" l="1"/>
  <c r="BE33" i="3"/>
  <c r="BG38" i="10"/>
  <c r="BH36" i="10" s="1"/>
  <c r="BH37" i="10" s="1"/>
  <c r="BH40" i="10" s="1"/>
  <c r="BH41" i="10" s="1"/>
  <c r="AP41" i="3"/>
  <c r="AP43" i="3" s="1"/>
  <c r="BF30" i="3"/>
  <c r="BF33" i="3" s="1"/>
  <c r="BK32" i="3"/>
  <c r="BK24" i="3"/>
  <c r="BG28" i="3"/>
  <c r="BH26" i="3" s="1"/>
  <c r="BH43" i="10" l="1"/>
  <c r="BH38" i="10"/>
  <c r="BI36" i="10" s="1"/>
  <c r="BI37" i="10" s="1"/>
  <c r="BI40" i="10" s="1"/>
  <c r="BI41" i="10" s="1"/>
  <c r="BG30" i="3"/>
  <c r="BG33" i="3" s="1"/>
  <c r="BF34" i="3"/>
  <c r="BH28" i="3"/>
  <c r="BI26" i="3" s="1"/>
  <c r="BL32" i="3"/>
  <c r="BL24" i="3"/>
  <c r="AQ40" i="3"/>
  <c r="AQ38" i="3"/>
  <c r="AR36" i="3" s="1"/>
  <c r="AR37" i="3" s="1"/>
  <c r="BI43" i="10" l="1"/>
  <c r="BI38" i="10"/>
  <c r="BJ36" i="10" s="1"/>
  <c r="BJ37" i="10" s="1"/>
  <c r="BJ40" i="10" s="1"/>
  <c r="BJ41" i="10" s="1"/>
  <c r="AQ41" i="3"/>
  <c r="AQ43" i="3" s="1"/>
  <c r="BG34" i="3"/>
  <c r="BH30" i="3"/>
  <c r="BH33" i="3" s="1"/>
  <c r="BI28" i="3"/>
  <c r="BJ26" i="3" s="1"/>
  <c r="BM32" i="3"/>
  <c r="BM24" i="3"/>
  <c r="AR40" i="3"/>
  <c r="AR41" i="3" s="1"/>
  <c r="BJ43" i="10" l="1"/>
  <c r="BJ38" i="10"/>
  <c r="BK36" i="10" s="1"/>
  <c r="BH34" i="3"/>
  <c r="BI30" i="3"/>
  <c r="BI34" i="3" s="1"/>
  <c r="BN32" i="3"/>
  <c r="BN24" i="3"/>
  <c r="BJ28" i="3"/>
  <c r="BK26" i="3" s="1"/>
  <c r="AR43" i="3"/>
  <c r="AR38" i="3"/>
  <c r="AS36" i="3" s="1"/>
  <c r="AS37" i="3" s="1"/>
  <c r="BK37" i="10" l="1"/>
  <c r="BK40" i="10" s="1"/>
  <c r="BK41" i="10" s="1"/>
  <c r="BI33" i="3"/>
  <c r="BK28" i="3"/>
  <c r="BL26" i="3" s="1"/>
  <c r="BJ30" i="3"/>
  <c r="BO32" i="3"/>
  <c r="BO24" i="3"/>
  <c r="BK43" i="10" l="1"/>
  <c r="BK38" i="10"/>
  <c r="BL36" i="10" s="1"/>
  <c r="BL37" i="10" s="1"/>
  <c r="BL40" i="10" s="1"/>
  <c r="BL41" i="10" s="1"/>
  <c r="BK30" i="3"/>
  <c r="BK33" i="3" s="1"/>
  <c r="BP32" i="3"/>
  <c r="BP24" i="3"/>
  <c r="BJ34" i="3"/>
  <c r="BJ33" i="3"/>
  <c r="BL28" i="3"/>
  <c r="BM26" i="3" s="1"/>
  <c r="AS40" i="3"/>
  <c r="AS38" i="3"/>
  <c r="AT36" i="3" s="1"/>
  <c r="AT37" i="3" s="1"/>
  <c r="BL43" i="10" l="1"/>
  <c r="BL38" i="10"/>
  <c r="BM36" i="10" s="1"/>
  <c r="AS41" i="3"/>
  <c r="AS43" i="3" s="1"/>
  <c r="BK34" i="3"/>
  <c r="BL30" i="3"/>
  <c r="BL34" i="3" s="1"/>
  <c r="BQ32" i="3"/>
  <c r="BQ24" i="3"/>
  <c r="BM28" i="3"/>
  <c r="BN26" i="3" s="1"/>
  <c r="BL33" i="3" l="1"/>
  <c r="BM37" i="10"/>
  <c r="BM40" i="10" s="1"/>
  <c r="BM41" i="10" s="1"/>
  <c r="BM30" i="3"/>
  <c r="BN28" i="3"/>
  <c r="BO26" i="3" s="1"/>
  <c r="AT40" i="3"/>
  <c r="AT38" i="3"/>
  <c r="AU36" i="3" s="1"/>
  <c r="AU37" i="3" s="1"/>
  <c r="BM43" i="10" l="1"/>
  <c r="BM38" i="10"/>
  <c r="BN36" i="10" s="1"/>
  <c r="AT41" i="3"/>
  <c r="AT43" i="3" s="1"/>
  <c r="BM34" i="3"/>
  <c r="BM33" i="3"/>
  <c r="BO28" i="3"/>
  <c r="BP26" i="3" s="1"/>
  <c r="BN30" i="3"/>
  <c r="BN37" i="10" l="1"/>
  <c r="BN40" i="10" s="1"/>
  <c r="BN41" i="10" s="1"/>
  <c r="BP28" i="3"/>
  <c r="BQ26" i="3" s="1"/>
  <c r="BN34" i="3"/>
  <c r="BN33" i="3"/>
  <c r="BO30" i="3"/>
  <c r="AU40" i="3"/>
  <c r="AU38" i="3"/>
  <c r="AV36" i="3" s="1"/>
  <c r="AV37" i="3" s="1"/>
  <c r="BN38" i="10" l="1"/>
  <c r="BO36" i="10" s="1"/>
  <c r="BN43" i="10"/>
  <c r="BO37" i="10"/>
  <c r="BO40" i="10" s="1"/>
  <c r="BO41" i="10" s="1"/>
  <c r="AU41" i="3"/>
  <c r="AU43" i="3" s="1"/>
  <c r="BO34" i="3"/>
  <c r="BO33" i="3"/>
  <c r="BP30" i="3"/>
  <c r="BQ28" i="3"/>
  <c r="BO43" i="10" l="1"/>
  <c r="BO38" i="10"/>
  <c r="BP36" i="10" s="1"/>
  <c r="BP37" i="10" s="1"/>
  <c r="BP40" i="10" s="1"/>
  <c r="BP41" i="10" s="1"/>
  <c r="BQ30" i="3"/>
  <c r="BQ34" i="3" s="1"/>
  <c r="C50" i="3" s="1"/>
  <c r="BP34" i="3"/>
  <c r="BP33" i="3"/>
  <c r="AV40" i="3"/>
  <c r="AV38" i="3"/>
  <c r="AW36" i="3" s="1"/>
  <c r="AW37" i="3" s="1"/>
  <c r="BP43" i="10" l="1"/>
  <c r="BQ33" i="3"/>
  <c r="BP38" i="10"/>
  <c r="BQ36" i="10" s="1"/>
  <c r="BQ37" i="10" s="1"/>
  <c r="BQ40" i="10" s="1"/>
  <c r="BQ41" i="10" s="1"/>
  <c r="AV41" i="3"/>
  <c r="AV43" i="3" s="1"/>
  <c r="BQ43" i="10" l="1"/>
  <c r="BQ38" i="10"/>
  <c r="BR36" i="10" s="1"/>
  <c r="AW40" i="3"/>
  <c r="AW38" i="3"/>
  <c r="AX36" i="3" s="1"/>
  <c r="AX37" i="3" s="1"/>
  <c r="BR37" i="10" l="1"/>
  <c r="BR40" i="10" s="1"/>
  <c r="BR41" i="10" s="1"/>
  <c r="AW41" i="3"/>
  <c r="AW43" i="3" s="1"/>
  <c r="AX40" i="3"/>
  <c r="AX41" i="3" s="1"/>
  <c r="BR43" i="10" l="1"/>
  <c r="BR38" i="10"/>
  <c r="BS36" i="10" s="1"/>
  <c r="BS37" i="10" s="1"/>
  <c r="BS40" i="10" s="1"/>
  <c r="BS41" i="10" s="1"/>
  <c r="AX43" i="3"/>
  <c r="AX38" i="3"/>
  <c r="AY36" i="3" s="1"/>
  <c r="AY37" i="3" s="1"/>
  <c r="BS43" i="10" l="1"/>
  <c r="BS38" i="10"/>
  <c r="BT36" i="10" s="1"/>
  <c r="BT37" i="10" s="1"/>
  <c r="BT40" i="10" s="1"/>
  <c r="BT41" i="10" s="1"/>
  <c r="BT43" i="10" l="1"/>
  <c r="BT38" i="10"/>
  <c r="BU36" i="10" s="1"/>
  <c r="AY40" i="3"/>
  <c r="AY38" i="3"/>
  <c r="AZ36" i="3" s="1"/>
  <c r="AZ37" i="3" s="1"/>
  <c r="BU37" i="10" l="1"/>
  <c r="BU40" i="10" s="1"/>
  <c r="BU41" i="10" s="1"/>
  <c r="AY41" i="3"/>
  <c r="AY43" i="3" s="1"/>
  <c r="AZ38" i="3"/>
  <c r="BA36" i="3" s="1"/>
  <c r="BA37" i="3" s="1"/>
  <c r="AZ40" i="3"/>
  <c r="BU43" i="10" l="1"/>
  <c r="C58" i="10" s="1"/>
  <c r="BU38" i="10"/>
  <c r="AZ41" i="3"/>
  <c r="AZ43" i="3" s="1"/>
  <c r="BA38" i="3"/>
  <c r="BB36" i="3" s="1"/>
  <c r="BB37" i="3" s="1"/>
  <c r="BA40" i="3"/>
  <c r="D41" i="2" l="1"/>
  <c r="C10" i="6"/>
  <c r="C12" i="6" s="1"/>
  <c r="BA41" i="3"/>
  <c r="BA43" i="3" s="1"/>
  <c r="BB40" i="3"/>
  <c r="BB41" i="3" l="1"/>
  <c r="BB43" i="3" s="1"/>
  <c r="BB38" i="3"/>
  <c r="BC36" i="3" s="1"/>
  <c r="BC37" i="3" l="1"/>
  <c r="BC40" i="3" s="1"/>
  <c r="D24" i="4"/>
  <c r="D28" i="4"/>
  <c r="E26" i="4" s="1"/>
  <c r="D32" i="4"/>
  <c r="BC38" i="3" l="1"/>
  <c r="BD36" i="3" s="1"/>
  <c r="BD37" i="3" s="1"/>
  <c r="BD40" i="3" s="1"/>
  <c r="BC41" i="3"/>
  <c r="BC43" i="3" s="1"/>
  <c r="D30" i="4"/>
  <c r="E24" i="4"/>
  <c r="F24" i="4" s="1"/>
  <c r="E32" i="4"/>
  <c r="E28" i="4"/>
  <c r="F26" i="4" s="1"/>
  <c r="D33" i="4" l="1"/>
  <c r="D34" i="4"/>
  <c r="BD38" i="3"/>
  <c r="BE36" i="3" s="1"/>
  <c r="BE37" i="3" s="1"/>
  <c r="BE40" i="3" s="1"/>
  <c r="BD41" i="3"/>
  <c r="BD43" i="3" s="1"/>
  <c r="E30" i="4"/>
  <c r="E33" i="4" s="1"/>
  <c r="F32" i="4"/>
  <c r="F28" i="4"/>
  <c r="G26" i="4" s="1"/>
  <c r="BE38" i="3" l="1"/>
  <c r="BF36" i="3" s="1"/>
  <c r="BF37" i="3" s="1"/>
  <c r="BF40" i="3" s="1"/>
  <c r="BE41" i="3"/>
  <c r="BE43" i="3" s="1"/>
  <c r="E34" i="4"/>
  <c r="E40" i="4" s="1"/>
  <c r="E41" i="4" s="1"/>
  <c r="D40" i="4"/>
  <c r="G32" i="4"/>
  <c r="F30" i="4"/>
  <c r="F34" i="4" s="1"/>
  <c r="F40" i="4" s="1"/>
  <c r="F41" i="4" s="1"/>
  <c r="G28" i="4"/>
  <c r="H26" i="4" s="1"/>
  <c r="E43" i="4" l="1"/>
  <c r="H38" i="4"/>
  <c r="BF38" i="3"/>
  <c r="BG36" i="3" s="1"/>
  <c r="BG37" i="3" s="1"/>
  <c r="BG40" i="3" s="1"/>
  <c r="D41" i="4"/>
  <c r="D43" i="4" s="1"/>
  <c r="BF41" i="3"/>
  <c r="BF43" i="3" s="1"/>
  <c r="F33" i="4"/>
  <c r="H32" i="4"/>
  <c r="G30" i="4"/>
  <c r="G34" i="4" s="1"/>
  <c r="G40" i="4" s="1"/>
  <c r="G41" i="4" s="1"/>
  <c r="H28" i="4"/>
  <c r="I26" i="4" s="1"/>
  <c r="F43" i="4" l="1"/>
  <c r="I36" i="4"/>
  <c r="BG38" i="3"/>
  <c r="BH36" i="3" s="1"/>
  <c r="BH37" i="3" s="1"/>
  <c r="BH40" i="3" s="1"/>
  <c r="BG41" i="3"/>
  <c r="BG43" i="3" s="1"/>
  <c r="G33" i="4"/>
  <c r="G43" i="4" s="1"/>
  <c r="H30" i="4"/>
  <c r="H33" i="4" s="1"/>
  <c r="I37" i="4" l="1"/>
  <c r="I38" i="4" s="1"/>
  <c r="J36" i="4" s="1"/>
  <c r="BH41" i="3"/>
  <c r="BH43" i="3" s="1"/>
  <c r="BH38" i="3"/>
  <c r="BI36" i="3" s="1"/>
  <c r="BI37" i="3" s="1"/>
  <c r="J32" i="4"/>
  <c r="I32" i="4"/>
  <c r="I28" i="4"/>
  <c r="J26" i="4" s="1"/>
  <c r="H34" i="4"/>
  <c r="H40" i="4" l="1"/>
  <c r="H41" i="4" s="1"/>
  <c r="H43" i="4" s="1"/>
  <c r="J37" i="4"/>
  <c r="J38" i="4" s="1"/>
  <c r="K36" i="4" s="1"/>
  <c r="I30" i="4"/>
  <c r="I34" i="4" s="1"/>
  <c r="I40" i="4" s="1"/>
  <c r="I41" i="4" s="1"/>
  <c r="BI38" i="3"/>
  <c r="BJ36" i="3" s="1"/>
  <c r="BJ37" i="3" s="1"/>
  <c r="BI40" i="3"/>
  <c r="J28" i="4"/>
  <c r="K26" i="4" s="1"/>
  <c r="K37" i="4" l="1"/>
  <c r="K38" i="4" s="1"/>
  <c r="L36" i="4" s="1"/>
  <c r="J30" i="4"/>
  <c r="J33" i="4" s="1"/>
  <c r="I33" i="4"/>
  <c r="I43" i="4" s="1"/>
  <c r="J34" i="4"/>
  <c r="J40" i="4" s="1"/>
  <c r="J41" i="4" s="1"/>
  <c r="BI41" i="3"/>
  <c r="BI43" i="3" s="1"/>
  <c r="BJ38" i="3"/>
  <c r="BK36" i="3" s="1"/>
  <c r="BK37" i="3" s="1"/>
  <c r="BJ40" i="3"/>
  <c r="K28" i="4"/>
  <c r="L26" i="4" s="1"/>
  <c r="K32" i="4"/>
  <c r="L32" i="4"/>
  <c r="J43" i="4" l="1"/>
  <c r="L37" i="4"/>
  <c r="L38" i="4" s="1"/>
  <c r="M36" i="4" s="1"/>
  <c r="BJ41" i="3"/>
  <c r="BJ43" i="3" s="1"/>
  <c r="BK38" i="3"/>
  <c r="BL36" i="3" s="1"/>
  <c r="BL37" i="3" s="1"/>
  <c r="BK40" i="3"/>
  <c r="L28" i="4"/>
  <c r="M26" i="4" s="1"/>
  <c r="K30" i="4"/>
  <c r="M32" i="4"/>
  <c r="M37" i="4" l="1"/>
  <c r="M38" i="4" s="1"/>
  <c r="N36" i="4" s="1"/>
  <c r="K34" i="4"/>
  <c r="K40" i="4" s="1"/>
  <c r="K41" i="4" s="1"/>
  <c r="K33" i="4"/>
  <c r="BK41" i="3"/>
  <c r="BK43" i="3" s="1"/>
  <c r="L30" i="4"/>
  <c r="BL40" i="3"/>
  <c r="M28" i="4"/>
  <c r="N26" i="4" s="1"/>
  <c r="N32" i="4"/>
  <c r="K43" i="4" l="1"/>
  <c r="N37" i="4"/>
  <c r="N38" i="4" s="1"/>
  <c r="O36" i="4" s="1"/>
  <c r="L34" i="4"/>
  <c r="L40" i="4" s="1"/>
  <c r="L41" i="4" s="1"/>
  <c r="L33" i="4"/>
  <c r="BL41" i="3"/>
  <c r="BL43" i="3" s="1"/>
  <c r="M30" i="4"/>
  <c r="BL38" i="3"/>
  <c r="BM36" i="3" s="1"/>
  <c r="BM37" i="3" s="1"/>
  <c r="N28" i="4"/>
  <c r="O26" i="4" s="1"/>
  <c r="O32" i="4"/>
  <c r="L43" i="4" l="1"/>
  <c r="O37" i="4"/>
  <c r="O38" i="4" s="1"/>
  <c r="P36" i="4" s="1"/>
  <c r="M34" i="4"/>
  <c r="M40" i="4" s="1"/>
  <c r="M41" i="4" s="1"/>
  <c r="M33" i="4"/>
  <c r="N30" i="4"/>
  <c r="BM40" i="3"/>
  <c r="O28" i="4"/>
  <c r="P26" i="4" s="1"/>
  <c r="M43" i="4" l="1"/>
  <c r="P37" i="4"/>
  <c r="P38" i="4" s="1"/>
  <c r="Q36" i="4" s="1"/>
  <c r="N33" i="4"/>
  <c r="N34" i="4"/>
  <c r="N40" i="4" s="1"/>
  <c r="N41" i="4" s="1"/>
  <c r="O30" i="4"/>
  <c r="P28" i="4"/>
  <c r="Q26" i="4" s="1"/>
  <c r="BM41" i="3"/>
  <c r="BM43" i="3" s="1"/>
  <c r="BM38" i="3"/>
  <c r="BN36" i="3" s="1"/>
  <c r="P32" i="4"/>
  <c r="Q32" i="4"/>
  <c r="N43" i="4" l="1"/>
  <c r="Q37" i="4"/>
  <c r="Q38" i="4" s="1"/>
  <c r="R36" i="4" s="1"/>
  <c r="P30" i="4"/>
  <c r="P33" i="4" s="1"/>
  <c r="O33" i="4"/>
  <c r="O34" i="4"/>
  <c r="BN37" i="3"/>
  <c r="BN40" i="3" s="1"/>
  <c r="R32" i="4"/>
  <c r="Q28" i="4"/>
  <c r="R26" i="4" s="1"/>
  <c r="O40" i="4" l="1"/>
  <c r="O41" i="4" s="1"/>
  <c r="O43" i="4" s="1"/>
  <c r="R37" i="4"/>
  <c r="R38" i="4" s="1"/>
  <c r="S36" i="4" s="1"/>
  <c r="P34" i="4"/>
  <c r="P40" i="4" s="1"/>
  <c r="P41" i="4" s="1"/>
  <c r="BN38" i="3"/>
  <c r="BO36" i="3" s="1"/>
  <c r="BO37" i="3" s="1"/>
  <c r="BO38" i="3" s="1"/>
  <c r="BP36" i="3" s="1"/>
  <c r="BP37" i="3" s="1"/>
  <c r="BP40" i="3" s="1"/>
  <c r="BN41" i="3"/>
  <c r="BN43" i="3" s="1"/>
  <c r="R28" i="4"/>
  <c r="S26" i="4" s="1"/>
  <c r="Q30" i="4"/>
  <c r="P43" i="4" l="1"/>
  <c r="S37" i="4"/>
  <c r="S38" i="4" s="1"/>
  <c r="T36" i="4" s="1"/>
  <c r="Q33" i="4"/>
  <c r="Q34" i="4"/>
  <c r="Q40" i="4" s="1"/>
  <c r="Q41" i="4" s="1"/>
  <c r="BP38" i="3"/>
  <c r="BQ36" i="3" s="1"/>
  <c r="BQ37" i="3" s="1"/>
  <c r="BQ40" i="3" s="1"/>
  <c r="BO40" i="3"/>
  <c r="BO41" i="3" s="1"/>
  <c r="BO43" i="3" s="1"/>
  <c r="BP41" i="3"/>
  <c r="BP43" i="3" s="1"/>
  <c r="R30" i="4"/>
  <c r="S28" i="4"/>
  <c r="T32" i="4"/>
  <c r="S32" i="4"/>
  <c r="Q43" i="4" l="1"/>
  <c r="T37" i="4"/>
  <c r="T38" i="4"/>
  <c r="U36" i="4" s="1"/>
  <c r="T26" i="4"/>
  <c r="T28" i="4" s="1"/>
  <c r="U26" i="4" s="1"/>
  <c r="U28" i="4" s="1"/>
  <c r="V26" i="4" s="1"/>
  <c r="R33" i="4"/>
  <c r="R34" i="4"/>
  <c r="R40" i="4" s="1"/>
  <c r="R41" i="4" s="1"/>
  <c r="BQ41" i="3"/>
  <c r="BQ43" i="3" s="1"/>
  <c r="S30" i="4"/>
  <c r="BQ38" i="3"/>
  <c r="U32" i="4"/>
  <c r="V32" i="4"/>
  <c r="C6" i="13" l="1" a="1"/>
  <c r="C6" i="13" s="1"/>
  <c r="C48" i="3"/>
  <c r="C17" i="12" s="1"/>
  <c r="R43" i="4"/>
  <c r="U37" i="4"/>
  <c r="U38" i="4" s="1"/>
  <c r="V36" i="4" s="1"/>
  <c r="T30" i="4"/>
  <c r="T33" i="4" s="1"/>
  <c r="S34" i="4"/>
  <c r="S40" i="4" s="1"/>
  <c r="S41" i="4" s="1"/>
  <c r="S33" i="4"/>
  <c r="W32" i="4"/>
  <c r="U30" i="4"/>
  <c r="V28" i="4"/>
  <c r="W26" i="4" s="1"/>
  <c r="T34" i="4" l="1"/>
  <c r="T40" i="4" s="1"/>
  <c r="T41" i="4" s="1"/>
  <c r="D40" i="2"/>
  <c r="D43" i="2" s="1"/>
  <c r="S43" i="4"/>
  <c r="V37" i="4"/>
  <c r="V38" i="4" s="1"/>
  <c r="W36" i="4" s="1"/>
  <c r="U34" i="4"/>
  <c r="U40" i="4" s="1"/>
  <c r="U41" i="4" s="1"/>
  <c r="U33" i="4"/>
  <c r="C15" i="6"/>
  <c r="C18" i="6"/>
  <c r="X32" i="4"/>
  <c r="V30" i="4"/>
  <c r="W28" i="4"/>
  <c r="X26" i="4" s="1"/>
  <c r="T43" i="4" l="1"/>
  <c r="U43" i="4"/>
  <c r="W37" i="4"/>
  <c r="W38" i="4" s="1"/>
  <c r="X36" i="4" s="1"/>
  <c r="V34" i="4"/>
  <c r="V40" i="4" s="1"/>
  <c r="V41" i="4" s="1"/>
  <c r="V33" i="4"/>
  <c r="C20" i="6"/>
  <c r="Y32" i="4"/>
  <c r="W30" i="4"/>
  <c r="X28" i="4"/>
  <c r="Y26" i="4" s="1"/>
  <c r="V43" i="4" l="1"/>
  <c r="X37" i="4"/>
  <c r="X38" i="4" s="1"/>
  <c r="Y36" i="4" s="1"/>
  <c r="W34" i="4"/>
  <c r="W40" i="4" s="1"/>
  <c r="W41" i="4" s="1"/>
  <c r="W33" i="4"/>
  <c r="Z32" i="4"/>
  <c r="X30" i="4"/>
  <c r="Y28" i="4"/>
  <c r="Z26" i="4" s="1"/>
  <c r="W43" i="4" l="1"/>
  <c r="Y37" i="4"/>
  <c r="Y38" i="4" s="1"/>
  <c r="Z36" i="4" s="1"/>
  <c r="X33" i="4"/>
  <c r="X34" i="4"/>
  <c r="X40" i="4" s="1"/>
  <c r="X41" i="4" s="1"/>
  <c r="AA32" i="4"/>
  <c r="Z28" i="4"/>
  <c r="AA26" i="4" s="1"/>
  <c r="Y30" i="4"/>
  <c r="X43" i="4" l="1"/>
  <c r="Z37" i="4"/>
  <c r="Z38" i="4" s="1"/>
  <c r="AA36" i="4" s="1"/>
  <c r="Y33" i="4"/>
  <c r="Y34" i="4"/>
  <c r="Y40" i="4" s="1"/>
  <c r="Y41" i="4" s="1"/>
  <c r="AB32" i="4"/>
  <c r="AA28" i="4"/>
  <c r="AB26" i="4" s="1"/>
  <c r="Z30" i="4"/>
  <c r="Y43" i="4" l="1"/>
  <c r="AA37" i="4"/>
  <c r="AA38" i="4" s="1"/>
  <c r="AB36" i="4" s="1"/>
  <c r="Z33" i="4"/>
  <c r="Z34" i="4"/>
  <c r="Z40" i="4" s="1"/>
  <c r="Z41" i="4" s="1"/>
  <c r="AA30" i="4"/>
  <c r="AC32" i="4"/>
  <c r="AB28" i="4"/>
  <c r="AC26" i="4" s="1"/>
  <c r="Z43" i="4" l="1"/>
  <c r="AB37" i="4"/>
  <c r="AB38" i="4" s="1"/>
  <c r="AC36" i="4" s="1"/>
  <c r="AA33" i="4"/>
  <c r="AA34" i="4"/>
  <c r="AA40" i="4" s="1"/>
  <c r="AA41" i="4" s="1"/>
  <c r="AD32" i="4"/>
  <c r="AC28" i="4"/>
  <c r="AD26" i="4" s="1"/>
  <c r="AB30" i="4"/>
  <c r="AA43" i="4" l="1"/>
  <c r="AC37" i="4"/>
  <c r="AC38" i="4"/>
  <c r="AD36" i="4" s="1"/>
  <c r="AB33" i="4"/>
  <c r="AB34" i="4"/>
  <c r="AB40" i="4" s="1"/>
  <c r="AB41" i="4" s="1"/>
  <c r="AC30" i="4"/>
  <c r="AE32" i="4"/>
  <c r="AD28" i="4"/>
  <c r="AE26" i="4" s="1"/>
  <c r="AB43" i="4" l="1"/>
  <c r="AD37" i="4"/>
  <c r="AD38" i="4" s="1"/>
  <c r="AE36" i="4" s="1"/>
  <c r="AC33" i="4"/>
  <c r="AC34" i="4"/>
  <c r="AF32" i="4"/>
  <c r="AE28" i="4"/>
  <c r="AF26" i="4" s="1"/>
  <c r="AD30" i="4"/>
  <c r="AC40" i="4" l="1"/>
  <c r="AC41" i="4" s="1"/>
  <c r="AC43" i="4" s="1"/>
  <c r="AE37" i="4"/>
  <c r="AE38" i="4" s="1"/>
  <c r="AF36" i="4" s="1"/>
  <c r="AD33" i="4"/>
  <c r="AD34" i="4"/>
  <c r="AD40" i="4" s="1"/>
  <c r="AD41" i="4" s="1"/>
  <c r="AG32" i="4"/>
  <c r="AE30" i="4"/>
  <c r="AF28" i="4"/>
  <c r="AG26" i="4" s="1"/>
  <c r="AD43" i="4" l="1"/>
  <c r="AF37" i="4"/>
  <c r="AF38" i="4"/>
  <c r="AG36" i="4" s="1"/>
  <c r="AE34" i="4"/>
  <c r="AE40" i="4" s="1"/>
  <c r="AE41" i="4" s="1"/>
  <c r="AE33" i="4"/>
  <c r="AH32" i="4"/>
  <c r="AF30" i="4"/>
  <c r="AG28" i="4"/>
  <c r="AH26" i="4" s="1"/>
  <c r="AE43" i="4" l="1"/>
  <c r="AG37" i="4"/>
  <c r="AG38" i="4" s="1"/>
  <c r="AH36" i="4" s="1"/>
  <c r="AF34" i="4"/>
  <c r="AF40" i="4" s="1"/>
  <c r="AF41" i="4" s="1"/>
  <c r="AF33" i="4"/>
  <c r="AI32" i="4"/>
  <c r="AG30" i="4"/>
  <c r="AH28" i="4"/>
  <c r="AI26" i="4" s="1"/>
  <c r="AF43" i="4" l="1"/>
  <c r="AH37" i="4"/>
  <c r="AH38" i="4" s="1"/>
  <c r="AI36" i="4" s="1"/>
  <c r="AG34" i="4"/>
  <c r="AG40" i="4" s="1"/>
  <c r="AG41" i="4" s="1"/>
  <c r="AG33" i="4"/>
  <c r="AJ32" i="4"/>
  <c r="AI28" i="4"/>
  <c r="AJ26" i="4" s="1"/>
  <c r="AH30" i="4"/>
  <c r="AG43" i="4" l="1"/>
  <c r="AI37" i="4"/>
  <c r="AI38" i="4" s="1"/>
  <c r="AJ36" i="4" s="1"/>
  <c r="AH34" i="4"/>
  <c r="AH40" i="4" s="1"/>
  <c r="AH41" i="4" s="1"/>
  <c r="AH33" i="4"/>
  <c r="AK32" i="4"/>
  <c r="AI30" i="4"/>
  <c r="AJ28" i="4"/>
  <c r="AK26" i="4" s="1"/>
  <c r="AH43" i="4" l="1"/>
  <c r="AJ37" i="4"/>
  <c r="AJ38" i="4" s="1"/>
  <c r="AK36" i="4" s="1"/>
  <c r="AI34" i="4"/>
  <c r="AI40" i="4" s="1"/>
  <c r="AI41" i="4" s="1"/>
  <c r="AI33" i="4"/>
  <c r="AL32" i="4"/>
  <c r="AK28" i="4"/>
  <c r="AL26" i="4" s="1"/>
  <c r="AJ30" i="4"/>
  <c r="AI43" i="4" l="1"/>
  <c r="AK37" i="4"/>
  <c r="AK38" i="4"/>
  <c r="AL36" i="4" s="1"/>
  <c r="AJ34" i="4"/>
  <c r="AJ40" i="4" s="1"/>
  <c r="AJ41" i="4" s="1"/>
  <c r="AJ33" i="4"/>
  <c r="AM32" i="4"/>
  <c r="AK30" i="4"/>
  <c r="AL28" i="4"/>
  <c r="AM26" i="4" s="1"/>
  <c r="AJ43" i="4" l="1"/>
  <c r="AL37" i="4"/>
  <c r="AL38" i="4"/>
  <c r="AM36" i="4" s="1"/>
  <c r="AK34" i="4"/>
  <c r="AK40" i="4" s="1"/>
  <c r="AK41" i="4" s="1"/>
  <c r="AK33" i="4"/>
  <c r="AL30" i="4"/>
  <c r="AN32" i="4"/>
  <c r="AM28" i="4"/>
  <c r="AN26" i="4" s="1"/>
  <c r="AK43" i="4" l="1"/>
  <c r="AM37" i="4"/>
  <c r="AM38" i="4"/>
  <c r="AN36" i="4" s="1"/>
  <c r="AL33" i="4"/>
  <c r="AL34" i="4"/>
  <c r="AL40" i="4" s="1"/>
  <c r="AL41" i="4" s="1"/>
  <c r="AO32" i="4"/>
  <c r="AM30" i="4"/>
  <c r="AN28" i="4"/>
  <c r="AO26" i="4" s="1"/>
  <c r="AL43" i="4" l="1"/>
  <c r="AN37" i="4"/>
  <c r="AN38" i="4" s="1"/>
  <c r="AO36" i="4" s="1"/>
  <c r="AM33" i="4"/>
  <c r="AM34" i="4"/>
  <c r="AM40" i="4" s="1"/>
  <c r="AM41" i="4" s="1"/>
  <c r="AP32" i="4"/>
  <c r="AN30" i="4"/>
  <c r="AO28" i="4"/>
  <c r="AP26" i="4" s="1"/>
  <c r="AM43" i="4" l="1"/>
  <c r="AO37" i="4"/>
  <c r="AO38" i="4" s="1"/>
  <c r="AP36" i="4" s="1"/>
  <c r="AN33" i="4"/>
  <c r="AN34" i="4"/>
  <c r="AN40" i="4" s="1"/>
  <c r="AN41" i="4" s="1"/>
  <c r="AQ32" i="4"/>
  <c r="AO30" i="4"/>
  <c r="AP28" i="4"/>
  <c r="AQ26" i="4" s="1"/>
  <c r="AN43" i="4" l="1"/>
  <c r="AP37" i="4"/>
  <c r="AP38" i="4" s="1"/>
  <c r="AQ36" i="4" s="1"/>
  <c r="AO33" i="4"/>
  <c r="AO34" i="4"/>
  <c r="AO40" i="4" s="1"/>
  <c r="AO41" i="4" s="1"/>
  <c r="AR32" i="4"/>
  <c r="AQ28" i="4"/>
  <c r="AR26" i="4" s="1"/>
  <c r="AP30" i="4"/>
  <c r="AO43" i="4" l="1"/>
  <c r="AQ37" i="4"/>
  <c r="AQ38" i="4" s="1"/>
  <c r="AR36" i="4" s="1"/>
  <c r="AP33" i="4"/>
  <c r="AP34" i="4"/>
  <c r="AP40" i="4" s="1"/>
  <c r="AP41" i="4" s="1"/>
  <c r="AS32" i="4"/>
  <c r="AQ30" i="4"/>
  <c r="AR28" i="4"/>
  <c r="AS26" i="4" s="1"/>
  <c r="AP43" i="4" l="1"/>
  <c r="AR37" i="4"/>
  <c r="AR38" i="4" s="1"/>
  <c r="AS36" i="4" s="1"/>
  <c r="AQ34" i="4"/>
  <c r="AQ40" i="4" s="1"/>
  <c r="AQ41" i="4" s="1"/>
  <c r="AQ33" i="4"/>
  <c r="AT32" i="4"/>
  <c r="AR30" i="4"/>
  <c r="AS28" i="4"/>
  <c r="AT26" i="4" s="1"/>
  <c r="AQ43" i="4" l="1"/>
  <c r="AS37" i="4"/>
  <c r="AS38" i="4"/>
  <c r="AT36" i="4" s="1"/>
  <c r="AR34" i="4"/>
  <c r="AR40" i="4" s="1"/>
  <c r="AR41" i="4" s="1"/>
  <c r="AR33" i="4"/>
  <c r="AU32" i="4"/>
  <c r="AS30" i="4"/>
  <c r="AT28" i="4"/>
  <c r="AU26" i="4" s="1"/>
  <c r="AR43" i="4" l="1"/>
  <c r="AT37" i="4"/>
  <c r="AT38" i="4"/>
  <c r="AU36" i="4" s="1"/>
  <c r="AS34" i="4"/>
  <c r="AS40" i="4" s="1"/>
  <c r="AS41" i="4" s="1"/>
  <c r="AS33" i="4"/>
  <c r="AV32" i="4"/>
  <c r="AU28" i="4"/>
  <c r="AV26" i="4" s="1"/>
  <c r="AT30" i="4"/>
  <c r="AS43" i="4" l="1"/>
  <c r="AU37" i="4"/>
  <c r="AU38" i="4"/>
  <c r="AV36" i="4" s="1"/>
  <c r="AT34" i="4"/>
  <c r="AT40" i="4" s="1"/>
  <c r="AT41" i="4" s="1"/>
  <c r="AT33" i="4"/>
  <c r="AW32" i="4"/>
  <c r="AU30" i="4"/>
  <c r="AV28" i="4"/>
  <c r="AW26" i="4" s="1"/>
  <c r="AT43" i="4" l="1"/>
  <c r="AV37" i="4"/>
  <c r="AV38" i="4" s="1"/>
  <c r="AW36" i="4" s="1"/>
  <c r="AU34" i="4"/>
  <c r="AU40" i="4" s="1"/>
  <c r="AU41" i="4" s="1"/>
  <c r="AU33" i="4"/>
  <c r="AX32" i="4"/>
  <c r="AW28" i="4"/>
  <c r="AX26" i="4" s="1"/>
  <c r="AV30" i="4"/>
  <c r="AU43" i="4" l="1"/>
  <c r="AW37" i="4"/>
  <c r="AW38" i="4" s="1"/>
  <c r="AX36" i="4" s="1"/>
  <c r="AV34" i="4"/>
  <c r="AV40" i="4" s="1"/>
  <c r="AV41" i="4" s="1"/>
  <c r="AV33" i="4"/>
  <c r="AY32" i="4"/>
  <c r="AW30" i="4"/>
  <c r="AX28" i="4"/>
  <c r="AY26" i="4" s="1"/>
  <c r="AV43" i="4" l="1"/>
  <c r="AX37" i="4"/>
  <c r="AX38" i="4" s="1"/>
  <c r="AY36" i="4" s="1"/>
  <c r="AW34" i="4"/>
  <c r="AW40" i="4" s="1"/>
  <c r="AW41" i="4" s="1"/>
  <c r="AW33" i="4"/>
  <c r="AX30" i="4"/>
  <c r="AY28" i="4"/>
  <c r="AZ26" i="4" s="1"/>
  <c r="AW43" i="4" l="1"/>
  <c r="AY37" i="4"/>
  <c r="AY38" i="4" s="1"/>
  <c r="AZ36" i="4" s="1"/>
  <c r="AY30" i="4"/>
  <c r="AY33" i="4" s="1"/>
  <c r="AX33" i="4"/>
  <c r="AX34" i="4"/>
  <c r="AY34" i="4" l="1"/>
  <c r="AY40" i="4" s="1"/>
  <c r="AY41" i="4" s="1"/>
  <c r="AY43" i="4" s="1"/>
  <c r="AX40" i="4"/>
  <c r="AX41" i="4" s="1"/>
  <c r="AX43" i="4" s="1"/>
  <c r="AZ37" i="4"/>
  <c r="AZ38" i="4" s="1"/>
  <c r="BA36" i="4" s="1"/>
  <c r="AZ28" i="4"/>
  <c r="BA26" i="4" s="1"/>
  <c r="BA37" i="4" l="1"/>
  <c r="BA38" i="4" s="1"/>
  <c r="BB36" i="4" s="1"/>
  <c r="AZ30" i="4"/>
  <c r="AZ33" i="4" s="1"/>
  <c r="BA28" i="4"/>
  <c r="BB26" i="4" s="1"/>
  <c r="AZ34" i="4" l="1"/>
  <c r="AZ40" i="4" s="1"/>
  <c r="AZ41" i="4" s="1"/>
  <c r="BB37" i="4"/>
  <c r="BB38" i="4" s="1"/>
  <c r="BC36" i="4" s="1"/>
  <c r="BB28" i="4"/>
  <c r="BC26" i="4" s="1"/>
  <c r="BA30" i="4"/>
  <c r="AZ43" i="4" l="1"/>
  <c r="BC37" i="4"/>
  <c r="BC38" i="4" s="1"/>
  <c r="BD36" i="4" s="1"/>
  <c r="BB30" i="4"/>
  <c r="BB33" i="4" s="1"/>
  <c r="BA33" i="4"/>
  <c r="BA34" i="4"/>
  <c r="BA40" i="4" s="1"/>
  <c r="BA41" i="4" s="1"/>
  <c r="BC28" i="4"/>
  <c r="BD26" i="4" s="1"/>
  <c r="BA43" i="4" l="1"/>
  <c r="BD37" i="4"/>
  <c r="BD38" i="4" s="1"/>
  <c r="BE36" i="4" s="1"/>
  <c r="BB34" i="4"/>
  <c r="BD28" i="4"/>
  <c r="BE26" i="4" s="1"/>
  <c r="BC30" i="4"/>
  <c r="BB40" i="4" l="1"/>
  <c r="BB41" i="4" s="1"/>
  <c r="BB43" i="4" s="1"/>
  <c r="BE37" i="4"/>
  <c r="BE38" i="4" s="1"/>
  <c r="BF36" i="4" s="1"/>
  <c r="BD30" i="4"/>
  <c r="BC34" i="4"/>
  <c r="BC40" i="4" s="1"/>
  <c r="BC41" i="4" s="1"/>
  <c r="BC33" i="4"/>
  <c r="BD34" i="4"/>
  <c r="BD40" i="4" s="1"/>
  <c r="BD41" i="4" s="1"/>
  <c r="BD33" i="4"/>
  <c r="BE28" i="4"/>
  <c r="BF26" i="4" s="1"/>
  <c r="BC43" i="4" l="1"/>
  <c r="BD43" i="4"/>
  <c r="BF37" i="4"/>
  <c r="BF38" i="4"/>
  <c r="BG36" i="4" s="1"/>
  <c r="BE30" i="4"/>
  <c r="BE33" i="4" s="1"/>
  <c r="BF28" i="4"/>
  <c r="BG26" i="4" s="1"/>
  <c r="BF30" i="4" l="1"/>
  <c r="BF34" i="4" s="1"/>
  <c r="BF40" i="4" s="1"/>
  <c r="BF41" i="4" s="1"/>
  <c r="BG37" i="4"/>
  <c r="BG38" i="4" s="1"/>
  <c r="BH36" i="4" s="1"/>
  <c r="BE34" i="4"/>
  <c r="BE40" i="4" s="1"/>
  <c r="BE41" i="4" s="1"/>
  <c r="BF33" i="4"/>
  <c r="BG28" i="4"/>
  <c r="BH26" i="4" s="1"/>
  <c r="BF43" i="4" l="1"/>
  <c r="BE43" i="4"/>
  <c r="BH37" i="4"/>
  <c r="BH38" i="4" s="1"/>
  <c r="BI36" i="4" s="1"/>
  <c r="BG30" i="4"/>
  <c r="BG34" i="4" s="1"/>
  <c r="BG40" i="4" s="1"/>
  <c r="BG41" i="4" s="1"/>
  <c r="BH28" i="4"/>
  <c r="BI26" i="4" s="1"/>
  <c r="BG33" i="4" l="1"/>
  <c r="BG43" i="4" s="1"/>
  <c r="BI37" i="4"/>
  <c r="BI38" i="4" s="1"/>
  <c r="BJ36" i="4" s="1"/>
  <c r="BH30" i="4"/>
  <c r="BH33" i="4" s="1"/>
  <c r="BI28" i="4"/>
  <c r="BJ26" i="4" s="1"/>
  <c r="BH34" i="4" l="1"/>
  <c r="BH40" i="4" s="1"/>
  <c r="BH41" i="4" s="1"/>
  <c r="BH43" i="4"/>
  <c r="BJ37" i="4"/>
  <c r="BJ38" i="4" s="1"/>
  <c r="BK36" i="4" s="1"/>
  <c r="BJ28" i="4"/>
  <c r="BK26" i="4" s="1"/>
  <c r="BI30" i="4"/>
  <c r="BK37" i="4" l="1"/>
  <c r="BK38" i="4" s="1"/>
  <c r="BL36" i="4" s="1"/>
  <c r="BJ30" i="4"/>
  <c r="BJ34" i="4" s="1"/>
  <c r="BJ40" i="4" s="1"/>
  <c r="BJ41" i="4" s="1"/>
  <c r="BI34" i="4"/>
  <c r="BI40" i="4" s="1"/>
  <c r="BI41" i="4" s="1"/>
  <c r="BI33" i="4"/>
  <c r="BK28" i="4"/>
  <c r="BL26" i="4" s="1"/>
  <c r="BI43" i="4" l="1"/>
  <c r="BL37" i="4"/>
  <c r="BL38" i="4" s="1"/>
  <c r="BM36" i="4" s="1"/>
  <c r="BJ33" i="4"/>
  <c r="BK30" i="4"/>
  <c r="BL28" i="4"/>
  <c r="BM26" i="4" s="1"/>
  <c r="BJ43" i="4" l="1"/>
  <c r="BM37" i="4"/>
  <c r="BM38" i="4" s="1"/>
  <c r="BN36" i="4" s="1"/>
  <c r="BM28" i="4"/>
  <c r="BN26" i="4" s="1"/>
  <c r="BL30" i="4"/>
  <c r="BK33" i="4"/>
  <c r="BK34" i="4"/>
  <c r="BK40" i="4" s="1"/>
  <c r="BK41" i="4" s="1"/>
  <c r="BK43" i="4" l="1"/>
  <c r="BN37" i="4"/>
  <c r="BN38" i="4" s="1"/>
  <c r="BO36" i="4" s="1"/>
  <c r="BM30" i="4"/>
  <c r="BM33" i="4" s="1"/>
  <c r="BL34" i="4"/>
  <c r="BL40" i="4" s="1"/>
  <c r="BL41" i="4" s="1"/>
  <c r="BL33" i="4"/>
  <c r="BN28" i="4"/>
  <c r="BO26" i="4" s="1"/>
  <c r="BL43" i="4" l="1"/>
  <c r="BO37" i="4"/>
  <c r="BO38" i="4" s="1"/>
  <c r="BP36" i="4" s="1"/>
  <c r="BM34" i="4"/>
  <c r="BM40" i="4" s="1"/>
  <c r="BM41" i="4" s="1"/>
  <c r="BN30" i="4"/>
  <c r="BN33" i="4" s="1"/>
  <c r="BO28" i="4"/>
  <c r="BP26" i="4" s="1"/>
  <c r="BO30" i="4" l="1"/>
  <c r="BO33" i="4" s="1"/>
  <c r="BM43" i="4"/>
  <c r="BP37" i="4"/>
  <c r="BP38" i="4" s="1"/>
  <c r="BQ36" i="4" s="1"/>
  <c r="BN34" i="4"/>
  <c r="BP28" i="4"/>
  <c r="BQ26" i="4" s="1"/>
  <c r="BO34" i="4" l="1"/>
  <c r="BO40" i="4" s="1"/>
  <c r="BO41" i="4" s="1"/>
  <c r="BO43" i="4"/>
  <c r="BN40" i="4"/>
  <c r="BN41" i="4" s="1"/>
  <c r="BN43" i="4" s="1"/>
  <c r="BQ37" i="4"/>
  <c r="BQ38" i="4" s="1"/>
  <c r="BP30" i="4"/>
  <c r="BP34" i="4" s="1"/>
  <c r="BP40" i="4" s="1"/>
  <c r="BP41" i="4" s="1"/>
  <c r="BQ28" i="4"/>
  <c r="BP33" i="4" l="1"/>
  <c r="BP43" i="4"/>
  <c r="BQ30" i="4"/>
  <c r="BQ34" i="4" s="1"/>
  <c r="C63" i="4" s="1"/>
  <c r="BQ33" i="4" l="1"/>
  <c r="BQ40" i="4"/>
  <c r="BQ41" i="4" s="1"/>
  <c r="BQ43" i="4" l="1"/>
  <c r="C58" i="4" s="1"/>
  <c r="C18" i="12" s="1"/>
  <c r="D6" i="13" a="1"/>
  <c r="D6" i="13" s="1"/>
  <c r="D49" i="2"/>
  <c r="D51" i="2" s="1"/>
  <c r="C19" i="12" l="1"/>
  <c r="B29" i="12" s="1"/>
  <c r="D15" i="6"/>
  <c r="D20" i="6" s="1"/>
  <c r="C23" i="6" s="1"/>
  <c r="B3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Githu Mundenchira</author>
  </authors>
  <commentList>
    <comment ref="AZ43" authorId="0" shapeId="0" xr:uid="{C0B6CB65-A23A-4A0B-9B9D-C1B7C5CFB2D7}">
      <text>
        <r>
          <rPr>
            <b/>
            <sz val="9"/>
            <color indexed="81"/>
            <rFont val="Tahoma"/>
            <family val="2"/>
          </rPr>
          <t>CRRR Calculation paused at end of accounting useful life to simplify calculations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<sst xmlns="http://schemas.openxmlformats.org/spreadsheetml/2006/main" count="459" uniqueCount="188">
  <si>
    <t>CAPEX / ISA</t>
  </si>
  <si>
    <t>Depreciation</t>
  </si>
  <si>
    <t>Interest</t>
  </si>
  <si>
    <t>EUL</t>
  </si>
  <si>
    <t>Depreciation Rate</t>
  </si>
  <si>
    <t>ROE</t>
  </si>
  <si>
    <t>Opening PPE</t>
  </si>
  <si>
    <t>Closing PPE</t>
  </si>
  <si>
    <t>Average PPE</t>
  </si>
  <si>
    <t>Depreciation Exp.</t>
  </si>
  <si>
    <t>UCC Open</t>
  </si>
  <si>
    <t>UCC Close</t>
  </si>
  <si>
    <t>Taxable Earnings</t>
  </si>
  <si>
    <t>CCA (Class 47 @ 8%)</t>
  </si>
  <si>
    <t>2025 Capital Deferred</t>
  </si>
  <si>
    <t>2025 Capital Avoided</t>
  </si>
  <si>
    <t>Deferred Revenue Requirement</t>
  </si>
  <si>
    <t>NWA Opex</t>
  </si>
  <si>
    <t>Assumptions</t>
  </si>
  <si>
    <t>NPV of Savings</t>
  </si>
  <si>
    <t>NPV NWA Opex</t>
  </si>
  <si>
    <t>Grossed-Up PILS</t>
  </si>
  <si>
    <t xml:space="preserve">Parameters </t>
  </si>
  <si>
    <t>2025 Capital Investment</t>
  </si>
  <si>
    <t>Key Parameters</t>
  </si>
  <si>
    <t>Capital Detail</t>
  </si>
  <si>
    <t>Depreciation Expense</t>
  </si>
  <si>
    <t>Equity Share</t>
  </si>
  <si>
    <t>Debt Share</t>
  </si>
  <si>
    <t>Net Asset Balance</t>
  </si>
  <si>
    <t>Year</t>
  </si>
  <si>
    <t>#</t>
  </si>
  <si>
    <t>Description</t>
  </si>
  <si>
    <t>Input</t>
  </si>
  <si>
    <t>Savings from Deferred Capex</t>
  </si>
  <si>
    <t>Savings from Avoided Capex</t>
  </si>
  <si>
    <t>Nominal Savings</t>
  </si>
  <si>
    <t>Detail found in "Avoidance BCA" tab</t>
  </si>
  <si>
    <t>NWA Benefit-Cost Analysis</t>
  </si>
  <si>
    <t>Deferred Capital</t>
  </si>
  <si>
    <t>Avoided Capital</t>
  </si>
  <si>
    <t>Costs</t>
  </si>
  <si>
    <t>+</t>
  </si>
  <si>
    <t xml:space="preserve">NPV of the revenue requirement associated with the load transfer capital investment to be made in 2030: </t>
  </si>
  <si>
    <t>=</t>
  </si>
  <si>
    <t>NPV Costs</t>
  </si>
  <si>
    <t>Benefits</t>
  </si>
  <si>
    <t>Less (-)</t>
  </si>
  <si>
    <t xml:space="preserve">NPV Costs: </t>
  </si>
  <si>
    <t>Equals (=)</t>
  </si>
  <si>
    <t>NPV Benefits</t>
  </si>
  <si>
    <t>Total</t>
  </si>
  <si>
    <t xml:space="preserve">Total NPV Benefits = </t>
  </si>
  <si>
    <t>Combined Tax Rate</t>
  </si>
  <si>
    <t>CCA (Class 47) rate</t>
  </si>
  <si>
    <t>NPV of ROE Avoidance</t>
  </si>
  <si>
    <t>2026-2029</t>
  </si>
  <si>
    <t>Margin on payments @25%</t>
  </si>
  <si>
    <t xml:space="preserve"> </t>
  </si>
  <si>
    <t>2026 Capital Investment</t>
  </si>
  <si>
    <t>2026 Capital Deferred</t>
  </si>
  <si>
    <t>2026 Capital Avoided</t>
  </si>
  <si>
    <t>2026-29 Benefits only NOMINAL</t>
  </si>
  <si>
    <t>2026-2029 Total</t>
  </si>
  <si>
    <t>2026 Capital Total</t>
  </si>
  <si>
    <t>Grand Total</t>
  </si>
  <si>
    <t>45</t>
  </si>
  <si>
    <t>15</t>
  </si>
  <si>
    <t>55</t>
  </si>
  <si>
    <t>60</t>
  </si>
  <si>
    <t>30</t>
  </si>
  <si>
    <t>25</t>
  </si>
  <si>
    <t>50</t>
  </si>
  <si>
    <t>65</t>
  </si>
  <si>
    <t>40</t>
  </si>
  <si>
    <t>35</t>
  </si>
  <si>
    <t>20</t>
  </si>
  <si>
    <t>Row Labels</t>
  </si>
  <si>
    <t>Sum of PPE Cost</t>
  </si>
  <si>
    <t>Opening Balance</t>
  </si>
  <si>
    <t>Closing Balance</t>
  </si>
  <si>
    <t>UL 15 Years</t>
  </si>
  <si>
    <t>UL 20 Years</t>
  </si>
  <si>
    <t>UL 30 Years</t>
  </si>
  <si>
    <t>UL 45 Years</t>
  </si>
  <si>
    <t>UL 50 Years</t>
  </si>
  <si>
    <t>UL 55 Years</t>
  </si>
  <si>
    <t>UL 60 Years</t>
  </si>
  <si>
    <t>UL 65 Years</t>
  </si>
  <si>
    <t xml:space="preserve">Total </t>
  </si>
  <si>
    <t>UL  25 Years</t>
  </si>
  <si>
    <t>UL 35 Years</t>
  </si>
  <si>
    <t>UL 40 Years</t>
  </si>
  <si>
    <t>Adjusted Cost</t>
  </si>
  <si>
    <t>CRRR: 4yr Deferred</t>
  </si>
  <si>
    <t>Administration Costs</t>
  </si>
  <si>
    <t>NPV CRRR 4yr Deferred</t>
  </si>
  <si>
    <t>2030-2095 Total</t>
  </si>
  <si>
    <t>2026-2095 Total</t>
  </si>
  <si>
    <t>2026-2095 NPV</t>
  </si>
  <si>
    <t>Administration Costs- LDR</t>
  </si>
  <si>
    <t>See Depreciation Schedule</t>
  </si>
  <si>
    <t>NPV of ROE 4yr Deferral</t>
  </si>
  <si>
    <t xml:space="preserve">in load transfer capital investment deferred for 4 years at an operational cost of </t>
  </si>
  <si>
    <t>Deferred / avoided assets are load transfer projects with useful life as shown in Depreciation Schedule</t>
  </si>
  <si>
    <t>Detail found in "4yr Deferral BCA" tab</t>
  </si>
  <si>
    <t>2026-2091 Total</t>
  </si>
  <si>
    <t>Benefit-Cost Analysis Data Filing Submission Template</t>
  </si>
  <si>
    <t>Electricity distributors are strongly encouraged to include additional tabs providing the upstream calculations that deliver the Annual Values tab and Summary tab outputs.</t>
  </si>
  <si>
    <t>General Information</t>
  </si>
  <si>
    <t>Electricity Distributor Name</t>
  </si>
  <si>
    <t>Toronto Hydro</t>
  </si>
  <si>
    <t>Project or Program Name</t>
  </si>
  <si>
    <t>Description of NWS(s) (&lt;150 words)</t>
  </si>
  <si>
    <t>Year for Net Present Value</t>
  </si>
  <si>
    <t>Constant Dollar Year (i.e., nominal values deflated to this year)</t>
  </si>
  <si>
    <t>Distribution Service Test</t>
  </si>
  <si>
    <t>DST Benefits</t>
  </si>
  <si>
    <t>(Add more rows as required)</t>
  </si>
  <si>
    <t>Benefit</t>
  </si>
  <si>
    <t>Benefit Type</t>
  </si>
  <si>
    <t>NPV</t>
  </si>
  <si>
    <t>Load Transfer Deferral</t>
  </si>
  <si>
    <t>Distribution Capacity (Deferral or Avoidance Benefit)</t>
  </si>
  <si>
    <t>Total DST Benefit</t>
  </si>
  <si>
    <t>DST Costs</t>
  </si>
  <si>
    <t>Cost</t>
  </si>
  <si>
    <t>Cost Type</t>
  </si>
  <si>
    <t>DER Acquisition Cost</t>
  </si>
  <si>
    <t>Total DST Cost</t>
  </si>
  <si>
    <t>NPV Net DST Benefit</t>
  </si>
  <si>
    <t>Use only such rows as are required. Insert additional columns as required.</t>
  </si>
  <si>
    <t>Distribution Service Benefits</t>
  </si>
  <si>
    <t>Distribution Service Costs</t>
  </si>
  <si>
    <t>Calendar Year</t>
  </si>
  <si>
    <t>CRRR</t>
  </si>
  <si>
    <t xml:space="preserve">NPV of the operational costs of the non-wires solution (2026-2029): </t>
  </si>
  <si>
    <t xml:space="preserve">NPV of revenue requirement associated with capital investment deferred from 2026-29: </t>
  </si>
  <si>
    <t>Load Transfer Avoidance</t>
  </si>
  <si>
    <t>NPV of revenue requirement associated with capital investment avoided in 2026 over the 65-year EUL:</t>
  </si>
  <si>
    <t>NPV CRRR Reference</t>
  </si>
  <si>
    <t>NPV of ROE Reference</t>
  </si>
  <si>
    <t>IESO Social Discount Rate</t>
  </si>
  <si>
    <t>IESO Long Term Inflation Rate</t>
  </si>
  <si>
    <t>Integrated Regional Resource Plans: Guide to Assessing Non-Wires Alternatives, 26/05/2023</t>
  </si>
  <si>
    <t>Discount Rate (WACC)</t>
  </si>
  <si>
    <t>NWA OPEX-Payments</t>
  </si>
  <si>
    <t>NWA OPEX-Admin</t>
  </si>
  <si>
    <t>NWA OPEX-Total</t>
  </si>
  <si>
    <t>DER Operations, Maintenance, and Administrative (OM&amp;A) Costs</t>
  </si>
  <si>
    <t>MoP (%) x DER Payments ($)/ Net benefit ($)</t>
  </si>
  <si>
    <t>*excluding administration costs</t>
  </si>
  <si>
    <t>4yr LDR Budget*</t>
  </si>
  <si>
    <t>Local DR Initiative to defer or avoid load transfer</t>
  </si>
  <si>
    <t>Note 1</t>
  </si>
  <si>
    <t>Notes</t>
  </si>
  <si>
    <t>Useful Life</t>
  </si>
  <si>
    <t>Depreciation Schedule- Reference</t>
  </si>
  <si>
    <t>Depreciation Schedule- Deferral</t>
  </si>
  <si>
    <t>Depreciation Schedule- Avoidance</t>
  </si>
  <si>
    <t>2026 Capital Reference (portion to be deferred)</t>
  </si>
  <si>
    <t>CRRR: Avoided</t>
  </si>
  <si>
    <t>LDR Allocation</t>
  </si>
  <si>
    <t>Note 2</t>
  </si>
  <si>
    <t>DR Capacity Costs - Deferral/Avoidance</t>
  </si>
  <si>
    <t>Opex Local DR funding allocated to deferred proportionally to deferred and avoided costs</t>
  </si>
  <si>
    <t>For calculating capital avoidance savings, assumed that 4yrs of Local DR Opex is sufficient to avoid capital investment for its EUL.</t>
  </si>
  <si>
    <t>Discount rate based on Social Discount rate of 4% and inflation rate of 2% from OEB BCA Framework for Adressing Electricity System Needs</t>
  </si>
  <si>
    <t>Deferred / avoided assets are Class 47 with CCA of 8%. CCA calculations reflect acceleration capital cost allowance (CCA)  based on Bill C-15 which substantively enacted on 26 February, 2026</t>
  </si>
  <si>
    <t>NPV CRRR Avoided</t>
  </si>
  <si>
    <t>2026-2091 NPV</t>
  </si>
  <si>
    <t>Depreciation useful lives based on the typical useful lives expected from Load Demand Projects</t>
  </si>
  <si>
    <t>Note 3</t>
  </si>
  <si>
    <t>$28.7M Capital Expenditures deferred from 2026 to 2030</t>
  </si>
  <si>
    <t>$31M Capital Expenditures in 2030 due to deferral from 2026</t>
  </si>
  <si>
    <t>$15M Capital Expenditures in 2026 avoided</t>
  </si>
  <si>
    <t>2026-2029 ROE and interest rates used to calculate Capital-Related Revenue Requirement are aligned to rates approved in Toronto Hydro's 2025-2029 CIR Application, November 12, 2024</t>
  </si>
  <si>
    <t>NPV of 50% of Net DST Benefits</t>
  </si>
  <si>
    <t xml:space="preserve">in load transfer capital investment avoided over the life of the assets (65 years overall) at an operational cost of </t>
  </si>
  <si>
    <r>
      <rPr>
        <i/>
        <sz val="11"/>
        <color theme="1"/>
        <rFont val="Calibri"/>
        <family val="2"/>
        <scheme val="minor"/>
      </rPr>
      <t xml:space="preserve">Note 1: </t>
    </r>
    <r>
      <rPr>
        <sz val="11"/>
        <color theme="1"/>
        <rFont val="Calibri"/>
        <family val="2"/>
        <scheme val="minor"/>
      </rPr>
      <t xml:space="preserve"> As approved in Toronto Hydro's 2025-2029 CIR Application Decision issued November 12, 2024 (EB-2023-0195) and updated in Toronto Hydro's 2026 Annual IR Application Decision issued December 11, 2025 at pages 8-9.</t>
    </r>
  </si>
  <si>
    <r>
      <rPr>
        <i/>
        <sz val="11"/>
        <color theme="1"/>
        <rFont val="Calibri"/>
        <family val="2"/>
        <scheme val="minor"/>
      </rPr>
      <t>Note 2:</t>
    </r>
    <r>
      <rPr>
        <sz val="11"/>
        <color theme="1"/>
        <rFont val="Calibri"/>
        <family val="2"/>
        <scheme val="minor"/>
      </rPr>
      <t xml:space="preserve">  2026 capital expenditures of $28.7M inflated to $31M in 2030 using IESO's 2% long term inflation rate</t>
    </r>
  </si>
  <si>
    <r>
      <rPr>
        <i/>
        <sz val="11"/>
        <color theme="1"/>
        <rFont val="Calibri"/>
        <family val="2"/>
        <scheme val="minor"/>
      </rPr>
      <t>Note 3:</t>
    </r>
    <r>
      <rPr>
        <sz val="11"/>
        <color theme="1"/>
        <rFont val="Calibri"/>
        <family val="2"/>
        <scheme val="minor"/>
      </rPr>
      <t xml:space="preserve">  $15M of total Capital of $43.7M is avoided</t>
    </r>
  </si>
  <si>
    <t xml:space="preserve">NPV of Margin on Payments Incentive </t>
  </si>
  <si>
    <t>Modification to the BCA template to calculate eligibility in accordance with Section 11.3.3.(b) of the DSC</t>
  </si>
  <si>
    <t>DSC, Section 11.3.4.(c)</t>
  </si>
  <si>
    <t>Modification to the BCA template to calculate eligibility in accordance with Section 11.3.4.(e) of the DSC</t>
  </si>
  <si>
    <t xml:space="preserve">Toronto Hydro will deploy local demand load response program to defer or avoid capital costs associated with load transfers, focusing on Finch TS, Leslie TS, Manby TS, Horner TS, Strachan TS, and Dufferin TS </t>
  </si>
  <si>
    <t xml:space="preserve">All electricity distributors must complete both the Summary tab and the Annual Values tab to accompany their filing submission.
Values in the Summary tab should be linked to the Annual Values tab or other additional tabs included by the electricity distributor using formulas.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</si>
</sst>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quot;$&quot;* #,##0_-;\-&quot;$&quot;* #,##0_-;_-&quot;$&quot;* &quot;-&quot;??_-;_-@_-"/>
    <numFmt numFmtId="165" formatCode="0.0%"/>
    <numFmt numFmtId="166" formatCode="_(&quot;$&quot;* #,##0_);_(&quot;$&quot;* \(#,##0\);_(&quot;$&quot;* &quot;-&quot;??_);_(@_)"/>
    <numFmt numFmtId="167" formatCode="&quot;$&quot;#,##0.00,,&quot; Millions&quot;"/>
    <numFmt numFmtId="168" formatCode="&quot;$&quot;#,##0"/>
    <numFmt numFmtId="169" formatCode="_-* #,##0_-;\-* #,##0_-;_-* &quot;-&quot;??_-;_-@_-"/>
  </numFmts>
  <fonts count="29">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
      <b/>
      <sz val="11"/>
      <name val="Calibri"/>
      <family val="2"/>
      <scheme val="minor"/>
    </font>
    <font>
      <sz val="8"/>
      <name val="Calibri"/>
      <family val="2"/>
      <scheme val="minor"/>
    </font>
    <font>
      <i/>
      <sz val="10"/>
      <color theme="1"/>
      <name val="Calibri"/>
      <family val="2"/>
      <scheme val="minor"/>
    </font>
    <font>
      <b/>
      <sz val="12"/>
      <color theme="1"/>
      <name val="Calibri"/>
      <family val="2"/>
      <scheme val="minor"/>
    </font>
    <font>
      <i/>
      <sz val="11"/>
      <color theme="1"/>
      <name val="Calibri"/>
      <family val="2"/>
      <scheme val="minor"/>
    </font>
    <font>
      <b/>
      <sz val="9"/>
      <color indexed="81"/>
      <name val="Tahoma"/>
      <family val="2"/>
    </font>
    <font>
      <b/>
      <sz val="11"/>
      <color theme="0"/>
      <name val="Calibri"/>
      <family val="2"/>
      <scheme val="minor"/>
    </font>
    <font>
      <sz val="11"/>
      <color rgb="FFFF0000"/>
      <name val="Calibri"/>
      <family val="2"/>
      <scheme val="minor"/>
    </font>
    <font>
      <b/>
      <sz val="20"/>
      <color rgb="FF1576AB"/>
      <name val="Arial"/>
      <family val="2"/>
    </font>
    <font>
      <sz val="11"/>
      <color theme="1"/>
      <name val="Arial"/>
      <family val="2"/>
    </font>
    <font>
      <b/>
      <sz val="14"/>
      <name val="Arial"/>
      <family val="2"/>
    </font>
    <font>
      <b/>
      <sz val="10"/>
      <color rgb="FFFFFFFF"/>
      <name val="Arial"/>
      <family val="2"/>
    </font>
    <font>
      <b/>
      <sz val="12"/>
      <color theme="1"/>
      <name val="Gibson Book"/>
    </font>
    <font>
      <b/>
      <sz val="12"/>
      <color theme="1"/>
      <name val="Arial"/>
      <family val="2"/>
    </font>
    <font>
      <b/>
      <sz val="12"/>
      <name val="Arial"/>
      <family val="2"/>
    </font>
    <font>
      <i/>
      <sz val="11"/>
      <color theme="1"/>
      <name val="Arial"/>
      <family val="2"/>
    </font>
    <font>
      <sz val="10"/>
      <color theme="1"/>
      <name val="Gibson Book"/>
    </font>
    <font>
      <b/>
      <sz val="11"/>
      <color theme="1"/>
      <name val="Arial"/>
      <family val="2"/>
    </font>
    <font>
      <b/>
      <sz val="11"/>
      <name val="Arial"/>
      <family val="2"/>
    </font>
    <font>
      <sz val="10"/>
      <name val="Arial"/>
      <family val="2"/>
    </font>
    <font>
      <b/>
      <u/>
      <sz val="11"/>
      <color theme="1"/>
      <name val="Arial"/>
      <family val="2"/>
    </font>
    <font>
      <b/>
      <u/>
      <sz val="16"/>
      <color theme="1"/>
      <name val="Calibri"/>
      <family val="2"/>
      <scheme val="minor"/>
    </font>
    <font>
      <i/>
      <sz val="11"/>
      <name val="Arial"/>
      <family val="2"/>
    </font>
    <font>
      <b/>
      <i/>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005F55"/>
        <bgColor indexed="64"/>
      </patternFill>
    </fill>
    <fill>
      <patternFill patternType="solid">
        <fgColor rgb="FF4472C4"/>
        <bgColor indexed="64"/>
      </patternFill>
    </fill>
  </fills>
  <borders count="3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style="medium">
        <color rgb="FF4472C4"/>
      </left>
      <right style="medium">
        <color rgb="FF4472C4"/>
      </right>
      <top style="medium">
        <color rgb="FF4472C4"/>
      </top>
      <bottom style="medium">
        <color theme="0"/>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bottom/>
      <diagonal/>
    </border>
    <border>
      <left style="medium">
        <color rgb="FF4472C4"/>
      </left>
      <right style="medium">
        <color rgb="FF4472C4"/>
      </right>
      <top style="medium">
        <color theme="0"/>
      </top>
      <bottom style="medium">
        <color rgb="FF4472C4"/>
      </bottom>
      <diagonal/>
    </border>
    <border>
      <left style="medium">
        <color rgb="FF4472C4"/>
      </left>
      <right style="medium">
        <color rgb="FF4472C4"/>
      </right>
      <top style="medium">
        <color rgb="FF4472C4"/>
      </top>
      <bottom/>
      <diagonal/>
    </border>
    <border>
      <left style="medium">
        <color rgb="FF4472C4"/>
      </left>
      <right style="medium">
        <color rgb="FF4472C4"/>
      </right>
      <top style="medium">
        <color rgb="FF4472C4"/>
      </top>
      <bottom style="thin">
        <color rgb="FF1576AB"/>
      </bottom>
      <diagonal/>
    </border>
    <border>
      <left style="thin">
        <color rgb="FF1576AB"/>
      </left>
      <right style="thin">
        <color rgb="FF1576AB"/>
      </right>
      <top/>
      <bottom/>
      <diagonal/>
    </border>
    <border>
      <left style="thin">
        <color rgb="FF1576AB"/>
      </left>
      <right style="thin">
        <color rgb="FF1576AB"/>
      </right>
      <top/>
      <bottom style="thin">
        <color rgb="FF1576AB"/>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12">
    <xf numFmtId="0" fontId="0" fillId="0" borderId="0" xfId="0"/>
    <xf numFmtId="0" fontId="0" fillId="0" borderId="1" xfId="0" applyBorder="1"/>
    <xf numFmtId="164" fontId="0" fillId="0" borderId="0" xfId="0" applyNumberFormat="1"/>
    <xf numFmtId="0" fontId="2" fillId="0" borderId="0" xfId="0" applyFont="1" applyAlignment="1">
      <alignment horizontal="right"/>
    </xf>
    <xf numFmtId="164" fontId="0" fillId="0" borderId="0" xfId="1" applyNumberFormat="1" applyFont="1"/>
    <xf numFmtId="10" fontId="0" fillId="0" borderId="0" xfId="2" applyNumberFormat="1" applyFont="1"/>
    <xf numFmtId="0" fontId="0" fillId="0" borderId="0" xfId="0" applyAlignment="1">
      <alignment horizontal="right"/>
    </xf>
    <xf numFmtId="0" fontId="3" fillId="0" borderId="0" xfId="0" applyFont="1"/>
    <xf numFmtId="164" fontId="0" fillId="0" borderId="0" xfId="0" applyNumberFormat="1" applyAlignment="1">
      <alignment horizontal="left"/>
    </xf>
    <xf numFmtId="0" fontId="0" fillId="0" borderId="0" xfId="0" applyAlignment="1">
      <alignment horizontal="center"/>
    </xf>
    <xf numFmtId="0" fontId="0" fillId="0" borderId="0" xfId="0" applyBorder="1" applyAlignment="1">
      <alignment horizontal="right"/>
    </xf>
    <xf numFmtId="0" fontId="0" fillId="0" borderId="0" xfId="0" applyBorder="1"/>
    <xf numFmtId="0" fontId="0" fillId="0" borderId="0" xfId="0" applyFill="1"/>
    <xf numFmtId="0" fontId="0" fillId="0" borderId="0" xfId="0" applyFill="1" applyBorder="1"/>
    <xf numFmtId="0" fontId="0" fillId="0" borderId="0" xfId="0" applyFill="1" applyBorder="1" applyAlignment="1">
      <alignment horizontal="right"/>
    </xf>
    <xf numFmtId="164" fontId="0" fillId="0" borderId="0" xfId="1" applyNumberFormat="1" applyFont="1" applyFill="1" applyBorder="1"/>
    <xf numFmtId="0" fontId="0" fillId="2" borderId="0" xfId="0" applyFill="1"/>
    <xf numFmtId="0" fontId="0" fillId="0" borderId="0" xfId="0" applyBorder="1" applyAlignment="1">
      <alignment horizontal="left"/>
    </xf>
    <xf numFmtId="0" fontId="2" fillId="0" borderId="4" xfId="0" applyFont="1" applyBorder="1"/>
    <xf numFmtId="165" fontId="0" fillId="0" borderId="1" xfId="2" applyNumberFormat="1" applyFont="1" applyBorder="1"/>
    <xf numFmtId="10" fontId="2" fillId="0" borderId="4" xfId="2" applyNumberFormat="1" applyFont="1" applyBorder="1"/>
    <xf numFmtId="0" fontId="0" fillId="0" borderId="1" xfId="0" applyBorder="1" applyAlignment="1">
      <alignment horizontal="left"/>
    </xf>
    <xf numFmtId="164" fontId="0" fillId="0" borderId="1" xfId="1" applyNumberFormat="1" applyFont="1" applyFill="1" applyBorder="1"/>
    <xf numFmtId="0" fontId="2" fillId="0" borderId="4" xfId="0" applyFont="1" applyBorder="1" applyAlignment="1">
      <alignment horizontal="center"/>
    </xf>
    <xf numFmtId="0" fontId="2" fillId="0" borderId="4" xfId="0" applyFont="1" applyFill="1" applyBorder="1" applyAlignment="1">
      <alignment horizontal="center"/>
    </xf>
    <xf numFmtId="1" fontId="0" fillId="0" borderId="0" xfId="0" applyNumberFormat="1" applyFill="1"/>
    <xf numFmtId="10" fontId="0" fillId="0" borderId="0" xfId="2" applyNumberFormat="1" applyFont="1" applyFill="1"/>
    <xf numFmtId="10" fontId="2" fillId="0" borderId="4" xfId="2" applyNumberFormat="1" applyFont="1" applyFill="1" applyBorder="1"/>
    <xf numFmtId="0" fontId="2" fillId="0" borderId="3" xfId="0" applyFont="1" applyBorder="1"/>
    <xf numFmtId="0" fontId="0" fillId="0" borderId="3" xfId="0" applyBorder="1"/>
    <xf numFmtId="165" fontId="0" fillId="0" borderId="0" xfId="2" applyNumberFormat="1" applyFont="1" applyFill="1" applyBorder="1"/>
    <xf numFmtId="165" fontId="0" fillId="0" borderId="0" xfId="2" applyNumberFormat="1" applyFont="1" applyFill="1" applyAlignment="1">
      <alignment horizontal="right"/>
    </xf>
    <xf numFmtId="166" fontId="0" fillId="0" borderId="0" xfId="1" applyNumberFormat="1" applyFont="1" applyFill="1"/>
    <xf numFmtId="166" fontId="0" fillId="0" borderId="0" xfId="1" applyNumberFormat="1" applyFont="1"/>
    <xf numFmtId="166" fontId="0" fillId="0" borderId="0" xfId="1" applyNumberFormat="1" applyFont="1" applyFill="1" applyBorder="1"/>
    <xf numFmtId="166" fontId="0" fillId="0" borderId="0" xfId="1" applyNumberFormat="1" applyFont="1" applyBorder="1"/>
    <xf numFmtId="166" fontId="2" fillId="0" borderId="0" xfId="1" applyNumberFormat="1" applyFont="1"/>
    <xf numFmtId="166" fontId="2" fillId="0" borderId="0" xfId="1" applyNumberFormat="1" applyFont="1" applyFill="1"/>
    <xf numFmtId="0" fontId="0" fillId="0" borderId="0" xfId="0" applyFont="1"/>
    <xf numFmtId="0" fontId="0" fillId="0" borderId="0" xfId="0" applyAlignment="1">
      <alignment vertical="center"/>
    </xf>
    <xf numFmtId="0" fontId="0" fillId="0" borderId="1" xfId="0" applyBorder="1" applyAlignment="1">
      <alignment vertical="center"/>
    </xf>
    <xf numFmtId="0" fontId="2" fillId="0" borderId="4" xfId="0" applyFont="1" applyBorder="1" applyAlignment="1">
      <alignment horizontal="center" vertical="center"/>
    </xf>
    <xf numFmtId="0" fontId="0" fillId="0" borderId="0" xfId="0" applyAlignment="1">
      <alignment horizontal="center" vertical="center"/>
    </xf>
    <xf numFmtId="0" fontId="0" fillId="0" borderId="0" xfId="0" applyNumberFormat="1" applyAlignment="1">
      <alignment horizontal="center"/>
    </xf>
    <xf numFmtId="0" fontId="2" fillId="0" borderId="3" xfId="0" applyFont="1" applyBorder="1" applyAlignment="1">
      <alignment horizontal="center"/>
    </xf>
    <xf numFmtId="166" fontId="2" fillId="3" borderId="0" xfId="1" applyNumberFormat="1" applyFont="1" applyFill="1"/>
    <xf numFmtId="6" fontId="0" fillId="0" borderId="0" xfId="0" applyNumberFormat="1" applyFill="1"/>
    <xf numFmtId="166" fontId="0" fillId="2" borderId="0" xfId="1" applyNumberFormat="1" applyFont="1" applyFill="1" applyBorder="1"/>
    <xf numFmtId="166" fontId="0" fillId="0" borderId="0" xfId="0" applyNumberFormat="1" applyFill="1" applyBorder="1"/>
    <xf numFmtId="166" fontId="0" fillId="0" borderId="0" xfId="0" applyNumberFormat="1" applyBorder="1" applyAlignment="1">
      <alignment horizontal="right"/>
    </xf>
    <xf numFmtId="0" fontId="0" fillId="0" borderId="0" xfId="0" applyNumberFormat="1" applyAlignment="1">
      <alignment horizontal="center" vertical="center"/>
    </xf>
    <xf numFmtId="0" fontId="0" fillId="0" borderId="1" xfId="0" applyNumberFormat="1" applyBorder="1" applyAlignment="1">
      <alignment horizontal="center" vertical="center"/>
    </xf>
    <xf numFmtId="0" fontId="0" fillId="0" borderId="0" xfId="0" applyAlignment="1">
      <alignment vertical="center" wrapText="1"/>
    </xf>
    <xf numFmtId="0" fontId="2" fillId="0" borderId="0" xfId="0" applyFont="1" applyBorder="1" applyAlignment="1">
      <alignment horizontal="right"/>
    </xf>
    <xf numFmtId="166" fontId="2" fillId="0" borderId="0" xfId="0" applyNumberFormat="1" applyFont="1" applyBorder="1"/>
    <xf numFmtId="166" fontId="0" fillId="0" borderId="0" xfId="0" applyNumberFormat="1" applyBorder="1"/>
    <xf numFmtId="166" fontId="2" fillId="0" borderId="0" xfId="0" applyNumberFormat="1" applyFont="1" applyBorder="1" applyAlignment="1">
      <alignment horizontal="right"/>
    </xf>
    <xf numFmtId="0" fontId="0" fillId="0" borderId="4" xfId="0" applyFont="1" applyBorder="1" applyAlignment="1">
      <alignment horizontal="right"/>
    </xf>
    <xf numFmtId="0" fontId="0" fillId="0" borderId="5" xfId="0" applyBorder="1" applyAlignment="1">
      <alignment horizontal="right"/>
    </xf>
    <xf numFmtId="166" fontId="0" fillId="0" borderId="5" xfId="0" applyNumberFormat="1" applyBorder="1"/>
    <xf numFmtId="166" fontId="2" fillId="0" borderId="1" xfId="0" applyNumberFormat="1" applyFont="1" applyBorder="1" applyAlignment="1">
      <alignment horizontal="center" vertical="center"/>
    </xf>
    <xf numFmtId="0" fontId="5" fillId="3" borderId="0" xfId="0" applyFont="1" applyFill="1" applyBorder="1"/>
    <xf numFmtId="0" fontId="4" fillId="3" borderId="0" xfId="0" applyFont="1" applyFill="1" applyBorder="1"/>
    <xf numFmtId="166" fontId="0" fillId="0" borderId="0" xfId="1" applyNumberFormat="1" applyFont="1" applyFill="1" applyBorder="1" applyAlignment="1">
      <alignment horizontal="center"/>
    </xf>
    <xf numFmtId="0" fontId="2" fillId="0" borderId="0" xfId="0" applyFont="1" applyFill="1" applyBorder="1" applyAlignment="1">
      <alignment horizontal="right"/>
    </xf>
    <xf numFmtId="0" fontId="2" fillId="0" borderId="4" xfId="0" applyFont="1" applyBorder="1" applyAlignment="1">
      <alignment horizontal="left"/>
    </xf>
    <xf numFmtId="165" fontId="0" fillId="0" borderId="0" xfId="2" applyNumberFormat="1" applyFont="1" applyFill="1"/>
    <xf numFmtId="165" fontId="0" fillId="0" borderId="0" xfId="0" applyNumberFormat="1" applyFill="1"/>
    <xf numFmtId="9" fontId="0" fillId="0" borderId="0" xfId="0" applyNumberFormat="1" applyFill="1"/>
    <xf numFmtId="0" fontId="2" fillId="3" borderId="0" xfId="0" applyFont="1" applyFill="1"/>
    <xf numFmtId="0" fontId="7" fillId="0" borderId="0" xfId="0" applyFont="1" applyBorder="1"/>
    <xf numFmtId="0" fontId="8" fillId="0" borderId="0" xfId="0" applyFont="1"/>
    <xf numFmtId="0" fontId="2" fillId="0" borderId="7" xfId="0" applyFont="1" applyBorder="1" applyAlignment="1">
      <alignment horizontal="center"/>
    </xf>
    <xf numFmtId="0" fontId="2" fillId="0" borderId="4" xfId="0" applyFont="1" applyBorder="1" applyAlignment="1">
      <alignment horizontal="center" wrapText="1"/>
    </xf>
    <xf numFmtId="10" fontId="2" fillId="0" borderId="8" xfId="2" applyNumberFormat="1" applyFont="1" applyBorder="1" applyAlignment="1">
      <alignment horizontal="center" wrapText="1"/>
    </xf>
    <xf numFmtId="0" fontId="2" fillId="0" borderId="9" xfId="0" applyFont="1" applyBorder="1" applyAlignment="1">
      <alignment vertical="top"/>
    </xf>
    <xf numFmtId="0" fontId="0" fillId="0" borderId="0" xfId="0" applyAlignment="1">
      <alignment horizontal="center" vertical="top" wrapText="1"/>
    </xf>
    <xf numFmtId="0" fontId="0" fillId="0" borderId="10" xfId="0" applyBorder="1" applyAlignment="1">
      <alignment horizontal="center" vertical="top" wrapText="1"/>
    </xf>
    <xf numFmtId="0" fontId="2" fillId="0" borderId="11" xfId="0" applyFont="1" applyBorder="1" applyAlignment="1">
      <alignment vertical="top"/>
    </xf>
    <xf numFmtId="0" fontId="0" fillId="0" borderId="1" xfId="0" applyBorder="1" applyAlignment="1">
      <alignment horizontal="center" vertical="top" wrapText="1"/>
    </xf>
    <xf numFmtId="0" fontId="0" fillId="0" borderId="12" xfId="0" applyBorder="1" applyAlignment="1">
      <alignment horizontal="center"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2" fillId="0" borderId="13" xfId="0" applyFont="1" applyBorder="1" applyAlignment="1">
      <alignment vertical="top"/>
    </xf>
    <xf numFmtId="0" fontId="0" fillId="0" borderId="11" xfId="0" applyBorder="1" applyAlignment="1">
      <alignment vertical="top"/>
    </xf>
    <xf numFmtId="167" fontId="2" fillId="0" borderId="0" xfId="0" applyNumberFormat="1" applyFont="1" applyBorder="1" applyAlignment="1">
      <alignment horizontal="center" vertical="top" wrapText="1"/>
    </xf>
    <xf numFmtId="167" fontId="2" fillId="0" borderId="1" xfId="0" applyNumberFormat="1" applyFont="1" applyBorder="1" applyAlignment="1">
      <alignment horizontal="center" vertical="top" wrapText="1"/>
    </xf>
    <xf numFmtId="167" fontId="2" fillId="0" borderId="10" xfId="0" applyNumberFormat="1" applyFont="1" applyBorder="1" applyAlignment="1">
      <alignment horizontal="center" vertical="top" wrapText="1"/>
    </xf>
    <xf numFmtId="0" fontId="0" fillId="0" borderId="0" xfId="0" applyBorder="1" applyAlignment="1">
      <alignment horizontal="center" vertical="top" wrapText="1"/>
    </xf>
    <xf numFmtId="0" fontId="9" fillId="0" borderId="0" xfId="0" quotePrefix="1" applyFont="1" applyBorder="1" applyAlignment="1">
      <alignment horizontal="center" vertical="top" wrapText="1"/>
    </xf>
    <xf numFmtId="165" fontId="0" fillId="0" borderId="0" xfId="2" applyNumberFormat="1" applyFont="1" applyBorder="1"/>
    <xf numFmtId="166" fontId="0" fillId="4" borderId="0" xfId="1" applyNumberFormat="1" applyFont="1" applyFill="1" applyBorder="1"/>
    <xf numFmtId="0" fontId="0" fillId="0" borderId="0" xfId="0" applyFill="1" applyAlignment="1">
      <alignment horizontal="center" vertical="center"/>
    </xf>
    <xf numFmtId="166" fontId="0" fillId="0" borderId="0" xfId="0" applyNumberFormat="1" applyFont="1" applyFill="1" applyBorder="1" applyAlignment="1">
      <alignment horizontal="center" vertical="center"/>
    </xf>
    <xf numFmtId="166" fontId="0" fillId="0" borderId="5" xfId="0" applyNumberFormat="1" applyFont="1" applyFill="1" applyBorder="1" applyAlignment="1">
      <alignment horizontal="center" vertical="center"/>
    </xf>
    <xf numFmtId="166" fontId="2" fillId="0" borderId="0" xfId="0" applyNumberFormat="1" applyFont="1" applyFill="1" applyBorder="1" applyAlignment="1">
      <alignment horizontal="center" vertical="center"/>
    </xf>
    <xf numFmtId="0" fontId="0" fillId="0" borderId="0" xfId="0" applyFill="1" applyAlignment="1">
      <alignment horizontal="right"/>
    </xf>
    <xf numFmtId="166" fontId="0" fillId="0" borderId="0" xfId="0" applyNumberFormat="1"/>
    <xf numFmtId="167" fontId="2" fillId="0" borderId="12" xfId="0" applyNumberFormat="1" applyFont="1" applyBorder="1" applyAlignment="1">
      <alignment horizontal="center" vertical="top" wrapText="1"/>
    </xf>
    <xf numFmtId="0" fontId="0" fillId="0" borderId="4" xfId="0" applyFill="1" applyBorder="1" applyAlignment="1">
      <alignment horizontal="center"/>
    </xf>
    <xf numFmtId="166" fontId="0" fillId="0" borderId="6" xfId="1" applyNumberFormat="1" applyFont="1" applyBorder="1"/>
    <xf numFmtId="166" fontId="0" fillId="0" borderId="0" xfId="0" applyNumberFormat="1" applyFill="1"/>
    <xf numFmtId="43" fontId="0" fillId="0" borderId="0" xfId="3" applyFont="1"/>
    <xf numFmtId="0" fontId="0" fillId="5" borderId="0" xfId="0" applyFill="1"/>
    <xf numFmtId="0" fontId="11" fillId="5" borderId="0" xfId="0" applyFont="1" applyFill="1"/>
    <xf numFmtId="6" fontId="0" fillId="0" borderId="0" xfId="0" applyNumberFormat="1"/>
    <xf numFmtId="1" fontId="0" fillId="0" borderId="0" xfId="0" applyNumberFormat="1" applyFill="1" applyAlignment="1">
      <alignment wrapText="1"/>
    </xf>
    <xf numFmtId="0" fontId="12" fillId="0" borderId="0" xfId="0" applyFont="1" applyAlignment="1">
      <alignment horizontal="right"/>
    </xf>
    <xf numFmtId="6" fontId="12" fillId="0" borderId="0" xfId="0" applyNumberFormat="1" applyFont="1" applyFill="1"/>
    <xf numFmtId="166" fontId="4" fillId="0" borderId="0" xfId="1" applyNumberFormat="1" applyFont="1" applyFill="1"/>
    <xf numFmtId="164" fontId="2" fillId="0" borderId="0" xfId="1" applyNumberFormat="1" applyFont="1"/>
    <xf numFmtId="0" fontId="14" fillId="4" borderId="0" xfId="0" applyFont="1" applyFill="1"/>
    <xf numFmtId="0" fontId="15" fillId="4" borderId="1" xfId="0" applyFont="1" applyFill="1" applyBorder="1" applyAlignment="1">
      <alignment vertical="center" wrapText="1"/>
    </xf>
    <xf numFmtId="0" fontId="14" fillId="4" borderId="1" xfId="0" applyFont="1" applyFill="1" applyBorder="1"/>
    <xf numFmtId="0" fontId="16" fillId="6" borderId="18" xfId="0" applyFont="1" applyFill="1" applyBorder="1" applyAlignment="1">
      <alignment vertical="center" wrapText="1"/>
    </xf>
    <xf numFmtId="0" fontId="17" fillId="0" borderId="19" xfId="0" applyFont="1" applyBorder="1" applyAlignment="1">
      <alignment vertical="center" wrapText="1"/>
    </xf>
    <xf numFmtId="0" fontId="16" fillId="6" borderId="20" xfId="0" applyFont="1" applyFill="1" applyBorder="1" applyAlignment="1">
      <alignment vertical="center" wrapText="1"/>
    </xf>
    <xf numFmtId="0" fontId="16" fillId="6" borderId="21" xfId="0" applyFont="1" applyFill="1" applyBorder="1" applyAlignment="1">
      <alignment vertical="top" wrapText="1"/>
    </xf>
    <xf numFmtId="0" fontId="18" fillId="0" borderId="19" xfId="0" applyFont="1" applyBorder="1" applyAlignment="1">
      <alignment vertical="center" wrapText="1"/>
    </xf>
    <xf numFmtId="0" fontId="19" fillId="4" borderId="0" xfId="0" applyFont="1" applyFill="1" applyAlignment="1">
      <alignment vertical="center" wrapText="1"/>
    </xf>
    <xf numFmtId="0" fontId="20" fillId="4" borderId="0" xfId="0" applyFont="1" applyFill="1"/>
    <xf numFmtId="0" fontId="21" fillId="0" borderId="19" xfId="0" applyFont="1" applyBorder="1" applyAlignment="1">
      <alignment vertical="center" wrapText="1"/>
    </xf>
    <xf numFmtId="164" fontId="18" fillId="0" borderId="19" xfId="1" applyNumberFormat="1" applyFont="1" applyBorder="1" applyAlignment="1">
      <alignment vertical="center" wrapText="1"/>
    </xf>
    <xf numFmtId="0" fontId="22" fillId="4" borderId="16" xfId="0" applyFont="1" applyFill="1" applyBorder="1"/>
    <xf numFmtId="0" fontId="14" fillId="4" borderId="17" xfId="0" applyFont="1" applyFill="1" applyBorder="1"/>
    <xf numFmtId="0" fontId="16" fillId="6" borderId="19" xfId="0" applyFont="1" applyFill="1" applyBorder="1" applyAlignment="1">
      <alignment vertical="center" wrapText="1"/>
    </xf>
    <xf numFmtId="164" fontId="18" fillId="0" borderId="19" xfId="0" applyNumberFormat="1" applyFont="1" applyBorder="1" applyAlignment="1">
      <alignment vertical="center" wrapText="1"/>
    </xf>
    <xf numFmtId="0" fontId="23" fillId="4" borderId="0" xfId="0" applyFont="1" applyFill="1" applyAlignment="1">
      <alignment vertical="center"/>
    </xf>
    <xf numFmtId="0" fontId="16" fillId="6" borderId="22" xfId="0" applyFont="1" applyFill="1" applyBorder="1" applyAlignment="1">
      <alignment vertical="center" wrapText="1"/>
    </xf>
    <xf numFmtId="0" fontId="16" fillId="6" borderId="23" xfId="0" applyFont="1" applyFill="1" applyBorder="1" applyAlignment="1">
      <alignment vertical="center" wrapText="1"/>
    </xf>
    <xf numFmtId="0" fontId="24" fillId="4" borderId="24" xfId="0" applyFont="1" applyFill="1" applyBorder="1" applyAlignment="1">
      <alignment vertical="center" wrapText="1"/>
    </xf>
    <xf numFmtId="168" fontId="24" fillId="4" borderId="24" xfId="0" applyNumberFormat="1" applyFont="1" applyFill="1" applyBorder="1" applyAlignment="1">
      <alignment vertical="center" wrapText="1"/>
    </xf>
    <xf numFmtId="168" fontId="24" fillId="4" borderId="25" xfId="0" applyNumberFormat="1" applyFont="1" applyFill="1" applyBorder="1" applyAlignment="1">
      <alignment vertical="center" wrapText="1"/>
    </xf>
    <xf numFmtId="0" fontId="24" fillId="4" borderId="25" xfId="0" applyFont="1" applyFill="1" applyBorder="1" applyAlignment="1">
      <alignment vertical="center" wrapText="1"/>
    </xf>
    <xf numFmtId="166" fontId="0" fillId="0" borderId="15" xfId="0" applyNumberFormat="1" applyFill="1" applyBorder="1"/>
    <xf numFmtId="0" fontId="22" fillId="4" borderId="0" xfId="0" applyFont="1" applyFill="1" applyBorder="1"/>
    <xf numFmtId="0" fontId="14" fillId="4" borderId="0" xfId="0" applyFont="1" applyFill="1" applyBorder="1"/>
    <xf numFmtId="164" fontId="14" fillId="4" borderId="0" xfId="0" applyNumberFormat="1" applyFont="1" applyFill="1" applyBorder="1"/>
    <xf numFmtId="0" fontId="16" fillId="6" borderId="0" xfId="0" applyFont="1" applyFill="1" applyBorder="1" applyAlignment="1">
      <alignment vertical="center" wrapText="1"/>
    </xf>
    <xf numFmtId="168" fontId="24" fillId="4" borderId="0" xfId="0" applyNumberFormat="1" applyFont="1" applyFill="1" applyBorder="1" applyAlignment="1">
      <alignment vertical="center" wrapText="1"/>
    </xf>
    <xf numFmtId="0" fontId="16" fillId="0" borderId="0" xfId="0" applyFont="1" applyFill="1" applyBorder="1" applyAlignment="1">
      <alignment vertical="center" wrapText="1"/>
    </xf>
    <xf numFmtId="0" fontId="0" fillId="0" borderId="15" xfId="0" applyBorder="1" applyAlignment="1">
      <alignment horizontal="right"/>
    </xf>
    <xf numFmtId="166" fontId="0" fillId="0" borderId="15" xfId="1" applyNumberFormat="1" applyFont="1" applyFill="1" applyBorder="1"/>
    <xf numFmtId="0" fontId="9" fillId="0" borderId="0" xfId="0" applyFont="1"/>
    <xf numFmtId="10" fontId="9" fillId="0" borderId="0" xfId="2" applyNumberFormat="1" applyFont="1"/>
    <xf numFmtId="166" fontId="2" fillId="0" borderId="1" xfId="1" applyNumberFormat="1" applyFont="1" applyBorder="1"/>
    <xf numFmtId="0" fontId="9" fillId="0" borderId="0" xfId="0" applyFont="1" applyAlignment="1">
      <alignment horizontal="right"/>
    </xf>
    <xf numFmtId="0" fontId="4" fillId="0" borderId="0" xfId="0" applyFont="1" applyAlignment="1">
      <alignment horizontal="right"/>
    </xf>
    <xf numFmtId="6" fontId="4" fillId="0" borderId="0" xfId="0" applyNumberFormat="1" applyFont="1" applyFill="1"/>
    <xf numFmtId="9" fontId="14" fillId="4" borderId="0" xfId="2" applyFont="1" applyFill="1"/>
    <xf numFmtId="9" fontId="18" fillId="0" borderId="19" xfId="2" applyFont="1" applyBorder="1" applyAlignment="1">
      <alignment vertical="center" wrapText="1"/>
    </xf>
    <xf numFmtId="164" fontId="18" fillId="4" borderId="19" xfId="0" applyNumberFormat="1" applyFont="1" applyFill="1" applyBorder="1"/>
    <xf numFmtId="0" fontId="14" fillId="4" borderId="0" xfId="0" applyFont="1" applyFill="1" applyAlignment="1"/>
    <xf numFmtId="0" fontId="14" fillId="4" borderId="0" xfId="0" applyFont="1" applyFill="1" applyAlignment="1">
      <alignment horizontal="center"/>
    </xf>
    <xf numFmtId="0" fontId="25" fillId="4" borderId="0" xfId="0" applyFont="1" applyFill="1" applyAlignment="1">
      <alignment horizontal="center"/>
    </xf>
    <xf numFmtId="0" fontId="17" fillId="0" borderId="19" xfId="0" applyFont="1" applyFill="1" applyBorder="1" applyAlignment="1">
      <alignment vertical="center" wrapText="1"/>
    </xf>
    <xf numFmtId="0" fontId="0" fillId="0" borderId="6" xfId="0" applyBorder="1"/>
    <xf numFmtId="43" fontId="0" fillId="0" borderId="6" xfId="3" applyFont="1" applyBorder="1"/>
    <xf numFmtId="43" fontId="0" fillId="0" borderId="6" xfId="0" applyNumberFormat="1" applyBorder="1"/>
    <xf numFmtId="0" fontId="2" fillId="0" borderId="6" xfId="0" applyFont="1" applyBorder="1"/>
    <xf numFmtId="43" fontId="2" fillId="0" borderId="6" xfId="3" applyFont="1" applyBorder="1"/>
    <xf numFmtId="0" fontId="11" fillId="5" borderId="6" xfId="0" applyFont="1" applyFill="1" applyBorder="1"/>
    <xf numFmtId="169" fontId="0" fillId="0" borderId="6" xfId="3" applyNumberFormat="1" applyFont="1" applyBorder="1"/>
    <xf numFmtId="169" fontId="2" fillId="0" borderId="6" xfId="3" applyNumberFormat="1" applyFont="1" applyBorder="1"/>
    <xf numFmtId="169" fontId="0" fillId="0" borderId="6" xfId="0" applyNumberFormat="1" applyBorder="1"/>
    <xf numFmtId="169" fontId="0" fillId="0" borderId="0" xfId="0" applyNumberFormat="1"/>
    <xf numFmtId="0" fontId="26" fillId="0" borderId="0" xfId="0" applyFont="1"/>
    <xf numFmtId="0" fontId="0" fillId="5" borderId="6" xfId="0" applyFill="1" applyBorder="1"/>
    <xf numFmtId="0" fontId="0" fillId="0" borderId="29" xfId="0" applyBorder="1"/>
    <xf numFmtId="43" fontId="0" fillId="0" borderId="29" xfId="0" applyNumberFormat="1" applyBorder="1"/>
    <xf numFmtId="0" fontId="0" fillId="5" borderId="26" xfId="0" applyFill="1" applyBorder="1"/>
    <xf numFmtId="43" fontId="2" fillId="0" borderId="6" xfId="0" applyNumberFormat="1" applyFont="1" applyBorder="1"/>
    <xf numFmtId="165" fontId="0" fillId="0" borderId="0" xfId="2" applyNumberFormat="1" applyFont="1" applyBorder="1" applyAlignment="1">
      <alignment horizontal="right" wrapText="1"/>
    </xf>
    <xf numFmtId="10" fontId="0" fillId="0" borderId="0" xfId="2" applyNumberFormat="1" applyFont="1" applyFill="1" applyBorder="1"/>
    <xf numFmtId="166" fontId="2" fillId="0" borderId="0" xfId="1" applyNumberFormat="1" applyFont="1" applyBorder="1"/>
    <xf numFmtId="166" fontId="2" fillId="0" borderId="5" xfId="0" applyNumberFormat="1" applyFont="1" applyBorder="1"/>
    <xf numFmtId="9" fontId="7" fillId="0" borderId="0" xfId="2" applyNumberFormat="1" applyFont="1" applyBorder="1" applyAlignment="1">
      <alignment horizontal="center"/>
    </xf>
    <xf numFmtId="0" fontId="2" fillId="0" borderId="0" xfId="0" applyFont="1" applyBorder="1"/>
    <xf numFmtId="0" fontId="2" fillId="0" borderId="0" xfId="0" applyFont="1" applyAlignment="1">
      <alignment horizontal="center"/>
    </xf>
    <xf numFmtId="6" fontId="0" fillId="0" borderId="0" xfId="3" applyNumberFormat="1" applyFont="1"/>
    <xf numFmtId="0" fontId="27" fillId="4" borderId="0" xfId="0" applyFont="1" applyFill="1"/>
    <xf numFmtId="0" fontId="4" fillId="0" borderId="0" xfId="0" applyFont="1" applyAlignment="1">
      <alignment vertical="center"/>
    </xf>
    <xf numFmtId="0" fontId="3" fillId="3" borderId="0" xfId="0" applyFont="1" applyFill="1" applyAlignment="1"/>
    <xf numFmtId="166" fontId="1" fillId="0" borderId="0" xfId="1" applyNumberFormat="1" applyFont="1" applyFill="1" applyBorder="1" applyAlignment="1">
      <alignment horizontal="center"/>
    </xf>
    <xf numFmtId="166" fontId="2" fillId="2" borderId="0" xfId="2" applyNumberFormat="1" applyFont="1" applyFill="1" applyBorder="1"/>
    <xf numFmtId="166" fontId="0" fillId="2" borderId="1" xfId="1" applyNumberFormat="1" applyFont="1" applyFill="1" applyBorder="1"/>
    <xf numFmtId="166" fontId="4" fillId="4" borderId="0" xfId="1" applyNumberFormat="1" applyFont="1" applyFill="1"/>
    <xf numFmtId="0" fontId="0" fillId="4" borderId="0" xfId="0" applyFill="1"/>
    <xf numFmtId="166" fontId="0" fillId="4" borderId="0" xfId="1" applyNumberFormat="1" applyFont="1" applyFill="1"/>
    <xf numFmtId="0" fontId="0" fillId="0" borderId="4" xfId="0" applyFont="1" applyBorder="1" applyAlignment="1">
      <alignment horizontal="center"/>
    </xf>
    <xf numFmtId="0" fontId="2" fillId="4" borderId="0" xfId="0" applyFont="1" applyFill="1"/>
    <xf numFmtId="44" fontId="14" fillId="4" borderId="0" xfId="0" applyNumberFormat="1" applyFont="1" applyFill="1"/>
    <xf numFmtId="9" fontId="14" fillId="4" borderId="0" xfId="2" applyNumberFormat="1" applyFont="1" applyFill="1"/>
    <xf numFmtId="0" fontId="0" fillId="0" borderId="0" xfId="0" applyAlignment="1"/>
    <xf numFmtId="0" fontId="9" fillId="0" borderId="0" xfId="0" applyFont="1" applyAlignment="1">
      <alignment horizontal="center"/>
    </xf>
    <xf numFmtId="0" fontId="9" fillId="0" borderId="0" xfId="0" applyFont="1" applyBorder="1" applyAlignment="1">
      <alignment horizontal="center"/>
    </xf>
    <xf numFmtId="0" fontId="28" fillId="0" borderId="19" xfId="0" applyFont="1" applyFill="1" applyBorder="1" applyAlignment="1">
      <alignment vertical="center" wrapText="1"/>
    </xf>
    <xf numFmtId="0" fontId="14" fillId="4" borderId="0" xfId="0" applyFont="1" applyFill="1" applyAlignment="1">
      <alignment horizontal="center" vertical="top"/>
    </xf>
    <xf numFmtId="0" fontId="13" fillId="4" borderId="0" xfId="0" applyFont="1" applyFill="1" applyAlignment="1">
      <alignment horizontal="left" wrapText="1"/>
    </xf>
    <xf numFmtId="0" fontId="14" fillId="4" borderId="0" xfId="0" applyFont="1" applyFill="1" applyAlignment="1">
      <alignment horizontal="left" wrapText="1"/>
    </xf>
    <xf numFmtId="0" fontId="23" fillId="4" borderId="0" xfId="0" applyFont="1" applyFill="1" applyAlignment="1">
      <alignment horizontal="center" vertical="center" wrapText="1"/>
    </xf>
    <xf numFmtId="0" fontId="2" fillId="0" borderId="2" xfId="0" applyFont="1" applyBorder="1" applyAlignment="1">
      <alignment horizontal="center" vertical="top" wrapText="1"/>
    </xf>
    <xf numFmtId="0" fontId="2" fillId="0" borderId="14" xfId="0" applyFont="1" applyBorder="1" applyAlignment="1">
      <alignment horizontal="center" vertical="top" wrapText="1"/>
    </xf>
    <xf numFmtId="167" fontId="2" fillId="0" borderId="1" xfId="0" applyNumberFormat="1" applyFont="1" applyBorder="1" applyAlignment="1">
      <alignment horizontal="center" vertical="top" wrapText="1"/>
    </xf>
    <xf numFmtId="167" fontId="2" fillId="0" borderId="12" xfId="0" applyNumberFormat="1" applyFont="1" applyBorder="1" applyAlignment="1">
      <alignment horizontal="center" vertical="top" wrapText="1"/>
    </xf>
    <xf numFmtId="0" fontId="9" fillId="0" borderId="0" xfId="0" applyFont="1" applyAlignment="1">
      <alignment horizontal="center" vertical="center"/>
    </xf>
    <xf numFmtId="0" fontId="0" fillId="0" borderId="0" xfId="0" applyAlignment="1">
      <alignment vertical="top" wrapText="1"/>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6" xfId="0" applyFont="1" applyFill="1" applyBorder="1" applyAlignment="1">
      <alignment horizontal="center" vertical="center"/>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xdr:colOff>
      <xdr:row>9</xdr:row>
      <xdr:rowOff>50347</xdr:rowOff>
    </xdr:from>
    <xdr:to>
      <xdr:col>9</xdr:col>
      <xdr:colOff>574459</xdr:colOff>
      <xdr:row>35</xdr:row>
      <xdr:rowOff>16781</xdr:rowOff>
    </xdr:to>
    <xdr:grpSp>
      <xdr:nvGrpSpPr>
        <xdr:cNvPr id="2" name="Group 1" descr="Ontario Energy Board Log">
          <a:extLst>
            <a:ext uri="{FF2B5EF4-FFF2-40B4-BE49-F238E27FC236}">
              <a16:creationId xmlns:a16="http://schemas.microsoft.com/office/drawing/2014/main" id="{559B2AF7-DE2A-4449-8C97-E35A55688357}"/>
            </a:ext>
          </a:extLst>
        </xdr:cNvPr>
        <xdr:cNvGrpSpPr>
          <a:grpSpLocks noChangeAspect="1"/>
        </xdr:cNvGrpSpPr>
      </xdr:nvGrpSpPr>
      <xdr:grpSpPr>
        <a:xfrm>
          <a:off x="6350" y="3206021"/>
          <a:ext cx="5786152" cy="4704086"/>
          <a:chOff x="0" y="0"/>
          <a:chExt cx="7772400" cy="5982936"/>
        </a:xfrm>
      </xdr:grpSpPr>
      <xdr:pic>
        <xdr:nvPicPr>
          <xdr:cNvPr id="3" name="Picture 2">
            <a:extLst>
              <a:ext uri="{FF2B5EF4-FFF2-40B4-BE49-F238E27FC236}">
                <a16:creationId xmlns:a16="http://schemas.microsoft.com/office/drawing/2014/main" id="{EBD96809-A472-D465-3DEF-914C78B142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72400" cy="3672205"/>
          </a:xfrm>
          <a:prstGeom prst="rect">
            <a:avLst/>
          </a:prstGeom>
          <a:noFill/>
          <a:ln>
            <a:noFill/>
          </a:ln>
        </xdr:spPr>
      </xdr:pic>
      <xdr:pic>
        <xdr:nvPicPr>
          <xdr:cNvPr id="4" name="Graphic 20" descr="Ontario Energy Board Logo">
            <a:extLst>
              <a:ext uri="{FF2B5EF4-FFF2-40B4-BE49-F238E27FC236}">
                <a16:creationId xmlns:a16="http://schemas.microsoft.com/office/drawing/2014/main" id="{1945F67F-3008-F5CA-B760-EBA7841C52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6476"/>
            <a:ext cx="7772400" cy="5966460"/>
          </a:xfrm>
          <a:prstGeom prst="rect">
            <a:avLst/>
          </a:prstGeom>
        </xdr:spPr>
      </xdr:pic>
    </xdr:grpSp>
    <xdr:clientData/>
  </xdr:twoCellAnchor>
  <xdr:twoCellAnchor>
    <xdr:from>
      <xdr:col>0</xdr:col>
      <xdr:colOff>50618</xdr:colOff>
      <xdr:row>2</xdr:row>
      <xdr:rowOff>136071</xdr:rowOff>
    </xdr:from>
    <xdr:to>
      <xdr:col>4</xdr:col>
      <xdr:colOff>150857</xdr:colOff>
      <xdr:row>2</xdr:row>
      <xdr:rowOff>153851</xdr:rowOff>
    </xdr:to>
    <xdr:grpSp>
      <xdr:nvGrpSpPr>
        <xdr:cNvPr id="5" name="Group 4">
          <a:extLst>
            <a:ext uri="{FF2B5EF4-FFF2-40B4-BE49-F238E27FC236}">
              <a16:creationId xmlns:a16="http://schemas.microsoft.com/office/drawing/2014/main" id="{B0ADC4ED-6B2E-4314-860B-EECEEC732C73}"/>
            </a:ext>
            <a:ext uri="{C183D7F6-B498-43B3-948B-1728B52AA6E4}">
              <adec:decorative xmlns:adec="http://schemas.microsoft.com/office/drawing/2017/decorative" val="1"/>
            </a:ext>
          </a:extLst>
        </xdr:cNvPr>
        <xdr:cNvGrpSpPr>
          <a:grpSpLocks/>
        </xdr:cNvGrpSpPr>
      </xdr:nvGrpSpPr>
      <xdr:grpSpPr bwMode="auto">
        <a:xfrm>
          <a:off x="50618" y="500506"/>
          <a:ext cx="2419369" cy="17780"/>
          <a:chOff x="1375" y="223"/>
          <a:chExt cx="4010" cy="28"/>
        </a:xfrm>
      </xdr:grpSpPr>
      <xdr:sp macro="" textlink="">
        <xdr:nvSpPr>
          <xdr:cNvPr id="6" name="docshape33">
            <a:extLst>
              <a:ext uri="{FF2B5EF4-FFF2-40B4-BE49-F238E27FC236}">
                <a16:creationId xmlns:a16="http://schemas.microsoft.com/office/drawing/2014/main" id="{A7A7C0CE-5846-6CFB-37C0-BF89EFA23CEB}"/>
              </a:ext>
            </a:extLst>
          </xdr:cNvPr>
          <xdr:cNvSpPr>
            <a:spLocks noChangeArrowheads="1"/>
          </xdr:cNvSpPr>
        </xdr:nvSpPr>
        <xdr:spPr bwMode="auto">
          <a:xfrm>
            <a:off x="1375" y="223"/>
            <a:ext cx="804" cy="28"/>
          </a:xfrm>
          <a:prstGeom prst="rect">
            <a:avLst/>
          </a:prstGeom>
          <a:solidFill>
            <a:srgbClr val="1476AB"/>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 name="docshape34">
            <a:extLst>
              <a:ext uri="{FF2B5EF4-FFF2-40B4-BE49-F238E27FC236}">
                <a16:creationId xmlns:a16="http://schemas.microsoft.com/office/drawing/2014/main" id="{C0E21C0A-F52A-9D21-50B2-ADB2D226B5DA}"/>
              </a:ext>
            </a:extLst>
          </xdr:cNvPr>
          <xdr:cNvSpPr>
            <a:spLocks noChangeArrowheads="1"/>
          </xdr:cNvSpPr>
        </xdr:nvSpPr>
        <xdr:spPr bwMode="auto">
          <a:xfrm>
            <a:off x="2179" y="223"/>
            <a:ext cx="804" cy="28"/>
          </a:xfrm>
          <a:prstGeom prst="rect">
            <a:avLst/>
          </a:prstGeom>
          <a:solidFill>
            <a:srgbClr val="C0D52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 name="docshape35">
            <a:extLst>
              <a:ext uri="{FF2B5EF4-FFF2-40B4-BE49-F238E27FC236}">
                <a16:creationId xmlns:a16="http://schemas.microsoft.com/office/drawing/2014/main" id="{88447684-6280-CC2C-26BA-F7B9F05EDB8F}"/>
              </a:ext>
            </a:extLst>
          </xdr:cNvPr>
          <xdr:cNvSpPr>
            <a:spLocks noChangeArrowheads="1"/>
          </xdr:cNvSpPr>
        </xdr:nvSpPr>
        <xdr:spPr bwMode="auto">
          <a:xfrm>
            <a:off x="2982" y="223"/>
            <a:ext cx="804" cy="28"/>
          </a:xfrm>
          <a:prstGeom prst="rect">
            <a:avLst/>
          </a:prstGeom>
          <a:solidFill>
            <a:srgbClr val="96226B"/>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 name="docshape36">
            <a:extLst>
              <a:ext uri="{FF2B5EF4-FFF2-40B4-BE49-F238E27FC236}">
                <a16:creationId xmlns:a16="http://schemas.microsoft.com/office/drawing/2014/main" id="{D589CA83-EC67-6592-4963-729843C89AA0}"/>
              </a:ext>
            </a:extLst>
          </xdr:cNvPr>
          <xdr:cNvSpPr>
            <a:spLocks noChangeArrowheads="1"/>
          </xdr:cNvSpPr>
        </xdr:nvSpPr>
        <xdr:spPr bwMode="auto">
          <a:xfrm>
            <a:off x="3786" y="223"/>
            <a:ext cx="804" cy="28"/>
          </a:xfrm>
          <a:prstGeom prst="rect">
            <a:avLst/>
          </a:prstGeom>
          <a:solidFill>
            <a:srgbClr val="576F33"/>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 name="docshape37">
            <a:extLst>
              <a:ext uri="{FF2B5EF4-FFF2-40B4-BE49-F238E27FC236}">
                <a16:creationId xmlns:a16="http://schemas.microsoft.com/office/drawing/2014/main" id="{02D87CC8-503F-C65F-6576-2B8956382EFA}"/>
              </a:ext>
            </a:extLst>
          </xdr:cNvPr>
          <xdr:cNvSpPr>
            <a:spLocks noChangeArrowheads="1"/>
          </xdr:cNvSpPr>
        </xdr:nvSpPr>
        <xdr:spPr bwMode="auto">
          <a:xfrm>
            <a:off x="4581" y="223"/>
            <a:ext cx="804" cy="28"/>
          </a:xfrm>
          <a:prstGeom prst="rect">
            <a:avLst/>
          </a:prstGeom>
          <a:solidFill>
            <a:srgbClr val="D63D2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grpSp>
    <xdr:clientData/>
  </xdr:twoCellAnchor>
  <xdr:twoCellAnchor>
    <xdr:from>
      <xdr:col>0</xdr:col>
      <xdr:colOff>0</xdr:colOff>
      <xdr:row>0</xdr:row>
      <xdr:rowOff>149678</xdr:rowOff>
    </xdr:from>
    <xdr:to>
      <xdr:col>4</xdr:col>
      <xdr:colOff>176891</xdr:colOff>
      <xdr:row>2</xdr:row>
      <xdr:rowOff>122464</xdr:rowOff>
    </xdr:to>
    <xdr:sp macro="" textlink="">
      <xdr:nvSpPr>
        <xdr:cNvPr id="11" name="TextBox 10">
          <a:extLst>
            <a:ext uri="{FF2B5EF4-FFF2-40B4-BE49-F238E27FC236}">
              <a16:creationId xmlns:a16="http://schemas.microsoft.com/office/drawing/2014/main" id="{2DE76EAD-539A-49CB-8BF6-40B845B13073}"/>
            </a:ext>
          </a:extLst>
        </xdr:cNvPr>
        <xdr:cNvSpPr txBox="1"/>
      </xdr:nvSpPr>
      <xdr:spPr>
        <a:xfrm>
          <a:off x="0" y="149678"/>
          <a:ext cx="2500991" cy="334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Arial" panose="020B0604020202020204" pitchFamily="34" charset="0"/>
              <a:cs typeface="Arial" panose="020B0604020202020204" pitchFamily="34" charset="0"/>
            </a:rPr>
            <a:t>Ontario Energy Board</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orontohydro.com\YDrive\Finance\Finance%20Division%20Access\Budget%20Reports\2026%20Budget\Capital\Ad-Hoc\Margin%20on%20Payments\MoP%20BCA_Appendix%20A_-MoP_GM_18032026.xlsx" TargetMode="External"/><Relationship Id="rId1" Type="http://schemas.openxmlformats.org/officeDocument/2006/relationships/externalLinkPath" Target="MoP%20BCA_Appendix%20A_-MoP_GM_180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Finance\Finance%20Division%20Access\Budget%20Reports\2026%20Budget\Capital\Ad-Hoc\Island%20MS%20BCA\TH%20NWA_OEB_Draft_BCA%20Framework2024-04-15_CD%20v9.xlsx" TargetMode="External"/><Relationship Id="rId1" Type="http://schemas.openxmlformats.org/officeDocument/2006/relationships/externalLinkPath" Target="/Finance/Finance%20Division%20Access/Budget%20Reports/2026%20Budget/Capital/Ad-Hoc/Island%20MS%20BCA/TH%20NWA_OEB_Draft_BCA%20Framework2024-04-15_CD%20v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 Cover"/>
      <sheetName val="01 Summary"/>
      <sheetName val="02 Annual Values"/>
      <sheetName val="Tables"/>
      <sheetName val="Assumptions and Summary"/>
      <sheetName val="BCA"/>
      <sheetName val="4 yr Deferral BCA"/>
      <sheetName val="Avoidance BCA"/>
      <sheetName val="Depreciation Schedule"/>
      <sheetName val="Depreciation Schedule 4yr Defer"/>
      <sheetName val="Assumptions"/>
    </sheetNames>
    <sheetDataSet>
      <sheetData sheetId="0"/>
      <sheetData sheetId="1"/>
      <sheetData sheetId="2"/>
      <sheetData sheetId="3"/>
      <sheetData sheetId="4">
        <row r="14">
          <cell r="C14">
            <v>5.9987248090614884E-2</v>
          </cell>
        </row>
      </sheetData>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 Cover"/>
      <sheetName val="01 Summary"/>
      <sheetName val="02 Annual Values"/>
      <sheetName val="Assumptions and Summary"/>
      <sheetName val="Summary"/>
      <sheetName val="8yr Deferral BCA"/>
      <sheetName val="8yr Deferral BCA - Battery Only"/>
      <sheetName val="8yr Deferral BCA - Cable Only"/>
      <sheetName val="2026 Cable Option"/>
      <sheetName val="BESS 8yr UL Assumption "/>
      <sheetName val="Depreciation Schedule- Battery"/>
      <sheetName val="Depreciation Schedule- Cable"/>
      <sheetName val="CCA Schedule- Battery"/>
      <sheetName val="CCA Schedule- Cable"/>
      <sheetName val="Avoidance BCA"/>
      <sheetName val="Assumptions"/>
      <sheetName val="99 LookUps"/>
    </sheetNames>
    <sheetDataSet>
      <sheetData sheetId="0" refreshError="1"/>
      <sheetData sheetId="1" refreshError="1"/>
      <sheetData sheetId="2" refreshError="1"/>
      <sheetData sheetId="3">
        <row r="11">
          <cell r="C11">
            <v>5.8979999999999998E-2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18D9-C9F0-4804-A713-F04C1605F582}">
  <sheetPr>
    <tabColor rgb="FFD72C00"/>
  </sheetPr>
  <dimension ref="A6:J9"/>
  <sheetViews>
    <sheetView zoomScale="115" zoomScaleNormal="115" workbookViewId="0">
      <selection activeCell="A6" sqref="A6:J6"/>
    </sheetView>
  </sheetViews>
  <sheetFormatPr defaultColWidth="8.7109375" defaultRowHeight="14.25"/>
  <cols>
    <col min="1" max="16384" width="8.7109375" style="111"/>
  </cols>
  <sheetData>
    <row r="6" spans="1:10" ht="50.45" customHeight="1">
      <c r="A6" s="198" t="s">
        <v>107</v>
      </c>
      <c r="B6" s="198"/>
      <c r="C6" s="198"/>
      <c r="D6" s="198"/>
      <c r="E6" s="198"/>
      <c r="F6" s="198"/>
      <c r="G6" s="198"/>
      <c r="H6" s="198"/>
      <c r="I6" s="198"/>
      <c r="J6" s="198"/>
    </row>
    <row r="8" spans="1:10" ht="77.45" customHeight="1">
      <c r="A8" s="199" t="s">
        <v>187</v>
      </c>
      <c r="B8" s="199"/>
      <c r="C8" s="199"/>
      <c r="D8" s="199"/>
      <c r="E8" s="199"/>
      <c r="F8" s="199"/>
      <c r="G8" s="199"/>
      <c r="H8" s="199"/>
      <c r="I8" s="199"/>
      <c r="J8" s="199"/>
    </row>
    <row r="9" spans="1:10" ht="35.25" customHeight="1">
      <c r="A9" s="199" t="s">
        <v>108</v>
      </c>
      <c r="B9" s="199"/>
      <c r="C9" s="199"/>
      <c r="D9" s="199"/>
      <c r="E9" s="199"/>
      <c r="F9" s="199"/>
      <c r="G9" s="199"/>
      <c r="H9" s="199"/>
      <c r="I9" s="199"/>
      <c r="J9" s="199"/>
    </row>
  </sheetData>
  <mergeCells count="3">
    <mergeCell ref="A6:J6"/>
    <mergeCell ref="A8:J8"/>
    <mergeCell ref="A9:J9"/>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A98D-EFDC-4F9D-9AF6-4A0D2FEA150A}">
  <sheetPr>
    <tabColor rgb="FF92D050"/>
  </sheetPr>
  <dimension ref="A1:BP69"/>
  <sheetViews>
    <sheetView showGridLines="0" zoomScale="85" zoomScaleNormal="85" workbookViewId="0"/>
  </sheetViews>
  <sheetFormatPr defaultRowHeight="15" outlineLevelRow="1"/>
  <cols>
    <col min="1" max="1" width="13.140625" bestFit="1" customWidth="1"/>
    <col min="2" max="2" width="16" bestFit="1" customWidth="1"/>
    <col min="3" max="42" width="14.28515625" bestFit="1" customWidth="1"/>
    <col min="43" max="58" width="13.28515625" bestFit="1" customWidth="1"/>
    <col min="59" max="67" width="11.5703125" bestFit="1" customWidth="1"/>
    <col min="68" max="68" width="10.5703125" bestFit="1" customWidth="1"/>
  </cols>
  <sheetData>
    <row r="1" spans="1:68" ht="21">
      <c r="A1" s="166" t="s">
        <v>157</v>
      </c>
    </row>
    <row r="2" spans="1:68">
      <c r="A2" s="143" t="s">
        <v>171</v>
      </c>
    </row>
    <row r="3" spans="1:68">
      <c r="A3" s="103"/>
      <c r="B3" s="103"/>
      <c r="C3" s="104">
        <v>2026</v>
      </c>
      <c r="D3" s="104">
        <v>2027</v>
      </c>
      <c r="E3" s="104">
        <v>2028</v>
      </c>
      <c r="F3" s="104">
        <v>2029</v>
      </c>
      <c r="G3" s="104">
        <v>2030</v>
      </c>
      <c r="H3" s="104">
        <v>2031</v>
      </c>
      <c r="I3" s="104">
        <v>2032</v>
      </c>
      <c r="J3" s="104">
        <v>2033</v>
      </c>
      <c r="K3" s="104">
        <v>2034</v>
      </c>
      <c r="L3" s="104">
        <v>2035</v>
      </c>
      <c r="M3" s="104">
        <v>2036</v>
      </c>
      <c r="N3" s="104">
        <v>2037</v>
      </c>
      <c r="O3" s="104">
        <v>2038</v>
      </c>
      <c r="P3" s="104">
        <v>2039</v>
      </c>
      <c r="Q3" s="104">
        <v>2040</v>
      </c>
      <c r="R3" s="104">
        <v>2041</v>
      </c>
      <c r="S3" s="104">
        <v>2042</v>
      </c>
      <c r="T3" s="104">
        <v>2043</v>
      </c>
      <c r="U3" s="104">
        <v>2044</v>
      </c>
      <c r="V3" s="104">
        <v>2045</v>
      </c>
      <c r="W3" s="104">
        <v>2046</v>
      </c>
      <c r="X3" s="104">
        <v>2047</v>
      </c>
      <c r="Y3" s="104">
        <v>2048</v>
      </c>
      <c r="Z3" s="104">
        <v>2049</v>
      </c>
      <c r="AA3" s="104">
        <v>2050</v>
      </c>
      <c r="AB3" s="104">
        <v>2051</v>
      </c>
      <c r="AC3" s="104">
        <v>2052</v>
      </c>
      <c r="AD3" s="104">
        <v>2053</v>
      </c>
      <c r="AE3" s="104">
        <v>2054</v>
      </c>
      <c r="AF3" s="104">
        <v>2055</v>
      </c>
      <c r="AG3" s="104">
        <v>2056</v>
      </c>
      <c r="AH3" s="104">
        <v>2057</v>
      </c>
      <c r="AI3" s="104">
        <v>2058</v>
      </c>
      <c r="AJ3" s="104">
        <v>2059</v>
      </c>
      <c r="AK3" s="104">
        <v>2060</v>
      </c>
      <c r="AL3" s="104">
        <v>2061</v>
      </c>
      <c r="AM3" s="104">
        <v>2062</v>
      </c>
      <c r="AN3" s="104">
        <v>2063</v>
      </c>
      <c r="AO3" s="104">
        <v>2064</v>
      </c>
      <c r="AP3" s="104">
        <v>2065</v>
      </c>
      <c r="AQ3" s="104">
        <v>2066</v>
      </c>
      <c r="AR3" s="104">
        <v>2067</v>
      </c>
      <c r="AS3" s="104">
        <v>2068</v>
      </c>
      <c r="AT3" s="104">
        <v>2069</v>
      </c>
      <c r="AU3" s="104">
        <v>2070</v>
      </c>
      <c r="AV3" s="104">
        <v>2071</v>
      </c>
      <c r="AW3" s="104">
        <v>2072</v>
      </c>
      <c r="AX3" s="104">
        <v>2073</v>
      </c>
      <c r="AY3" s="104">
        <v>2074</v>
      </c>
      <c r="AZ3" s="104">
        <v>2075</v>
      </c>
      <c r="BA3" s="104">
        <v>2076</v>
      </c>
      <c r="BB3" s="104">
        <v>2077</v>
      </c>
      <c r="BC3" s="104">
        <v>2078</v>
      </c>
      <c r="BD3" s="104">
        <v>2079</v>
      </c>
      <c r="BE3" s="104">
        <v>2080</v>
      </c>
      <c r="BF3" s="104">
        <v>2081</v>
      </c>
      <c r="BG3" s="104">
        <v>2082</v>
      </c>
      <c r="BH3" s="104">
        <v>2083</v>
      </c>
      <c r="BI3" s="104">
        <v>2084</v>
      </c>
      <c r="BJ3" s="104">
        <v>2085</v>
      </c>
      <c r="BK3" s="104">
        <v>2086</v>
      </c>
      <c r="BL3" s="104">
        <v>2087</v>
      </c>
      <c r="BM3" s="104">
        <v>2088</v>
      </c>
      <c r="BN3" s="104">
        <v>2089</v>
      </c>
      <c r="BO3" s="104">
        <v>2090</v>
      </c>
      <c r="BP3" s="104">
        <v>2091</v>
      </c>
    </row>
    <row r="4" spans="1:68" hidden="1" outlineLevel="1">
      <c r="A4" s="156" t="s">
        <v>156</v>
      </c>
      <c r="B4" s="156" t="s">
        <v>78</v>
      </c>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row>
    <row r="5" spans="1:68" hidden="1" outlineLevel="1">
      <c r="A5" s="156" t="s">
        <v>67</v>
      </c>
      <c r="B5" s="162">
        <f>+'Depreciation Schedule 4yr Defer'!B5</f>
        <v>126126.9364067141</v>
      </c>
      <c r="C5" s="164">
        <f>(B5/A5)*0.5</f>
        <v>4204.2312135571365</v>
      </c>
      <c r="D5" s="164">
        <f>$B5/$A5</f>
        <v>8408.4624271142729</v>
      </c>
      <c r="E5" s="164">
        <f t="shared" ref="E5:Q5" si="0">$B5/$A5</f>
        <v>8408.4624271142729</v>
      </c>
      <c r="F5" s="164">
        <f t="shared" si="0"/>
        <v>8408.4624271142729</v>
      </c>
      <c r="G5" s="164">
        <f t="shared" si="0"/>
        <v>8408.4624271142729</v>
      </c>
      <c r="H5" s="164">
        <f t="shared" si="0"/>
        <v>8408.4624271142729</v>
      </c>
      <c r="I5" s="164">
        <f t="shared" si="0"/>
        <v>8408.4624271142729</v>
      </c>
      <c r="J5" s="164">
        <f t="shared" si="0"/>
        <v>8408.4624271142729</v>
      </c>
      <c r="K5" s="164">
        <f t="shared" si="0"/>
        <v>8408.4624271142729</v>
      </c>
      <c r="L5" s="164">
        <f t="shared" si="0"/>
        <v>8408.4624271142729</v>
      </c>
      <c r="M5" s="164">
        <f t="shared" si="0"/>
        <v>8408.4624271142729</v>
      </c>
      <c r="N5" s="164">
        <f t="shared" si="0"/>
        <v>8408.4624271142729</v>
      </c>
      <c r="O5" s="164">
        <f t="shared" si="0"/>
        <v>8408.4624271142729</v>
      </c>
      <c r="P5" s="164">
        <f t="shared" si="0"/>
        <v>8408.4624271142729</v>
      </c>
      <c r="Q5" s="164">
        <f t="shared" si="0"/>
        <v>8408.4624271142729</v>
      </c>
      <c r="R5" s="164">
        <f>$B5/$A5/2</f>
        <v>4204.2312135571365</v>
      </c>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row>
    <row r="6" spans="1:68" hidden="1" outlineLevel="1">
      <c r="A6" s="156" t="s">
        <v>76</v>
      </c>
      <c r="B6" s="162">
        <f>+'Depreciation Schedule 4yr Defer'!B6</f>
        <v>337706.5546649379</v>
      </c>
      <c r="C6" s="164">
        <f t="shared" ref="C6:C15" si="1">(B6/A6)*0.5</f>
        <v>8442.6638666234467</v>
      </c>
      <c r="D6" s="164">
        <f t="shared" ref="D6:S15" si="2">$B6/$A6</f>
        <v>16885.327733246893</v>
      </c>
      <c r="E6" s="164">
        <f t="shared" si="2"/>
        <v>16885.327733246893</v>
      </c>
      <c r="F6" s="164">
        <f t="shared" si="2"/>
        <v>16885.327733246893</v>
      </c>
      <c r="G6" s="164">
        <f t="shared" si="2"/>
        <v>16885.327733246893</v>
      </c>
      <c r="H6" s="164">
        <f t="shared" si="2"/>
        <v>16885.327733246893</v>
      </c>
      <c r="I6" s="164">
        <f t="shared" si="2"/>
        <v>16885.327733246893</v>
      </c>
      <c r="J6" s="164">
        <f t="shared" si="2"/>
        <v>16885.327733246893</v>
      </c>
      <c r="K6" s="164">
        <f t="shared" si="2"/>
        <v>16885.327733246893</v>
      </c>
      <c r="L6" s="164">
        <f t="shared" si="2"/>
        <v>16885.327733246893</v>
      </c>
      <c r="M6" s="164">
        <f t="shared" si="2"/>
        <v>16885.327733246893</v>
      </c>
      <c r="N6" s="164">
        <f t="shared" si="2"/>
        <v>16885.327733246893</v>
      </c>
      <c r="O6" s="164">
        <f t="shared" si="2"/>
        <v>16885.327733246893</v>
      </c>
      <c r="P6" s="164">
        <f t="shared" si="2"/>
        <v>16885.327733246893</v>
      </c>
      <c r="Q6" s="164">
        <f t="shared" si="2"/>
        <v>16885.327733246893</v>
      </c>
      <c r="R6" s="164">
        <f t="shared" si="2"/>
        <v>16885.327733246893</v>
      </c>
      <c r="S6" s="164">
        <f t="shared" si="2"/>
        <v>16885.327733246893</v>
      </c>
      <c r="T6" s="164">
        <f t="shared" ref="T6:AI15" si="3">$B6/$A6</f>
        <v>16885.327733246893</v>
      </c>
      <c r="U6" s="164">
        <f t="shared" si="3"/>
        <v>16885.327733246893</v>
      </c>
      <c r="V6" s="164">
        <f t="shared" si="3"/>
        <v>16885.327733246893</v>
      </c>
      <c r="W6" s="164">
        <f>$B6/$A6/2</f>
        <v>8442.6638666234467</v>
      </c>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row>
    <row r="7" spans="1:68" hidden="1" outlineLevel="1">
      <c r="A7" s="156" t="s">
        <v>71</v>
      </c>
      <c r="B7" s="162">
        <f>+'Depreciation Schedule 4yr Defer'!B7</f>
        <v>237021.7711668011</v>
      </c>
      <c r="C7" s="164">
        <f t="shared" si="1"/>
        <v>4740.4354233360218</v>
      </c>
      <c r="D7" s="164">
        <f t="shared" si="2"/>
        <v>9480.8708466720436</v>
      </c>
      <c r="E7" s="164">
        <f t="shared" si="2"/>
        <v>9480.8708466720436</v>
      </c>
      <c r="F7" s="164">
        <f t="shared" si="2"/>
        <v>9480.8708466720436</v>
      </c>
      <c r="G7" s="164">
        <f t="shared" si="2"/>
        <v>9480.8708466720436</v>
      </c>
      <c r="H7" s="164">
        <f t="shared" si="2"/>
        <v>9480.8708466720436</v>
      </c>
      <c r="I7" s="164">
        <f t="shared" si="2"/>
        <v>9480.8708466720436</v>
      </c>
      <c r="J7" s="164">
        <f t="shared" si="2"/>
        <v>9480.8708466720436</v>
      </c>
      <c r="K7" s="164">
        <f t="shared" si="2"/>
        <v>9480.8708466720436</v>
      </c>
      <c r="L7" s="164">
        <f t="shared" si="2"/>
        <v>9480.8708466720436</v>
      </c>
      <c r="M7" s="164">
        <f t="shared" si="2"/>
        <v>9480.8708466720436</v>
      </c>
      <c r="N7" s="164">
        <f t="shared" si="2"/>
        <v>9480.8708466720436</v>
      </c>
      <c r="O7" s="164">
        <f t="shared" si="2"/>
        <v>9480.8708466720436</v>
      </c>
      <c r="P7" s="164">
        <f t="shared" si="2"/>
        <v>9480.8708466720436</v>
      </c>
      <c r="Q7" s="164">
        <f t="shared" si="2"/>
        <v>9480.8708466720436</v>
      </c>
      <c r="R7" s="164">
        <f t="shared" si="2"/>
        <v>9480.8708466720436</v>
      </c>
      <c r="S7" s="164">
        <f t="shared" si="2"/>
        <v>9480.8708466720436</v>
      </c>
      <c r="T7" s="164">
        <f t="shared" si="3"/>
        <v>9480.8708466720436</v>
      </c>
      <c r="U7" s="164">
        <f t="shared" si="3"/>
        <v>9480.8708466720436</v>
      </c>
      <c r="V7" s="164">
        <f t="shared" si="3"/>
        <v>9480.8708466720436</v>
      </c>
      <c r="W7" s="164">
        <f t="shared" si="3"/>
        <v>9480.8708466720436</v>
      </c>
      <c r="X7" s="164">
        <f t="shared" si="3"/>
        <v>9480.8708466720436</v>
      </c>
      <c r="Y7" s="164">
        <f t="shared" si="3"/>
        <v>9480.8708466720436</v>
      </c>
      <c r="Z7" s="164">
        <f t="shared" si="3"/>
        <v>9480.8708466720436</v>
      </c>
      <c r="AA7" s="164">
        <f t="shared" si="3"/>
        <v>9480.8708466720436</v>
      </c>
      <c r="AB7" s="164">
        <f>$B7/$A7/2</f>
        <v>4740.4354233360218</v>
      </c>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row>
    <row r="8" spans="1:68" hidden="1" outlineLevel="1">
      <c r="A8" s="156" t="s">
        <v>70</v>
      </c>
      <c r="B8" s="162">
        <f>+'Depreciation Schedule 4yr Defer'!B8</f>
        <v>936124.20308340446</v>
      </c>
      <c r="C8" s="164">
        <f t="shared" si="1"/>
        <v>15602.070051390074</v>
      </c>
      <c r="D8" s="164">
        <f t="shared" si="2"/>
        <v>31204.140102780148</v>
      </c>
      <c r="E8" s="164">
        <f t="shared" si="2"/>
        <v>31204.140102780148</v>
      </c>
      <c r="F8" s="164">
        <f t="shared" si="2"/>
        <v>31204.140102780148</v>
      </c>
      <c r="G8" s="164">
        <f t="shared" si="2"/>
        <v>31204.140102780148</v>
      </c>
      <c r="H8" s="164">
        <f t="shared" si="2"/>
        <v>31204.140102780148</v>
      </c>
      <c r="I8" s="164">
        <f t="shared" si="2"/>
        <v>31204.140102780148</v>
      </c>
      <c r="J8" s="164">
        <f t="shared" si="2"/>
        <v>31204.140102780148</v>
      </c>
      <c r="K8" s="164">
        <f t="shared" si="2"/>
        <v>31204.140102780148</v>
      </c>
      <c r="L8" s="164">
        <f t="shared" si="2"/>
        <v>31204.140102780148</v>
      </c>
      <c r="M8" s="164">
        <f t="shared" si="2"/>
        <v>31204.140102780148</v>
      </c>
      <c r="N8" s="164">
        <f t="shared" si="2"/>
        <v>31204.140102780148</v>
      </c>
      <c r="O8" s="164">
        <f t="shared" si="2"/>
        <v>31204.140102780148</v>
      </c>
      <c r="P8" s="164">
        <f t="shared" si="2"/>
        <v>31204.140102780148</v>
      </c>
      <c r="Q8" s="164">
        <f t="shared" si="2"/>
        <v>31204.140102780148</v>
      </c>
      <c r="R8" s="164">
        <f t="shared" si="2"/>
        <v>31204.140102780148</v>
      </c>
      <c r="S8" s="164">
        <f t="shared" si="2"/>
        <v>31204.140102780148</v>
      </c>
      <c r="T8" s="164">
        <f t="shared" si="3"/>
        <v>31204.140102780148</v>
      </c>
      <c r="U8" s="164">
        <f t="shared" si="3"/>
        <v>31204.140102780148</v>
      </c>
      <c r="V8" s="164">
        <f t="shared" si="3"/>
        <v>31204.140102780148</v>
      </c>
      <c r="W8" s="164">
        <f t="shared" si="3"/>
        <v>31204.140102780148</v>
      </c>
      <c r="X8" s="164">
        <f t="shared" si="3"/>
        <v>31204.140102780148</v>
      </c>
      <c r="Y8" s="164">
        <f t="shared" si="3"/>
        <v>31204.140102780148</v>
      </c>
      <c r="Z8" s="164">
        <f t="shared" si="3"/>
        <v>31204.140102780148</v>
      </c>
      <c r="AA8" s="164">
        <f t="shared" si="3"/>
        <v>31204.140102780148</v>
      </c>
      <c r="AB8" s="164">
        <f t="shared" si="3"/>
        <v>31204.140102780148</v>
      </c>
      <c r="AC8" s="164">
        <f t="shared" si="3"/>
        <v>31204.140102780148</v>
      </c>
      <c r="AD8" s="164">
        <f t="shared" si="3"/>
        <v>31204.140102780148</v>
      </c>
      <c r="AE8" s="164">
        <f t="shared" si="3"/>
        <v>31204.140102780148</v>
      </c>
      <c r="AF8" s="164">
        <f t="shared" si="3"/>
        <v>31204.140102780148</v>
      </c>
      <c r="AG8" s="164">
        <f>$B8/$A8/2</f>
        <v>15602.070051390074</v>
      </c>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row>
    <row r="9" spans="1:68" hidden="1" outlineLevel="1">
      <c r="A9" s="156" t="s">
        <v>75</v>
      </c>
      <c r="B9" s="162">
        <f>+'Depreciation Schedule 4yr Defer'!B9</f>
        <v>249497.93082466413</v>
      </c>
      <c r="C9" s="164">
        <f t="shared" si="1"/>
        <v>3564.2561546380589</v>
      </c>
      <c r="D9" s="164">
        <f t="shared" si="2"/>
        <v>7128.5123092761178</v>
      </c>
      <c r="E9" s="164">
        <f t="shared" si="2"/>
        <v>7128.5123092761178</v>
      </c>
      <c r="F9" s="164">
        <f t="shared" si="2"/>
        <v>7128.5123092761178</v>
      </c>
      <c r="G9" s="164">
        <f t="shared" si="2"/>
        <v>7128.5123092761178</v>
      </c>
      <c r="H9" s="164">
        <f t="shared" si="2"/>
        <v>7128.5123092761178</v>
      </c>
      <c r="I9" s="164">
        <f t="shared" si="2"/>
        <v>7128.5123092761178</v>
      </c>
      <c r="J9" s="164">
        <f t="shared" si="2"/>
        <v>7128.5123092761178</v>
      </c>
      <c r="K9" s="164">
        <f t="shared" si="2"/>
        <v>7128.5123092761178</v>
      </c>
      <c r="L9" s="164">
        <f t="shared" si="2"/>
        <v>7128.5123092761178</v>
      </c>
      <c r="M9" s="164">
        <f t="shared" si="2"/>
        <v>7128.5123092761178</v>
      </c>
      <c r="N9" s="164">
        <f t="shared" si="2"/>
        <v>7128.5123092761178</v>
      </c>
      <c r="O9" s="164">
        <f t="shared" si="2"/>
        <v>7128.5123092761178</v>
      </c>
      <c r="P9" s="164">
        <f t="shared" si="2"/>
        <v>7128.5123092761178</v>
      </c>
      <c r="Q9" s="164">
        <f t="shared" si="2"/>
        <v>7128.5123092761178</v>
      </c>
      <c r="R9" s="164">
        <f t="shared" si="2"/>
        <v>7128.5123092761178</v>
      </c>
      <c r="S9" s="164">
        <f t="shared" si="2"/>
        <v>7128.5123092761178</v>
      </c>
      <c r="T9" s="164">
        <f t="shared" si="3"/>
        <v>7128.5123092761178</v>
      </c>
      <c r="U9" s="164">
        <f t="shared" si="3"/>
        <v>7128.5123092761178</v>
      </c>
      <c r="V9" s="164">
        <f t="shared" si="3"/>
        <v>7128.5123092761178</v>
      </c>
      <c r="W9" s="164">
        <f t="shared" si="3"/>
        <v>7128.5123092761178</v>
      </c>
      <c r="X9" s="164">
        <f t="shared" si="3"/>
        <v>7128.5123092761178</v>
      </c>
      <c r="Y9" s="164">
        <f t="shared" si="3"/>
        <v>7128.5123092761178</v>
      </c>
      <c r="Z9" s="164">
        <f t="shared" si="3"/>
        <v>7128.5123092761178</v>
      </c>
      <c r="AA9" s="164">
        <f t="shared" si="3"/>
        <v>7128.5123092761178</v>
      </c>
      <c r="AB9" s="164">
        <f t="shared" si="3"/>
        <v>7128.5123092761178</v>
      </c>
      <c r="AC9" s="164">
        <f t="shared" si="3"/>
        <v>7128.5123092761178</v>
      </c>
      <c r="AD9" s="164">
        <f t="shared" si="3"/>
        <v>7128.5123092761178</v>
      </c>
      <c r="AE9" s="164">
        <f t="shared" si="3"/>
        <v>7128.5123092761178</v>
      </c>
      <c r="AF9" s="164">
        <f t="shared" si="3"/>
        <v>7128.5123092761178</v>
      </c>
      <c r="AG9" s="164">
        <f t="shared" si="3"/>
        <v>7128.5123092761178</v>
      </c>
      <c r="AH9" s="164">
        <f t="shared" si="3"/>
        <v>7128.5123092761178</v>
      </c>
      <c r="AI9" s="164">
        <f t="shared" si="3"/>
        <v>7128.5123092761178</v>
      </c>
      <c r="AJ9" s="164">
        <f t="shared" ref="AJ9:AY15" si="4">$B9/$A9</f>
        <v>7128.5123092761178</v>
      </c>
      <c r="AK9" s="164">
        <f t="shared" si="4"/>
        <v>7128.5123092761178</v>
      </c>
      <c r="AL9" s="164">
        <f>$B9/$A9/2</f>
        <v>3564.2561546380589</v>
      </c>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row>
    <row r="10" spans="1:68" hidden="1" outlineLevel="1">
      <c r="A10" s="156" t="s">
        <v>74</v>
      </c>
      <c r="B10" s="162">
        <f>+'Depreciation Schedule 4yr Defer'!B10</f>
        <v>103475.41550620111</v>
      </c>
      <c r="C10" s="164">
        <f t="shared" si="1"/>
        <v>1293.4426938275139</v>
      </c>
      <c r="D10" s="164">
        <f t="shared" si="2"/>
        <v>2586.8853876550279</v>
      </c>
      <c r="E10" s="164">
        <f t="shared" si="2"/>
        <v>2586.8853876550279</v>
      </c>
      <c r="F10" s="164">
        <f t="shared" si="2"/>
        <v>2586.8853876550279</v>
      </c>
      <c r="G10" s="164">
        <f t="shared" si="2"/>
        <v>2586.8853876550279</v>
      </c>
      <c r="H10" s="164">
        <f t="shared" si="2"/>
        <v>2586.8853876550279</v>
      </c>
      <c r="I10" s="164">
        <f t="shared" si="2"/>
        <v>2586.8853876550279</v>
      </c>
      <c r="J10" s="164">
        <f t="shared" si="2"/>
        <v>2586.8853876550279</v>
      </c>
      <c r="K10" s="164">
        <f t="shared" si="2"/>
        <v>2586.8853876550279</v>
      </c>
      <c r="L10" s="164">
        <f t="shared" si="2"/>
        <v>2586.8853876550279</v>
      </c>
      <c r="M10" s="164">
        <f t="shared" si="2"/>
        <v>2586.8853876550279</v>
      </c>
      <c r="N10" s="164">
        <f t="shared" si="2"/>
        <v>2586.8853876550279</v>
      </c>
      <c r="O10" s="164">
        <f t="shared" si="2"/>
        <v>2586.8853876550279</v>
      </c>
      <c r="P10" s="164">
        <f t="shared" si="2"/>
        <v>2586.8853876550279</v>
      </c>
      <c r="Q10" s="164">
        <f t="shared" si="2"/>
        <v>2586.8853876550279</v>
      </c>
      <c r="R10" s="164">
        <f t="shared" si="2"/>
        <v>2586.8853876550279</v>
      </c>
      <c r="S10" s="164">
        <f t="shared" si="2"/>
        <v>2586.8853876550279</v>
      </c>
      <c r="T10" s="164">
        <f t="shared" si="3"/>
        <v>2586.8853876550279</v>
      </c>
      <c r="U10" s="164">
        <f t="shared" si="3"/>
        <v>2586.8853876550279</v>
      </c>
      <c r="V10" s="164">
        <f t="shared" si="3"/>
        <v>2586.8853876550279</v>
      </c>
      <c r="W10" s="164">
        <f t="shared" si="3"/>
        <v>2586.8853876550279</v>
      </c>
      <c r="X10" s="164">
        <f t="shared" si="3"/>
        <v>2586.8853876550279</v>
      </c>
      <c r="Y10" s="164">
        <f t="shared" si="3"/>
        <v>2586.8853876550279</v>
      </c>
      <c r="Z10" s="164">
        <f t="shared" si="3"/>
        <v>2586.8853876550279</v>
      </c>
      <c r="AA10" s="164">
        <f t="shared" si="3"/>
        <v>2586.8853876550279</v>
      </c>
      <c r="AB10" s="164">
        <f t="shared" si="3"/>
        <v>2586.8853876550279</v>
      </c>
      <c r="AC10" s="164">
        <f t="shared" si="3"/>
        <v>2586.8853876550279</v>
      </c>
      <c r="AD10" s="164">
        <f t="shared" si="3"/>
        <v>2586.8853876550279</v>
      </c>
      <c r="AE10" s="164">
        <f t="shared" si="3"/>
        <v>2586.8853876550279</v>
      </c>
      <c r="AF10" s="164">
        <f t="shared" si="3"/>
        <v>2586.8853876550279</v>
      </c>
      <c r="AG10" s="164">
        <f t="shared" si="3"/>
        <v>2586.8853876550279</v>
      </c>
      <c r="AH10" s="164">
        <f t="shared" si="3"/>
        <v>2586.8853876550279</v>
      </c>
      <c r="AI10" s="164">
        <f t="shared" si="3"/>
        <v>2586.8853876550279</v>
      </c>
      <c r="AJ10" s="164">
        <f t="shared" si="4"/>
        <v>2586.8853876550279</v>
      </c>
      <c r="AK10" s="164">
        <f t="shared" si="4"/>
        <v>2586.8853876550279</v>
      </c>
      <c r="AL10" s="164">
        <f t="shared" si="4"/>
        <v>2586.8853876550279</v>
      </c>
      <c r="AM10" s="164">
        <f t="shared" si="4"/>
        <v>2586.8853876550279</v>
      </c>
      <c r="AN10" s="164">
        <f t="shared" si="4"/>
        <v>2586.8853876550279</v>
      </c>
      <c r="AO10" s="164">
        <f t="shared" si="4"/>
        <v>2586.8853876550279</v>
      </c>
      <c r="AP10" s="164">
        <f t="shared" si="4"/>
        <v>2586.8853876550279</v>
      </c>
      <c r="AQ10" s="164">
        <f>$B10/$A10/2</f>
        <v>1293.4426938275139</v>
      </c>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row>
    <row r="11" spans="1:68" hidden="1" outlineLevel="1">
      <c r="A11" s="156" t="s">
        <v>66</v>
      </c>
      <c r="B11" s="162">
        <f>+'Depreciation Schedule 4yr Defer'!B11</f>
        <v>461159.49356877321</v>
      </c>
      <c r="C11" s="164">
        <f t="shared" si="1"/>
        <v>5123.9943729863689</v>
      </c>
      <c r="D11" s="164">
        <f t="shared" si="2"/>
        <v>10247.988745972738</v>
      </c>
      <c r="E11" s="164">
        <f t="shared" si="2"/>
        <v>10247.988745972738</v>
      </c>
      <c r="F11" s="164">
        <f t="shared" si="2"/>
        <v>10247.988745972738</v>
      </c>
      <c r="G11" s="164">
        <f t="shared" si="2"/>
        <v>10247.988745972738</v>
      </c>
      <c r="H11" s="164">
        <f t="shared" si="2"/>
        <v>10247.988745972738</v>
      </c>
      <c r="I11" s="164">
        <f t="shared" si="2"/>
        <v>10247.988745972738</v>
      </c>
      <c r="J11" s="164">
        <f t="shared" si="2"/>
        <v>10247.988745972738</v>
      </c>
      <c r="K11" s="164">
        <f t="shared" si="2"/>
        <v>10247.988745972738</v>
      </c>
      <c r="L11" s="164">
        <f t="shared" si="2"/>
        <v>10247.988745972738</v>
      </c>
      <c r="M11" s="164">
        <f t="shared" si="2"/>
        <v>10247.988745972738</v>
      </c>
      <c r="N11" s="164">
        <f t="shared" si="2"/>
        <v>10247.988745972738</v>
      </c>
      <c r="O11" s="164">
        <f t="shared" si="2"/>
        <v>10247.988745972738</v>
      </c>
      <c r="P11" s="164">
        <f t="shared" si="2"/>
        <v>10247.988745972738</v>
      </c>
      <c r="Q11" s="164">
        <f t="shared" si="2"/>
        <v>10247.988745972738</v>
      </c>
      <c r="R11" s="164">
        <f t="shared" si="2"/>
        <v>10247.988745972738</v>
      </c>
      <c r="S11" s="164">
        <f t="shared" si="2"/>
        <v>10247.988745972738</v>
      </c>
      <c r="T11" s="164">
        <f t="shared" si="3"/>
        <v>10247.988745972738</v>
      </c>
      <c r="U11" s="164">
        <f t="shared" si="3"/>
        <v>10247.988745972738</v>
      </c>
      <c r="V11" s="164">
        <f t="shared" si="3"/>
        <v>10247.988745972738</v>
      </c>
      <c r="W11" s="164">
        <f t="shared" si="3"/>
        <v>10247.988745972738</v>
      </c>
      <c r="X11" s="164">
        <f t="shared" si="3"/>
        <v>10247.988745972738</v>
      </c>
      <c r="Y11" s="164">
        <f t="shared" si="3"/>
        <v>10247.988745972738</v>
      </c>
      <c r="Z11" s="164">
        <f t="shared" si="3"/>
        <v>10247.988745972738</v>
      </c>
      <c r="AA11" s="164">
        <f t="shared" si="3"/>
        <v>10247.988745972738</v>
      </c>
      <c r="AB11" s="164">
        <f t="shared" si="3"/>
        <v>10247.988745972738</v>
      </c>
      <c r="AC11" s="164">
        <f t="shared" si="3"/>
        <v>10247.988745972738</v>
      </c>
      <c r="AD11" s="164">
        <f t="shared" si="3"/>
        <v>10247.988745972738</v>
      </c>
      <c r="AE11" s="164">
        <f t="shared" si="3"/>
        <v>10247.988745972738</v>
      </c>
      <c r="AF11" s="164">
        <f t="shared" si="3"/>
        <v>10247.988745972738</v>
      </c>
      <c r="AG11" s="164">
        <f t="shared" si="3"/>
        <v>10247.988745972738</v>
      </c>
      <c r="AH11" s="164">
        <f t="shared" si="3"/>
        <v>10247.988745972738</v>
      </c>
      <c r="AI11" s="164">
        <f t="shared" si="3"/>
        <v>10247.988745972738</v>
      </c>
      <c r="AJ11" s="164">
        <f t="shared" si="4"/>
        <v>10247.988745972738</v>
      </c>
      <c r="AK11" s="164">
        <f t="shared" si="4"/>
        <v>10247.988745972738</v>
      </c>
      <c r="AL11" s="164">
        <f t="shared" si="4"/>
        <v>10247.988745972738</v>
      </c>
      <c r="AM11" s="164">
        <f t="shared" si="4"/>
        <v>10247.988745972738</v>
      </c>
      <c r="AN11" s="164">
        <f t="shared" si="4"/>
        <v>10247.988745972738</v>
      </c>
      <c r="AO11" s="164">
        <f t="shared" si="4"/>
        <v>10247.988745972738</v>
      </c>
      <c r="AP11" s="164">
        <f t="shared" si="4"/>
        <v>10247.988745972738</v>
      </c>
      <c r="AQ11" s="164">
        <f t="shared" si="4"/>
        <v>10247.988745972738</v>
      </c>
      <c r="AR11" s="164">
        <f t="shared" si="4"/>
        <v>10247.988745972738</v>
      </c>
      <c r="AS11" s="164">
        <f t="shared" si="4"/>
        <v>10247.988745972738</v>
      </c>
      <c r="AT11" s="164">
        <f t="shared" si="4"/>
        <v>10247.988745972738</v>
      </c>
      <c r="AU11" s="164">
        <f t="shared" si="4"/>
        <v>10247.988745972738</v>
      </c>
      <c r="AV11" s="164">
        <f>$B11/$A11/2</f>
        <v>5123.9943729863689</v>
      </c>
      <c r="AW11" s="164"/>
      <c r="AX11" s="164"/>
      <c r="AY11" s="164"/>
      <c r="AZ11" s="164"/>
      <c r="BA11" s="164"/>
      <c r="BB11" s="164"/>
      <c r="BC11" s="164"/>
      <c r="BD11" s="164"/>
      <c r="BE11" s="164"/>
      <c r="BF11" s="164"/>
      <c r="BG11" s="164"/>
      <c r="BH11" s="164"/>
      <c r="BI11" s="164"/>
      <c r="BJ11" s="164"/>
      <c r="BK11" s="164"/>
      <c r="BL11" s="164"/>
      <c r="BM11" s="164"/>
      <c r="BN11" s="164"/>
      <c r="BO11" s="164"/>
      <c r="BP11" s="164"/>
    </row>
    <row r="12" spans="1:68" hidden="1" outlineLevel="1">
      <c r="A12" s="156" t="s">
        <v>72</v>
      </c>
      <c r="B12" s="162">
        <f>+'Depreciation Schedule 4yr Defer'!B12</f>
        <v>21780201.374276176</v>
      </c>
      <c r="C12" s="164">
        <f t="shared" si="1"/>
        <v>217802.01374276177</v>
      </c>
      <c r="D12" s="164">
        <f t="shared" si="2"/>
        <v>435604.02748552355</v>
      </c>
      <c r="E12" s="164">
        <f t="shared" si="2"/>
        <v>435604.02748552355</v>
      </c>
      <c r="F12" s="164">
        <f t="shared" si="2"/>
        <v>435604.02748552355</v>
      </c>
      <c r="G12" s="164">
        <f t="shared" si="2"/>
        <v>435604.02748552355</v>
      </c>
      <c r="H12" s="164">
        <f t="shared" si="2"/>
        <v>435604.02748552355</v>
      </c>
      <c r="I12" s="164">
        <f t="shared" si="2"/>
        <v>435604.02748552355</v>
      </c>
      <c r="J12" s="164">
        <f t="shared" si="2"/>
        <v>435604.02748552355</v>
      </c>
      <c r="K12" s="164">
        <f t="shared" si="2"/>
        <v>435604.02748552355</v>
      </c>
      <c r="L12" s="164">
        <f t="shared" si="2"/>
        <v>435604.02748552355</v>
      </c>
      <c r="M12" s="164">
        <f t="shared" si="2"/>
        <v>435604.02748552355</v>
      </c>
      <c r="N12" s="164">
        <f t="shared" si="2"/>
        <v>435604.02748552355</v>
      </c>
      <c r="O12" s="164">
        <f t="shared" si="2"/>
        <v>435604.02748552355</v>
      </c>
      <c r="P12" s="164">
        <f t="shared" si="2"/>
        <v>435604.02748552355</v>
      </c>
      <c r="Q12" s="164">
        <f t="shared" si="2"/>
        <v>435604.02748552355</v>
      </c>
      <c r="R12" s="164">
        <f t="shared" si="2"/>
        <v>435604.02748552355</v>
      </c>
      <c r="S12" s="164">
        <f t="shared" si="2"/>
        <v>435604.02748552355</v>
      </c>
      <c r="T12" s="164">
        <f t="shared" si="3"/>
        <v>435604.02748552355</v>
      </c>
      <c r="U12" s="164">
        <f t="shared" si="3"/>
        <v>435604.02748552355</v>
      </c>
      <c r="V12" s="164">
        <f t="shared" si="3"/>
        <v>435604.02748552355</v>
      </c>
      <c r="W12" s="164">
        <f t="shared" si="3"/>
        <v>435604.02748552355</v>
      </c>
      <c r="X12" s="164">
        <f t="shared" si="3"/>
        <v>435604.02748552355</v>
      </c>
      <c r="Y12" s="164">
        <f t="shared" si="3"/>
        <v>435604.02748552355</v>
      </c>
      <c r="Z12" s="164">
        <f t="shared" si="3"/>
        <v>435604.02748552355</v>
      </c>
      <c r="AA12" s="164">
        <f t="shared" si="3"/>
        <v>435604.02748552355</v>
      </c>
      <c r="AB12" s="164">
        <f t="shared" si="3"/>
        <v>435604.02748552355</v>
      </c>
      <c r="AC12" s="164">
        <f t="shared" si="3"/>
        <v>435604.02748552355</v>
      </c>
      <c r="AD12" s="164">
        <f t="shared" si="3"/>
        <v>435604.02748552355</v>
      </c>
      <c r="AE12" s="164">
        <f t="shared" si="3"/>
        <v>435604.02748552355</v>
      </c>
      <c r="AF12" s="164">
        <f t="shared" si="3"/>
        <v>435604.02748552355</v>
      </c>
      <c r="AG12" s="164">
        <f t="shared" si="3"/>
        <v>435604.02748552355</v>
      </c>
      <c r="AH12" s="164">
        <f t="shared" si="3"/>
        <v>435604.02748552355</v>
      </c>
      <c r="AI12" s="164">
        <f t="shared" si="3"/>
        <v>435604.02748552355</v>
      </c>
      <c r="AJ12" s="164">
        <f t="shared" si="4"/>
        <v>435604.02748552355</v>
      </c>
      <c r="AK12" s="164">
        <f t="shared" si="4"/>
        <v>435604.02748552355</v>
      </c>
      <c r="AL12" s="164">
        <f t="shared" si="4"/>
        <v>435604.02748552355</v>
      </c>
      <c r="AM12" s="164">
        <f t="shared" si="4"/>
        <v>435604.02748552355</v>
      </c>
      <c r="AN12" s="164">
        <f t="shared" si="4"/>
        <v>435604.02748552355</v>
      </c>
      <c r="AO12" s="164">
        <f t="shared" si="4"/>
        <v>435604.02748552355</v>
      </c>
      <c r="AP12" s="164">
        <f t="shared" si="4"/>
        <v>435604.02748552355</v>
      </c>
      <c r="AQ12" s="164">
        <f t="shared" si="4"/>
        <v>435604.02748552355</v>
      </c>
      <c r="AR12" s="164">
        <f t="shared" si="4"/>
        <v>435604.02748552355</v>
      </c>
      <c r="AS12" s="164">
        <f t="shared" si="4"/>
        <v>435604.02748552355</v>
      </c>
      <c r="AT12" s="164">
        <f t="shared" si="4"/>
        <v>435604.02748552355</v>
      </c>
      <c r="AU12" s="164">
        <f t="shared" si="4"/>
        <v>435604.02748552355</v>
      </c>
      <c r="AV12" s="164">
        <f t="shared" si="4"/>
        <v>435604.02748552355</v>
      </c>
      <c r="AW12" s="164">
        <f t="shared" si="4"/>
        <v>435604.02748552355</v>
      </c>
      <c r="AX12" s="164">
        <f t="shared" si="4"/>
        <v>435604.02748552355</v>
      </c>
      <c r="AY12" s="164">
        <f t="shared" si="4"/>
        <v>435604.02748552355</v>
      </c>
      <c r="AZ12" s="164">
        <f t="shared" ref="AZ12:BO15" si="5">$B12/$A12</f>
        <v>435604.02748552355</v>
      </c>
      <c r="BA12" s="164">
        <f>$B12/$A12/2</f>
        <v>217802.01374276177</v>
      </c>
      <c r="BB12" s="164"/>
      <c r="BC12" s="164"/>
      <c r="BD12" s="164"/>
      <c r="BE12" s="164"/>
      <c r="BF12" s="164"/>
      <c r="BG12" s="164"/>
      <c r="BH12" s="164"/>
      <c r="BI12" s="164"/>
      <c r="BJ12" s="164"/>
      <c r="BK12" s="164"/>
      <c r="BL12" s="164"/>
      <c r="BM12" s="164"/>
      <c r="BN12" s="164"/>
      <c r="BO12" s="164"/>
      <c r="BP12" s="164"/>
    </row>
    <row r="13" spans="1:68" hidden="1" outlineLevel="1">
      <c r="A13" s="156" t="s">
        <v>68</v>
      </c>
      <c r="B13" s="162">
        <f>+'Depreciation Schedule 4yr Defer'!B13</f>
        <v>37959.16974325812</v>
      </c>
      <c r="C13" s="164">
        <f t="shared" si="1"/>
        <v>345.08336130234653</v>
      </c>
      <c r="D13" s="164">
        <f t="shared" si="2"/>
        <v>690.16672260469306</v>
      </c>
      <c r="E13" s="164">
        <f t="shared" si="2"/>
        <v>690.16672260469306</v>
      </c>
      <c r="F13" s="164">
        <f t="shared" si="2"/>
        <v>690.16672260469306</v>
      </c>
      <c r="G13" s="164">
        <f t="shared" si="2"/>
        <v>690.16672260469306</v>
      </c>
      <c r="H13" s="164">
        <f t="shared" si="2"/>
        <v>690.16672260469306</v>
      </c>
      <c r="I13" s="164">
        <f t="shared" si="2"/>
        <v>690.16672260469306</v>
      </c>
      <c r="J13" s="164">
        <f t="shared" si="2"/>
        <v>690.16672260469306</v>
      </c>
      <c r="K13" s="164">
        <f t="shared" si="2"/>
        <v>690.16672260469306</v>
      </c>
      <c r="L13" s="164">
        <f t="shared" si="2"/>
        <v>690.16672260469306</v>
      </c>
      <c r="M13" s="164">
        <f t="shared" si="2"/>
        <v>690.16672260469306</v>
      </c>
      <c r="N13" s="164">
        <f t="shared" si="2"/>
        <v>690.16672260469306</v>
      </c>
      <c r="O13" s="164">
        <f t="shared" si="2"/>
        <v>690.16672260469306</v>
      </c>
      <c r="P13" s="164">
        <f t="shared" si="2"/>
        <v>690.16672260469306</v>
      </c>
      <c r="Q13" s="164">
        <f t="shared" si="2"/>
        <v>690.16672260469306</v>
      </c>
      <c r="R13" s="164">
        <f t="shared" si="2"/>
        <v>690.16672260469306</v>
      </c>
      <c r="S13" s="164">
        <f t="shared" si="2"/>
        <v>690.16672260469306</v>
      </c>
      <c r="T13" s="164">
        <f t="shared" si="3"/>
        <v>690.16672260469306</v>
      </c>
      <c r="U13" s="164">
        <f t="shared" si="3"/>
        <v>690.16672260469306</v>
      </c>
      <c r="V13" s="164">
        <f t="shared" si="3"/>
        <v>690.16672260469306</v>
      </c>
      <c r="W13" s="164">
        <f t="shared" si="3"/>
        <v>690.16672260469306</v>
      </c>
      <c r="X13" s="164">
        <f t="shared" si="3"/>
        <v>690.16672260469306</v>
      </c>
      <c r="Y13" s="164">
        <f t="shared" si="3"/>
        <v>690.16672260469306</v>
      </c>
      <c r="Z13" s="164">
        <f t="shared" si="3"/>
        <v>690.16672260469306</v>
      </c>
      <c r="AA13" s="164">
        <f t="shared" si="3"/>
        <v>690.16672260469306</v>
      </c>
      <c r="AB13" s="164">
        <f t="shared" si="3"/>
        <v>690.16672260469306</v>
      </c>
      <c r="AC13" s="164">
        <f t="shared" si="3"/>
        <v>690.16672260469306</v>
      </c>
      <c r="AD13" s="164">
        <f t="shared" si="3"/>
        <v>690.16672260469306</v>
      </c>
      <c r="AE13" s="164">
        <f t="shared" si="3"/>
        <v>690.16672260469306</v>
      </c>
      <c r="AF13" s="164">
        <f t="shared" si="3"/>
        <v>690.16672260469306</v>
      </c>
      <c r="AG13" s="164">
        <f t="shared" si="3"/>
        <v>690.16672260469306</v>
      </c>
      <c r="AH13" s="164">
        <f t="shared" si="3"/>
        <v>690.16672260469306</v>
      </c>
      <c r="AI13" s="164">
        <f t="shared" si="3"/>
        <v>690.16672260469306</v>
      </c>
      <c r="AJ13" s="164">
        <f t="shared" si="4"/>
        <v>690.16672260469306</v>
      </c>
      <c r="AK13" s="164">
        <f t="shared" si="4"/>
        <v>690.16672260469306</v>
      </c>
      <c r="AL13" s="164">
        <f t="shared" si="4"/>
        <v>690.16672260469306</v>
      </c>
      <c r="AM13" s="164">
        <f t="shared" si="4"/>
        <v>690.16672260469306</v>
      </c>
      <c r="AN13" s="164">
        <f t="shared" si="4"/>
        <v>690.16672260469306</v>
      </c>
      <c r="AO13" s="164">
        <f t="shared" si="4"/>
        <v>690.16672260469306</v>
      </c>
      <c r="AP13" s="164">
        <f t="shared" si="4"/>
        <v>690.16672260469306</v>
      </c>
      <c r="AQ13" s="164">
        <f t="shared" si="4"/>
        <v>690.16672260469306</v>
      </c>
      <c r="AR13" s="164">
        <f t="shared" si="4"/>
        <v>690.16672260469306</v>
      </c>
      <c r="AS13" s="164">
        <f t="shared" si="4"/>
        <v>690.16672260469306</v>
      </c>
      <c r="AT13" s="164">
        <f t="shared" si="4"/>
        <v>690.16672260469306</v>
      </c>
      <c r="AU13" s="164">
        <f t="shared" si="4"/>
        <v>690.16672260469306</v>
      </c>
      <c r="AV13" s="164">
        <f t="shared" si="4"/>
        <v>690.16672260469306</v>
      </c>
      <c r="AW13" s="164">
        <f t="shared" si="4"/>
        <v>690.16672260469306</v>
      </c>
      <c r="AX13" s="164">
        <f t="shared" si="4"/>
        <v>690.16672260469306</v>
      </c>
      <c r="AY13" s="164">
        <f t="shared" si="4"/>
        <v>690.16672260469306</v>
      </c>
      <c r="AZ13" s="164">
        <f t="shared" si="5"/>
        <v>690.16672260469306</v>
      </c>
      <c r="BA13" s="164">
        <f t="shared" si="5"/>
        <v>690.16672260469306</v>
      </c>
      <c r="BB13" s="164">
        <f t="shared" si="5"/>
        <v>690.16672260469306</v>
      </c>
      <c r="BC13" s="164">
        <f t="shared" si="5"/>
        <v>690.16672260469306</v>
      </c>
      <c r="BD13" s="164">
        <f t="shared" si="5"/>
        <v>690.16672260469306</v>
      </c>
      <c r="BE13" s="164">
        <f t="shared" si="5"/>
        <v>690.16672260469306</v>
      </c>
      <c r="BF13" s="164">
        <f>$B13/$A13/2</f>
        <v>345.08336130234653</v>
      </c>
      <c r="BG13" s="164"/>
      <c r="BH13" s="164"/>
      <c r="BI13" s="164"/>
      <c r="BJ13" s="164"/>
      <c r="BK13" s="164"/>
      <c r="BL13" s="164"/>
      <c r="BM13" s="164"/>
      <c r="BN13" s="164"/>
      <c r="BO13" s="164"/>
      <c r="BP13" s="164"/>
    </row>
    <row r="14" spans="1:68" hidden="1" outlineLevel="1">
      <c r="A14" s="156" t="s">
        <v>69</v>
      </c>
      <c r="B14" s="162">
        <f>+'Depreciation Schedule 4yr Defer'!B14</f>
        <v>722881.91606425261</v>
      </c>
      <c r="C14" s="164">
        <f t="shared" si="1"/>
        <v>6024.0159672021055</v>
      </c>
      <c r="D14" s="164">
        <f t="shared" si="2"/>
        <v>12048.031934404211</v>
      </c>
      <c r="E14" s="164">
        <f t="shared" si="2"/>
        <v>12048.031934404211</v>
      </c>
      <c r="F14" s="164">
        <f t="shared" si="2"/>
        <v>12048.031934404211</v>
      </c>
      <c r="G14" s="164">
        <f t="shared" si="2"/>
        <v>12048.031934404211</v>
      </c>
      <c r="H14" s="164">
        <f t="shared" si="2"/>
        <v>12048.031934404211</v>
      </c>
      <c r="I14" s="164">
        <f t="shared" si="2"/>
        <v>12048.031934404211</v>
      </c>
      <c r="J14" s="164">
        <f t="shared" si="2"/>
        <v>12048.031934404211</v>
      </c>
      <c r="K14" s="164">
        <f t="shared" si="2"/>
        <v>12048.031934404211</v>
      </c>
      <c r="L14" s="164">
        <f t="shared" si="2"/>
        <v>12048.031934404211</v>
      </c>
      <c r="M14" s="164">
        <f t="shared" si="2"/>
        <v>12048.031934404211</v>
      </c>
      <c r="N14" s="164">
        <f t="shared" si="2"/>
        <v>12048.031934404211</v>
      </c>
      <c r="O14" s="164">
        <f t="shared" si="2"/>
        <v>12048.031934404211</v>
      </c>
      <c r="P14" s="164">
        <f t="shared" si="2"/>
        <v>12048.031934404211</v>
      </c>
      <c r="Q14" s="164">
        <f t="shared" si="2"/>
        <v>12048.031934404211</v>
      </c>
      <c r="R14" s="164">
        <f t="shared" si="2"/>
        <v>12048.031934404211</v>
      </c>
      <c r="S14" s="164">
        <f t="shared" si="2"/>
        <v>12048.031934404211</v>
      </c>
      <c r="T14" s="164">
        <f t="shared" si="3"/>
        <v>12048.031934404211</v>
      </c>
      <c r="U14" s="164">
        <f t="shared" si="3"/>
        <v>12048.031934404211</v>
      </c>
      <c r="V14" s="164">
        <f t="shared" si="3"/>
        <v>12048.031934404211</v>
      </c>
      <c r="W14" s="164">
        <f t="shared" si="3"/>
        <v>12048.031934404211</v>
      </c>
      <c r="X14" s="164">
        <f t="shared" si="3"/>
        <v>12048.031934404211</v>
      </c>
      <c r="Y14" s="164">
        <f t="shared" si="3"/>
        <v>12048.031934404211</v>
      </c>
      <c r="Z14" s="164">
        <f t="shared" si="3"/>
        <v>12048.031934404211</v>
      </c>
      <c r="AA14" s="164">
        <f t="shared" si="3"/>
        <v>12048.031934404211</v>
      </c>
      <c r="AB14" s="164">
        <f t="shared" si="3"/>
        <v>12048.031934404211</v>
      </c>
      <c r="AC14" s="164">
        <f t="shared" si="3"/>
        <v>12048.031934404211</v>
      </c>
      <c r="AD14" s="164">
        <f t="shared" si="3"/>
        <v>12048.031934404211</v>
      </c>
      <c r="AE14" s="164">
        <f t="shared" si="3"/>
        <v>12048.031934404211</v>
      </c>
      <c r="AF14" s="164">
        <f t="shared" si="3"/>
        <v>12048.031934404211</v>
      </c>
      <c r="AG14" s="164">
        <f t="shared" si="3"/>
        <v>12048.031934404211</v>
      </c>
      <c r="AH14" s="164">
        <f t="shared" si="3"/>
        <v>12048.031934404211</v>
      </c>
      <c r="AI14" s="164">
        <f t="shared" si="3"/>
        <v>12048.031934404211</v>
      </c>
      <c r="AJ14" s="164">
        <f t="shared" si="4"/>
        <v>12048.031934404211</v>
      </c>
      <c r="AK14" s="164">
        <f t="shared" si="4"/>
        <v>12048.031934404211</v>
      </c>
      <c r="AL14" s="164">
        <f t="shared" si="4"/>
        <v>12048.031934404211</v>
      </c>
      <c r="AM14" s="164">
        <f t="shared" si="4"/>
        <v>12048.031934404211</v>
      </c>
      <c r="AN14" s="164">
        <f t="shared" si="4"/>
        <v>12048.031934404211</v>
      </c>
      <c r="AO14" s="164">
        <f t="shared" si="4"/>
        <v>12048.031934404211</v>
      </c>
      <c r="AP14" s="164">
        <f t="shared" si="4"/>
        <v>12048.031934404211</v>
      </c>
      <c r="AQ14" s="164">
        <f t="shared" si="4"/>
        <v>12048.031934404211</v>
      </c>
      <c r="AR14" s="164">
        <f t="shared" si="4"/>
        <v>12048.031934404211</v>
      </c>
      <c r="AS14" s="164">
        <f t="shared" si="4"/>
        <v>12048.031934404211</v>
      </c>
      <c r="AT14" s="164">
        <f t="shared" si="4"/>
        <v>12048.031934404211</v>
      </c>
      <c r="AU14" s="164">
        <f t="shared" si="4"/>
        <v>12048.031934404211</v>
      </c>
      <c r="AV14" s="164">
        <f t="shared" si="4"/>
        <v>12048.031934404211</v>
      </c>
      <c r="AW14" s="164">
        <f t="shared" si="4"/>
        <v>12048.031934404211</v>
      </c>
      <c r="AX14" s="164">
        <f t="shared" si="4"/>
        <v>12048.031934404211</v>
      </c>
      <c r="AY14" s="164">
        <f t="shared" si="4"/>
        <v>12048.031934404211</v>
      </c>
      <c r="AZ14" s="164">
        <f t="shared" si="5"/>
        <v>12048.031934404211</v>
      </c>
      <c r="BA14" s="164">
        <f t="shared" si="5"/>
        <v>12048.031934404211</v>
      </c>
      <c r="BB14" s="164">
        <f t="shared" si="5"/>
        <v>12048.031934404211</v>
      </c>
      <c r="BC14" s="164">
        <f t="shared" si="5"/>
        <v>12048.031934404211</v>
      </c>
      <c r="BD14" s="164">
        <f t="shared" si="5"/>
        <v>12048.031934404211</v>
      </c>
      <c r="BE14" s="164">
        <f t="shared" si="5"/>
        <v>12048.031934404211</v>
      </c>
      <c r="BF14" s="164">
        <f t="shared" si="5"/>
        <v>12048.031934404211</v>
      </c>
      <c r="BG14" s="164">
        <f t="shared" si="5"/>
        <v>12048.031934404211</v>
      </c>
      <c r="BH14" s="164">
        <f t="shared" si="5"/>
        <v>12048.031934404211</v>
      </c>
      <c r="BI14" s="164">
        <f t="shared" si="5"/>
        <v>12048.031934404211</v>
      </c>
      <c r="BJ14" s="164">
        <f t="shared" si="5"/>
        <v>12048.031934404211</v>
      </c>
      <c r="BK14" s="164">
        <f>$B14/$A14/2</f>
        <v>6024.0159672021055</v>
      </c>
      <c r="BL14" s="164"/>
      <c r="BM14" s="164"/>
      <c r="BN14" s="164"/>
      <c r="BO14" s="164"/>
      <c r="BP14" s="164"/>
    </row>
    <row r="15" spans="1:68" hidden="1" outlineLevel="1">
      <c r="A15" s="156" t="s">
        <v>73</v>
      </c>
      <c r="B15" s="162">
        <f>+'Depreciation Schedule 4yr Defer'!B15</f>
        <v>3707845.2346948208</v>
      </c>
      <c r="C15" s="164">
        <f t="shared" si="1"/>
        <v>28521.886420729392</v>
      </c>
      <c r="D15" s="164">
        <f t="shared" si="2"/>
        <v>57043.772841458784</v>
      </c>
      <c r="E15" s="164">
        <f t="shared" si="2"/>
        <v>57043.772841458784</v>
      </c>
      <c r="F15" s="164">
        <f t="shared" si="2"/>
        <v>57043.772841458784</v>
      </c>
      <c r="G15" s="164">
        <f t="shared" si="2"/>
        <v>57043.772841458784</v>
      </c>
      <c r="H15" s="164">
        <f t="shared" si="2"/>
        <v>57043.772841458784</v>
      </c>
      <c r="I15" s="164">
        <f t="shared" si="2"/>
        <v>57043.772841458784</v>
      </c>
      <c r="J15" s="164">
        <f t="shared" si="2"/>
        <v>57043.772841458784</v>
      </c>
      <c r="K15" s="164">
        <f t="shared" si="2"/>
        <v>57043.772841458784</v>
      </c>
      <c r="L15" s="164">
        <f t="shared" si="2"/>
        <v>57043.772841458784</v>
      </c>
      <c r="M15" s="164">
        <f t="shared" si="2"/>
        <v>57043.772841458784</v>
      </c>
      <c r="N15" s="164">
        <f t="shared" si="2"/>
        <v>57043.772841458784</v>
      </c>
      <c r="O15" s="164">
        <f t="shared" si="2"/>
        <v>57043.772841458784</v>
      </c>
      <c r="P15" s="164">
        <f t="shared" si="2"/>
        <v>57043.772841458784</v>
      </c>
      <c r="Q15" s="164">
        <f t="shared" si="2"/>
        <v>57043.772841458784</v>
      </c>
      <c r="R15" s="164">
        <f t="shared" si="2"/>
        <v>57043.772841458784</v>
      </c>
      <c r="S15" s="164">
        <f t="shared" si="2"/>
        <v>57043.772841458784</v>
      </c>
      <c r="T15" s="164">
        <f t="shared" si="3"/>
        <v>57043.772841458784</v>
      </c>
      <c r="U15" s="164">
        <f t="shared" si="3"/>
        <v>57043.772841458784</v>
      </c>
      <c r="V15" s="164">
        <f t="shared" si="3"/>
        <v>57043.772841458784</v>
      </c>
      <c r="W15" s="164">
        <f t="shared" si="3"/>
        <v>57043.772841458784</v>
      </c>
      <c r="X15" s="164">
        <f t="shared" si="3"/>
        <v>57043.772841458784</v>
      </c>
      <c r="Y15" s="164">
        <f t="shared" si="3"/>
        <v>57043.772841458784</v>
      </c>
      <c r="Z15" s="164">
        <f t="shared" si="3"/>
        <v>57043.772841458784</v>
      </c>
      <c r="AA15" s="164">
        <f t="shared" si="3"/>
        <v>57043.772841458784</v>
      </c>
      <c r="AB15" s="164">
        <f t="shared" si="3"/>
        <v>57043.772841458784</v>
      </c>
      <c r="AC15" s="164">
        <f t="shared" si="3"/>
        <v>57043.772841458784</v>
      </c>
      <c r="AD15" s="164">
        <f t="shared" si="3"/>
        <v>57043.772841458784</v>
      </c>
      <c r="AE15" s="164">
        <f t="shared" si="3"/>
        <v>57043.772841458784</v>
      </c>
      <c r="AF15" s="164">
        <f t="shared" si="3"/>
        <v>57043.772841458784</v>
      </c>
      <c r="AG15" s="164">
        <f t="shared" si="3"/>
        <v>57043.772841458784</v>
      </c>
      <c r="AH15" s="164">
        <f t="shared" si="3"/>
        <v>57043.772841458784</v>
      </c>
      <c r="AI15" s="164">
        <f t="shared" si="3"/>
        <v>57043.772841458784</v>
      </c>
      <c r="AJ15" s="164">
        <f t="shared" si="4"/>
        <v>57043.772841458784</v>
      </c>
      <c r="AK15" s="164">
        <f t="shared" si="4"/>
        <v>57043.772841458784</v>
      </c>
      <c r="AL15" s="164">
        <f t="shared" si="4"/>
        <v>57043.772841458784</v>
      </c>
      <c r="AM15" s="164">
        <f t="shared" si="4"/>
        <v>57043.772841458784</v>
      </c>
      <c r="AN15" s="164">
        <f t="shared" si="4"/>
        <v>57043.772841458784</v>
      </c>
      <c r="AO15" s="164">
        <f t="shared" si="4"/>
        <v>57043.772841458784</v>
      </c>
      <c r="AP15" s="164">
        <f t="shared" si="4"/>
        <v>57043.772841458784</v>
      </c>
      <c r="AQ15" s="164">
        <f t="shared" si="4"/>
        <v>57043.772841458784</v>
      </c>
      <c r="AR15" s="164">
        <f t="shared" si="4"/>
        <v>57043.772841458784</v>
      </c>
      <c r="AS15" s="164">
        <f t="shared" si="4"/>
        <v>57043.772841458784</v>
      </c>
      <c r="AT15" s="164">
        <f t="shared" si="4"/>
        <v>57043.772841458784</v>
      </c>
      <c r="AU15" s="164">
        <f t="shared" si="4"/>
        <v>57043.772841458784</v>
      </c>
      <c r="AV15" s="164">
        <f t="shared" si="4"/>
        <v>57043.772841458784</v>
      </c>
      <c r="AW15" s="164">
        <f t="shared" si="4"/>
        <v>57043.772841458784</v>
      </c>
      <c r="AX15" s="164">
        <f t="shared" si="4"/>
        <v>57043.772841458784</v>
      </c>
      <c r="AY15" s="164">
        <f t="shared" si="4"/>
        <v>57043.772841458784</v>
      </c>
      <c r="AZ15" s="164">
        <f t="shared" si="5"/>
        <v>57043.772841458784</v>
      </c>
      <c r="BA15" s="164">
        <f t="shared" si="5"/>
        <v>57043.772841458784</v>
      </c>
      <c r="BB15" s="164">
        <f t="shared" si="5"/>
        <v>57043.772841458784</v>
      </c>
      <c r="BC15" s="164">
        <f t="shared" si="5"/>
        <v>57043.772841458784</v>
      </c>
      <c r="BD15" s="164">
        <f t="shared" si="5"/>
        <v>57043.772841458784</v>
      </c>
      <c r="BE15" s="164">
        <f t="shared" si="5"/>
        <v>57043.772841458784</v>
      </c>
      <c r="BF15" s="164">
        <f t="shared" si="5"/>
        <v>57043.772841458784</v>
      </c>
      <c r="BG15" s="164">
        <f t="shared" si="5"/>
        <v>57043.772841458784</v>
      </c>
      <c r="BH15" s="164">
        <f t="shared" si="5"/>
        <v>57043.772841458784</v>
      </c>
      <c r="BI15" s="164">
        <f t="shared" si="5"/>
        <v>57043.772841458784</v>
      </c>
      <c r="BJ15" s="164">
        <f t="shared" si="5"/>
        <v>57043.772841458784</v>
      </c>
      <c r="BK15" s="164">
        <f t="shared" si="5"/>
        <v>57043.772841458784</v>
      </c>
      <c r="BL15" s="164">
        <f t="shared" si="5"/>
        <v>57043.772841458784</v>
      </c>
      <c r="BM15" s="164">
        <f t="shared" si="5"/>
        <v>57043.772841458784</v>
      </c>
      <c r="BN15" s="164">
        <f t="shared" si="5"/>
        <v>57043.772841458784</v>
      </c>
      <c r="BO15" s="164">
        <f t="shared" si="5"/>
        <v>57043.772841458784</v>
      </c>
      <c r="BP15" s="164">
        <f>$B15/$A15/2</f>
        <v>28521.886420729392</v>
      </c>
    </row>
    <row r="16" spans="1:68" hidden="1" outlineLevel="1">
      <c r="A16" s="159" t="s">
        <v>65</v>
      </c>
      <c r="B16" s="163">
        <f>SUM(B5:B15)</f>
        <v>28700000.000000004</v>
      </c>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row>
    <row r="17" spans="1:68" hidden="1" outlineLevel="1">
      <c r="B17" s="102"/>
    </row>
    <row r="18" spans="1:68" hidden="1" outlineLevel="1">
      <c r="A18" s="103"/>
      <c r="B18" s="161"/>
      <c r="C18" s="161">
        <v>2026</v>
      </c>
      <c r="D18" s="161">
        <v>2027</v>
      </c>
      <c r="E18" s="161">
        <v>2028</v>
      </c>
      <c r="F18" s="161">
        <v>2029</v>
      </c>
      <c r="G18" s="161">
        <v>2030</v>
      </c>
      <c r="H18" s="161">
        <v>2031</v>
      </c>
      <c r="I18" s="161">
        <v>2032</v>
      </c>
      <c r="J18" s="161">
        <v>2033</v>
      </c>
      <c r="K18" s="161">
        <v>2034</v>
      </c>
      <c r="L18" s="161">
        <v>2035</v>
      </c>
      <c r="M18" s="161">
        <v>2036</v>
      </c>
      <c r="N18" s="161">
        <v>2037</v>
      </c>
      <c r="O18" s="161">
        <v>2038</v>
      </c>
      <c r="P18" s="161">
        <v>2039</v>
      </c>
      <c r="Q18" s="161">
        <v>2040</v>
      </c>
      <c r="R18" s="161">
        <v>2041</v>
      </c>
      <c r="S18" s="161">
        <v>2042</v>
      </c>
      <c r="T18" s="161">
        <v>2043</v>
      </c>
      <c r="U18" s="161">
        <v>2044</v>
      </c>
      <c r="V18" s="161">
        <v>2045</v>
      </c>
      <c r="W18" s="161">
        <v>2046</v>
      </c>
      <c r="X18" s="161">
        <v>2047</v>
      </c>
      <c r="Y18" s="161">
        <v>2048</v>
      </c>
      <c r="Z18" s="161">
        <v>2049</v>
      </c>
      <c r="AA18" s="161">
        <v>2050</v>
      </c>
      <c r="AB18" s="161">
        <v>2051</v>
      </c>
      <c r="AC18" s="161">
        <v>2052</v>
      </c>
      <c r="AD18" s="161">
        <v>2053</v>
      </c>
      <c r="AE18" s="161">
        <v>2054</v>
      </c>
      <c r="AF18" s="161">
        <v>2055</v>
      </c>
      <c r="AG18" s="161">
        <v>2056</v>
      </c>
      <c r="AH18" s="161">
        <v>2057</v>
      </c>
      <c r="AI18" s="161">
        <v>2058</v>
      </c>
      <c r="AJ18" s="161">
        <v>2059</v>
      </c>
      <c r="AK18" s="161">
        <v>2060</v>
      </c>
      <c r="AL18" s="161">
        <v>2061</v>
      </c>
      <c r="AM18" s="161">
        <v>2062</v>
      </c>
      <c r="AN18" s="161">
        <v>2063</v>
      </c>
      <c r="AO18" s="161">
        <v>2064</v>
      </c>
      <c r="AP18" s="161">
        <v>2065</v>
      </c>
      <c r="AQ18" s="161">
        <v>2066</v>
      </c>
      <c r="AR18" s="161">
        <v>2067</v>
      </c>
      <c r="AS18" s="161">
        <v>2068</v>
      </c>
      <c r="AT18" s="161">
        <v>2069</v>
      </c>
      <c r="AU18" s="161">
        <v>2070</v>
      </c>
      <c r="AV18" s="161">
        <v>2071</v>
      </c>
      <c r="AW18" s="161">
        <v>2072</v>
      </c>
      <c r="AX18" s="161">
        <v>2073</v>
      </c>
      <c r="AY18" s="161">
        <v>2074</v>
      </c>
      <c r="AZ18" s="161">
        <v>2075</v>
      </c>
      <c r="BA18" s="161">
        <v>2076</v>
      </c>
      <c r="BB18" s="161">
        <v>2077</v>
      </c>
      <c r="BC18" s="161">
        <v>2078</v>
      </c>
      <c r="BD18" s="161">
        <v>2079</v>
      </c>
      <c r="BE18" s="161">
        <v>2080</v>
      </c>
      <c r="BF18" s="161">
        <v>2081</v>
      </c>
      <c r="BG18" s="161">
        <v>2082</v>
      </c>
      <c r="BH18" s="161">
        <v>2083</v>
      </c>
      <c r="BI18" s="161">
        <v>2084</v>
      </c>
      <c r="BJ18" s="161">
        <v>2085</v>
      </c>
      <c r="BK18" s="161">
        <v>2086</v>
      </c>
      <c r="BL18" s="161">
        <v>2087</v>
      </c>
      <c r="BM18" s="161">
        <v>2088</v>
      </c>
      <c r="BN18" s="161">
        <v>2089</v>
      </c>
      <c r="BO18" s="161">
        <v>2090</v>
      </c>
      <c r="BP18" s="161">
        <v>2091</v>
      </c>
    </row>
    <row r="19" spans="1:68" collapsed="1">
      <c r="A19" s="210" t="s">
        <v>81</v>
      </c>
      <c r="B19" s="161" t="s">
        <v>79</v>
      </c>
      <c r="C19" s="164">
        <f>B5</f>
        <v>126126.9364067141</v>
      </c>
      <c r="D19" s="164">
        <f>C21</f>
        <v>121922.70519315696</v>
      </c>
      <c r="E19" s="164">
        <f t="shared" ref="E19:G19" si="6">D21</f>
        <v>113514.24276604269</v>
      </c>
      <c r="F19" s="164">
        <f t="shared" si="6"/>
        <v>105105.78033892842</v>
      </c>
      <c r="G19" s="164">
        <f t="shared" si="6"/>
        <v>96697.317911814156</v>
      </c>
      <c r="H19" s="164">
        <f t="shared" ref="H19" si="7">G21</f>
        <v>88288.855484699889</v>
      </c>
      <c r="I19" s="164">
        <f t="shared" ref="I19" si="8">H21</f>
        <v>79880.393057585621</v>
      </c>
      <c r="J19" s="164">
        <f t="shared" ref="J19" si="9">I21</f>
        <v>71471.930630471354</v>
      </c>
      <c r="K19" s="164">
        <f t="shared" ref="K19" si="10">J21</f>
        <v>63063.468203357079</v>
      </c>
      <c r="L19" s="164">
        <f t="shared" ref="L19" si="11">K21</f>
        <v>54655.005776242804</v>
      </c>
      <c r="M19" s="164">
        <f t="shared" ref="M19" si="12">L21</f>
        <v>46246.543349128529</v>
      </c>
      <c r="N19" s="164">
        <f t="shared" ref="N19" si="13">M21</f>
        <v>37838.080922014255</v>
      </c>
      <c r="O19" s="164">
        <f t="shared" ref="O19" si="14">N21</f>
        <v>29429.61849489998</v>
      </c>
      <c r="P19" s="164">
        <f t="shared" ref="P19" si="15">O21</f>
        <v>21021.156067785705</v>
      </c>
      <c r="Q19" s="164">
        <f t="shared" ref="Q19" si="16">P21</f>
        <v>12612.693640671432</v>
      </c>
      <c r="R19" s="164">
        <f t="shared" ref="R19" si="17">Q21</f>
        <v>4204.2312135571592</v>
      </c>
      <c r="S19" s="164">
        <v>0</v>
      </c>
      <c r="T19" s="164">
        <v>0</v>
      </c>
      <c r="U19" s="164">
        <v>0</v>
      </c>
      <c r="V19" s="164">
        <v>0</v>
      </c>
      <c r="W19" s="164">
        <v>0</v>
      </c>
      <c r="X19" s="164">
        <v>0</v>
      </c>
      <c r="Y19" s="164">
        <v>0</v>
      </c>
      <c r="Z19" s="164">
        <v>0</v>
      </c>
      <c r="AA19" s="164">
        <v>0</v>
      </c>
      <c r="AB19" s="164">
        <v>0</v>
      </c>
      <c r="AC19" s="164">
        <v>0</v>
      </c>
      <c r="AD19" s="164">
        <v>0</v>
      </c>
      <c r="AE19" s="164">
        <v>0</v>
      </c>
      <c r="AF19" s="164">
        <v>0</v>
      </c>
      <c r="AG19" s="164">
        <v>0</v>
      </c>
      <c r="AH19" s="164">
        <v>0</v>
      </c>
      <c r="AI19" s="164">
        <v>0</v>
      </c>
      <c r="AJ19" s="164">
        <v>0</v>
      </c>
      <c r="AK19" s="164">
        <v>0</v>
      </c>
      <c r="AL19" s="164">
        <v>0</v>
      </c>
      <c r="AM19" s="164">
        <v>0</v>
      </c>
      <c r="AN19" s="164">
        <v>0</v>
      </c>
      <c r="AO19" s="164">
        <v>0</v>
      </c>
      <c r="AP19" s="164">
        <v>0</v>
      </c>
      <c r="AQ19" s="164">
        <v>0</v>
      </c>
      <c r="AR19" s="164">
        <v>0</v>
      </c>
      <c r="AS19" s="164">
        <v>0</v>
      </c>
      <c r="AT19" s="164">
        <v>0</v>
      </c>
      <c r="AU19" s="164">
        <v>0</v>
      </c>
      <c r="AV19" s="164">
        <v>0</v>
      </c>
      <c r="AW19" s="164">
        <v>0</v>
      </c>
      <c r="AX19" s="164">
        <v>0</v>
      </c>
      <c r="AY19" s="164">
        <v>0</v>
      </c>
      <c r="AZ19" s="164">
        <v>0</v>
      </c>
      <c r="BA19" s="164">
        <v>0</v>
      </c>
      <c r="BB19" s="164">
        <v>0</v>
      </c>
      <c r="BC19" s="164">
        <v>0</v>
      </c>
      <c r="BD19" s="164">
        <v>0</v>
      </c>
      <c r="BE19" s="164">
        <v>0</v>
      </c>
      <c r="BF19" s="164">
        <v>0</v>
      </c>
      <c r="BG19" s="164">
        <v>0</v>
      </c>
      <c r="BH19" s="164">
        <v>0</v>
      </c>
      <c r="BI19" s="164">
        <v>0</v>
      </c>
      <c r="BJ19" s="164">
        <v>0</v>
      </c>
      <c r="BK19" s="164">
        <v>0</v>
      </c>
      <c r="BL19" s="164">
        <v>0</v>
      </c>
      <c r="BM19" s="164">
        <v>0</v>
      </c>
      <c r="BN19" s="164">
        <v>0</v>
      </c>
      <c r="BO19" s="164">
        <v>0</v>
      </c>
      <c r="BP19" s="164">
        <v>0</v>
      </c>
    </row>
    <row r="20" spans="1:68">
      <c r="A20" s="210"/>
      <c r="B20" s="161" t="s">
        <v>1</v>
      </c>
      <c r="C20" s="164">
        <f>C5</f>
        <v>4204.2312135571365</v>
      </c>
      <c r="D20" s="164">
        <f>D5</f>
        <v>8408.4624271142729</v>
      </c>
      <c r="E20" s="164">
        <f>E5</f>
        <v>8408.4624271142729</v>
      </c>
      <c r="F20" s="164">
        <f>F5</f>
        <v>8408.4624271142729</v>
      </c>
      <c r="G20" s="164">
        <f>G5</f>
        <v>8408.4624271142729</v>
      </c>
      <c r="H20" s="164">
        <f t="shared" ref="H20:R20" si="18">H5</f>
        <v>8408.4624271142729</v>
      </c>
      <c r="I20" s="164">
        <f t="shared" si="18"/>
        <v>8408.4624271142729</v>
      </c>
      <c r="J20" s="164">
        <f t="shared" si="18"/>
        <v>8408.4624271142729</v>
      </c>
      <c r="K20" s="164">
        <f t="shared" si="18"/>
        <v>8408.4624271142729</v>
      </c>
      <c r="L20" s="164">
        <f t="shared" si="18"/>
        <v>8408.4624271142729</v>
      </c>
      <c r="M20" s="164">
        <f t="shared" si="18"/>
        <v>8408.4624271142729</v>
      </c>
      <c r="N20" s="164">
        <f t="shared" si="18"/>
        <v>8408.4624271142729</v>
      </c>
      <c r="O20" s="164">
        <f t="shared" si="18"/>
        <v>8408.4624271142729</v>
      </c>
      <c r="P20" s="164">
        <f t="shared" si="18"/>
        <v>8408.4624271142729</v>
      </c>
      <c r="Q20" s="164">
        <f t="shared" si="18"/>
        <v>8408.4624271142729</v>
      </c>
      <c r="R20" s="164">
        <f t="shared" si="18"/>
        <v>4204.2312135571365</v>
      </c>
      <c r="S20" s="164">
        <v>0</v>
      </c>
      <c r="T20" s="164">
        <v>0</v>
      </c>
      <c r="U20" s="164">
        <v>0</v>
      </c>
      <c r="V20" s="164">
        <v>0</v>
      </c>
      <c r="W20" s="164">
        <v>0</v>
      </c>
      <c r="X20" s="164">
        <v>0</v>
      </c>
      <c r="Y20" s="164">
        <v>0</v>
      </c>
      <c r="Z20" s="164">
        <v>0</v>
      </c>
      <c r="AA20" s="164">
        <v>0</v>
      </c>
      <c r="AB20" s="164">
        <v>0</v>
      </c>
      <c r="AC20" s="164">
        <v>0</v>
      </c>
      <c r="AD20" s="164">
        <v>0</v>
      </c>
      <c r="AE20" s="164">
        <v>0</v>
      </c>
      <c r="AF20" s="164">
        <v>0</v>
      </c>
      <c r="AG20" s="164">
        <v>0</v>
      </c>
      <c r="AH20" s="164">
        <v>0</v>
      </c>
      <c r="AI20" s="164">
        <v>0</v>
      </c>
      <c r="AJ20" s="164">
        <v>0</v>
      </c>
      <c r="AK20" s="164">
        <v>0</v>
      </c>
      <c r="AL20" s="164">
        <v>0</v>
      </c>
      <c r="AM20" s="164">
        <v>0</v>
      </c>
      <c r="AN20" s="164">
        <v>0</v>
      </c>
      <c r="AO20" s="164">
        <v>0</v>
      </c>
      <c r="AP20" s="164">
        <v>0</v>
      </c>
      <c r="AQ20" s="164">
        <v>0</v>
      </c>
      <c r="AR20" s="164">
        <v>0</v>
      </c>
      <c r="AS20" s="164">
        <v>0</v>
      </c>
      <c r="AT20" s="164">
        <v>0</v>
      </c>
      <c r="AU20" s="164">
        <v>0</v>
      </c>
      <c r="AV20" s="164">
        <v>0</v>
      </c>
      <c r="AW20" s="164">
        <v>0</v>
      </c>
      <c r="AX20" s="164">
        <v>0</v>
      </c>
      <c r="AY20" s="164">
        <v>0</v>
      </c>
      <c r="AZ20" s="164">
        <v>0</v>
      </c>
      <c r="BA20" s="164">
        <v>0</v>
      </c>
      <c r="BB20" s="164">
        <v>0</v>
      </c>
      <c r="BC20" s="164">
        <v>0</v>
      </c>
      <c r="BD20" s="164">
        <v>0</v>
      </c>
      <c r="BE20" s="164">
        <v>0</v>
      </c>
      <c r="BF20" s="164">
        <v>0</v>
      </c>
      <c r="BG20" s="164">
        <v>0</v>
      </c>
      <c r="BH20" s="164">
        <v>0</v>
      </c>
      <c r="BI20" s="164">
        <v>0</v>
      </c>
      <c r="BJ20" s="164">
        <v>0</v>
      </c>
      <c r="BK20" s="164">
        <v>0</v>
      </c>
      <c r="BL20" s="164">
        <v>0</v>
      </c>
      <c r="BM20" s="164">
        <v>0</v>
      </c>
      <c r="BN20" s="164">
        <v>0</v>
      </c>
      <c r="BO20" s="164">
        <v>0</v>
      </c>
      <c r="BP20" s="164">
        <v>0</v>
      </c>
    </row>
    <row r="21" spans="1:68">
      <c r="A21" s="210"/>
      <c r="B21" s="161" t="s">
        <v>80</v>
      </c>
      <c r="C21" s="164">
        <f>C19-C20</f>
        <v>121922.70519315696</v>
      </c>
      <c r="D21" s="164">
        <f>D19-D20</f>
        <v>113514.24276604269</v>
      </c>
      <c r="E21" s="164">
        <f t="shared" ref="E21:G21" si="19">E19-E20</f>
        <v>105105.78033892842</v>
      </c>
      <c r="F21" s="164">
        <f t="shared" si="19"/>
        <v>96697.317911814156</v>
      </c>
      <c r="G21" s="164">
        <f t="shared" si="19"/>
        <v>88288.855484699889</v>
      </c>
      <c r="H21" s="164">
        <f t="shared" ref="H21:R21" si="20">H19-H20</f>
        <v>79880.393057585621</v>
      </c>
      <c r="I21" s="164">
        <f t="shared" si="20"/>
        <v>71471.930630471354</v>
      </c>
      <c r="J21" s="164">
        <f t="shared" si="20"/>
        <v>63063.468203357079</v>
      </c>
      <c r="K21" s="164">
        <f t="shared" si="20"/>
        <v>54655.005776242804</v>
      </c>
      <c r="L21" s="164">
        <f t="shared" si="20"/>
        <v>46246.543349128529</v>
      </c>
      <c r="M21" s="164">
        <f t="shared" si="20"/>
        <v>37838.080922014255</v>
      </c>
      <c r="N21" s="164">
        <f t="shared" si="20"/>
        <v>29429.61849489998</v>
      </c>
      <c r="O21" s="164">
        <f t="shared" si="20"/>
        <v>21021.156067785705</v>
      </c>
      <c r="P21" s="164">
        <f t="shared" si="20"/>
        <v>12612.693640671432</v>
      </c>
      <c r="Q21" s="164">
        <f t="shared" si="20"/>
        <v>4204.2312135571592</v>
      </c>
      <c r="R21" s="164">
        <f t="shared" si="20"/>
        <v>2.2737367544323206E-11</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4">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row>
    <row r="22" spans="1:68">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row>
    <row r="23" spans="1:68">
      <c r="A23" s="207" t="s">
        <v>82</v>
      </c>
      <c r="B23" s="161" t="s">
        <v>79</v>
      </c>
      <c r="C23" s="164">
        <f>B6</f>
        <v>337706.5546649379</v>
      </c>
      <c r="D23" s="164">
        <f>C25</f>
        <v>329263.89079831447</v>
      </c>
      <c r="E23" s="164">
        <f t="shared" ref="E23:H23" si="21">D25</f>
        <v>312378.56306506757</v>
      </c>
      <c r="F23" s="164">
        <f t="shared" si="21"/>
        <v>295493.23533182067</v>
      </c>
      <c r="G23" s="164">
        <f t="shared" si="21"/>
        <v>278607.90759857377</v>
      </c>
      <c r="H23" s="164">
        <f t="shared" si="21"/>
        <v>261722.57986532687</v>
      </c>
      <c r="I23" s="164">
        <f t="shared" ref="I23" si="22">H25</f>
        <v>244837.25213207997</v>
      </c>
      <c r="J23" s="164">
        <f t="shared" ref="J23" si="23">I25</f>
        <v>227951.92439883307</v>
      </c>
      <c r="K23" s="164">
        <f t="shared" ref="K23" si="24">J25</f>
        <v>211066.59666558617</v>
      </c>
      <c r="L23" s="164">
        <f t="shared" ref="L23" si="25">K25</f>
        <v>194181.26893233927</v>
      </c>
      <c r="M23" s="164">
        <f t="shared" ref="M23" si="26">L25</f>
        <v>177295.94119909237</v>
      </c>
      <c r="N23" s="164">
        <f t="shared" ref="N23" si="27">M25</f>
        <v>160410.61346584547</v>
      </c>
      <c r="O23" s="164">
        <f t="shared" ref="O23" si="28">N25</f>
        <v>143525.28573259857</v>
      </c>
      <c r="P23" s="164">
        <f t="shared" ref="P23" si="29">O25</f>
        <v>126639.95799935167</v>
      </c>
      <c r="Q23" s="164">
        <f t="shared" ref="Q23" si="30">P25</f>
        <v>109754.63026610477</v>
      </c>
      <c r="R23" s="164">
        <f t="shared" ref="R23" si="31">Q25</f>
        <v>92869.302532857866</v>
      </c>
      <c r="S23" s="164">
        <f t="shared" ref="S23" si="32">R25</f>
        <v>75983.974799610965</v>
      </c>
      <c r="T23" s="164">
        <f t="shared" ref="T23" si="33">S25</f>
        <v>59098.647066364072</v>
      </c>
      <c r="U23" s="164">
        <f t="shared" ref="U23" si="34">T25</f>
        <v>42213.319333117179</v>
      </c>
      <c r="V23" s="164">
        <f t="shared" ref="V23" si="35">U25</f>
        <v>25327.991599870285</v>
      </c>
      <c r="W23" s="164">
        <f t="shared" ref="W23" si="36">V25</f>
        <v>8442.6638666233921</v>
      </c>
      <c r="X23" s="164">
        <v>0</v>
      </c>
      <c r="Y23" s="164">
        <v>0</v>
      </c>
      <c r="Z23" s="164">
        <v>0</v>
      </c>
      <c r="AA23" s="164">
        <v>0</v>
      </c>
      <c r="AB23" s="164">
        <v>0</v>
      </c>
      <c r="AC23" s="164">
        <v>0</v>
      </c>
      <c r="AD23" s="164">
        <v>0</v>
      </c>
      <c r="AE23" s="164">
        <v>0</v>
      </c>
      <c r="AF23" s="164">
        <v>0</v>
      </c>
      <c r="AG23" s="164">
        <v>0</v>
      </c>
      <c r="AH23" s="164">
        <v>0</v>
      </c>
      <c r="AI23" s="164">
        <v>0</v>
      </c>
      <c r="AJ23" s="164">
        <v>0</v>
      </c>
      <c r="AK23" s="164">
        <v>0</v>
      </c>
      <c r="AL23" s="164">
        <v>0</v>
      </c>
      <c r="AM23" s="164">
        <v>0</v>
      </c>
      <c r="AN23" s="164">
        <v>0</v>
      </c>
      <c r="AO23" s="164">
        <v>0</v>
      </c>
      <c r="AP23" s="164">
        <v>0</v>
      </c>
      <c r="AQ23" s="164">
        <v>0</v>
      </c>
      <c r="AR23" s="164">
        <v>0</v>
      </c>
      <c r="AS23" s="164">
        <v>0</v>
      </c>
      <c r="AT23" s="164">
        <v>0</v>
      </c>
      <c r="AU23" s="164">
        <v>0</v>
      </c>
      <c r="AV23" s="164">
        <v>0</v>
      </c>
      <c r="AW23" s="164">
        <v>0</v>
      </c>
      <c r="AX23" s="164">
        <v>0</v>
      </c>
      <c r="AY23" s="164">
        <v>0</v>
      </c>
      <c r="AZ23" s="164">
        <v>0</v>
      </c>
      <c r="BA23" s="164">
        <v>0</v>
      </c>
      <c r="BB23" s="164">
        <v>0</v>
      </c>
      <c r="BC23" s="164">
        <v>0</v>
      </c>
      <c r="BD23" s="164">
        <v>0</v>
      </c>
      <c r="BE23" s="164">
        <v>0</v>
      </c>
      <c r="BF23" s="164">
        <v>0</v>
      </c>
      <c r="BG23" s="164">
        <v>0</v>
      </c>
      <c r="BH23" s="164">
        <v>0</v>
      </c>
      <c r="BI23" s="164">
        <v>0</v>
      </c>
      <c r="BJ23" s="164">
        <v>0</v>
      </c>
      <c r="BK23" s="164">
        <v>0</v>
      </c>
      <c r="BL23" s="164">
        <v>0</v>
      </c>
      <c r="BM23" s="164">
        <v>0</v>
      </c>
      <c r="BN23" s="164">
        <v>0</v>
      </c>
      <c r="BO23" s="164">
        <v>0</v>
      </c>
      <c r="BP23" s="164">
        <v>0</v>
      </c>
    </row>
    <row r="24" spans="1:68">
      <c r="A24" s="208"/>
      <c r="B24" s="161" t="s">
        <v>1</v>
      </c>
      <c r="C24" s="164">
        <f t="shared" ref="C24:H24" si="37">C6</f>
        <v>8442.6638666234467</v>
      </c>
      <c r="D24" s="164">
        <f t="shared" si="37"/>
        <v>16885.327733246893</v>
      </c>
      <c r="E24" s="164">
        <f t="shared" si="37"/>
        <v>16885.327733246893</v>
      </c>
      <c r="F24" s="164">
        <f t="shared" si="37"/>
        <v>16885.327733246893</v>
      </c>
      <c r="G24" s="164">
        <f t="shared" si="37"/>
        <v>16885.327733246893</v>
      </c>
      <c r="H24" s="164">
        <f t="shared" si="37"/>
        <v>16885.327733246893</v>
      </c>
      <c r="I24" s="164">
        <f t="shared" ref="I24:W24" si="38">I6</f>
        <v>16885.327733246893</v>
      </c>
      <c r="J24" s="164">
        <f t="shared" si="38"/>
        <v>16885.327733246893</v>
      </c>
      <c r="K24" s="164">
        <f t="shared" si="38"/>
        <v>16885.327733246893</v>
      </c>
      <c r="L24" s="164">
        <f t="shared" si="38"/>
        <v>16885.327733246893</v>
      </c>
      <c r="M24" s="164">
        <f t="shared" si="38"/>
        <v>16885.327733246893</v>
      </c>
      <c r="N24" s="164">
        <f t="shared" si="38"/>
        <v>16885.327733246893</v>
      </c>
      <c r="O24" s="164">
        <f t="shared" si="38"/>
        <v>16885.327733246893</v>
      </c>
      <c r="P24" s="164">
        <f t="shared" si="38"/>
        <v>16885.327733246893</v>
      </c>
      <c r="Q24" s="164">
        <f t="shared" si="38"/>
        <v>16885.327733246893</v>
      </c>
      <c r="R24" s="164">
        <f t="shared" si="38"/>
        <v>16885.327733246893</v>
      </c>
      <c r="S24" s="164">
        <f t="shared" si="38"/>
        <v>16885.327733246893</v>
      </c>
      <c r="T24" s="164">
        <f t="shared" si="38"/>
        <v>16885.327733246893</v>
      </c>
      <c r="U24" s="164">
        <f t="shared" si="38"/>
        <v>16885.327733246893</v>
      </c>
      <c r="V24" s="164">
        <f t="shared" si="38"/>
        <v>16885.327733246893</v>
      </c>
      <c r="W24" s="164">
        <f t="shared" si="38"/>
        <v>8442.6638666234467</v>
      </c>
      <c r="X24" s="164">
        <v>0</v>
      </c>
      <c r="Y24" s="164">
        <v>0</v>
      </c>
      <c r="Z24" s="164">
        <v>0</v>
      </c>
      <c r="AA24" s="164">
        <v>0</v>
      </c>
      <c r="AB24" s="164">
        <v>0</v>
      </c>
      <c r="AC24" s="164">
        <v>0</v>
      </c>
      <c r="AD24" s="164">
        <v>0</v>
      </c>
      <c r="AE24" s="164">
        <v>0</v>
      </c>
      <c r="AF24" s="164">
        <v>0</v>
      </c>
      <c r="AG24" s="164">
        <v>0</v>
      </c>
      <c r="AH24" s="164">
        <v>0</v>
      </c>
      <c r="AI24" s="164">
        <v>0</v>
      </c>
      <c r="AJ24" s="164">
        <v>0</v>
      </c>
      <c r="AK24" s="164">
        <v>0</v>
      </c>
      <c r="AL24" s="164">
        <v>0</v>
      </c>
      <c r="AM24" s="164">
        <v>0</v>
      </c>
      <c r="AN24" s="164">
        <v>0</v>
      </c>
      <c r="AO24" s="164">
        <v>0</v>
      </c>
      <c r="AP24" s="164">
        <v>0</v>
      </c>
      <c r="AQ24" s="164">
        <v>0</v>
      </c>
      <c r="AR24" s="164">
        <v>0</v>
      </c>
      <c r="AS24" s="164">
        <v>0</v>
      </c>
      <c r="AT24" s="164">
        <v>0</v>
      </c>
      <c r="AU24" s="164">
        <v>0</v>
      </c>
      <c r="AV24" s="164">
        <v>0</v>
      </c>
      <c r="AW24" s="164">
        <v>0</v>
      </c>
      <c r="AX24" s="164">
        <v>0</v>
      </c>
      <c r="AY24" s="164">
        <v>0</v>
      </c>
      <c r="AZ24" s="164">
        <v>0</v>
      </c>
      <c r="BA24" s="164">
        <v>0</v>
      </c>
      <c r="BB24" s="164">
        <v>0</v>
      </c>
      <c r="BC24" s="164">
        <v>0</v>
      </c>
      <c r="BD24" s="164">
        <v>0</v>
      </c>
      <c r="BE24" s="164">
        <v>0</v>
      </c>
      <c r="BF24" s="164">
        <v>0</v>
      </c>
      <c r="BG24" s="164">
        <v>0</v>
      </c>
      <c r="BH24" s="164">
        <v>0</v>
      </c>
      <c r="BI24" s="164">
        <v>0</v>
      </c>
      <c r="BJ24" s="164">
        <v>0</v>
      </c>
      <c r="BK24" s="164">
        <v>0</v>
      </c>
      <c r="BL24" s="164">
        <v>0</v>
      </c>
      <c r="BM24" s="164">
        <v>0</v>
      </c>
      <c r="BN24" s="164">
        <v>0</v>
      </c>
      <c r="BO24" s="164">
        <v>0</v>
      </c>
      <c r="BP24" s="164">
        <v>0</v>
      </c>
    </row>
    <row r="25" spans="1:68">
      <c r="A25" s="209"/>
      <c r="B25" s="161" t="s">
        <v>80</v>
      </c>
      <c r="C25" s="164">
        <f>C23-C24</f>
        <v>329263.89079831447</v>
      </c>
      <c r="D25" s="164">
        <f>D23-D24</f>
        <v>312378.56306506757</v>
      </c>
      <c r="E25" s="164">
        <f t="shared" ref="E25:H25" si="39">E23-E24</f>
        <v>295493.23533182067</v>
      </c>
      <c r="F25" s="164">
        <f t="shared" si="39"/>
        <v>278607.90759857377</v>
      </c>
      <c r="G25" s="164">
        <f t="shared" si="39"/>
        <v>261722.57986532687</v>
      </c>
      <c r="H25" s="164">
        <f t="shared" si="39"/>
        <v>244837.25213207997</v>
      </c>
      <c r="I25" s="164">
        <f t="shared" ref="I25:W25" si="40">I23-I24</f>
        <v>227951.92439883307</v>
      </c>
      <c r="J25" s="164">
        <f t="shared" si="40"/>
        <v>211066.59666558617</v>
      </c>
      <c r="K25" s="164">
        <f t="shared" si="40"/>
        <v>194181.26893233927</v>
      </c>
      <c r="L25" s="164">
        <f t="shared" si="40"/>
        <v>177295.94119909237</v>
      </c>
      <c r="M25" s="164">
        <f t="shared" si="40"/>
        <v>160410.61346584547</v>
      </c>
      <c r="N25" s="164">
        <f t="shared" si="40"/>
        <v>143525.28573259857</v>
      </c>
      <c r="O25" s="164">
        <f t="shared" si="40"/>
        <v>126639.95799935167</v>
      </c>
      <c r="P25" s="164">
        <f t="shared" si="40"/>
        <v>109754.63026610477</v>
      </c>
      <c r="Q25" s="164">
        <f t="shared" si="40"/>
        <v>92869.302532857866</v>
      </c>
      <c r="R25" s="164">
        <f t="shared" si="40"/>
        <v>75983.974799610965</v>
      </c>
      <c r="S25" s="164">
        <f t="shared" si="40"/>
        <v>59098.647066364072</v>
      </c>
      <c r="T25" s="164">
        <f t="shared" si="40"/>
        <v>42213.319333117179</v>
      </c>
      <c r="U25" s="164">
        <f t="shared" si="40"/>
        <v>25327.991599870285</v>
      </c>
      <c r="V25" s="164">
        <f t="shared" si="40"/>
        <v>8442.6638666233921</v>
      </c>
      <c r="W25" s="164">
        <f t="shared" si="40"/>
        <v>-5.4569682106375694E-11</v>
      </c>
      <c r="X25" s="164">
        <v>0</v>
      </c>
      <c r="Y25" s="164">
        <v>0</v>
      </c>
      <c r="Z25" s="164">
        <v>0</v>
      </c>
      <c r="AA25" s="164">
        <v>0</v>
      </c>
      <c r="AB25" s="164">
        <v>0</v>
      </c>
      <c r="AC25" s="164">
        <v>0</v>
      </c>
      <c r="AD25" s="164">
        <v>0</v>
      </c>
      <c r="AE25" s="164">
        <v>0</v>
      </c>
      <c r="AF25" s="164">
        <v>0</v>
      </c>
      <c r="AG25" s="164">
        <v>0</v>
      </c>
      <c r="AH25" s="164">
        <v>0</v>
      </c>
      <c r="AI25" s="164">
        <v>0</v>
      </c>
      <c r="AJ25" s="164">
        <v>0</v>
      </c>
      <c r="AK25" s="164">
        <v>0</v>
      </c>
      <c r="AL25" s="164">
        <v>0</v>
      </c>
      <c r="AM25" s="164">
        <v>0</v>
      </c>
      <c r="AN25" s="164">
        <v>0</v>
      </c>
      <c r="AO25" s="164">
        <v>0</v>
      </c>
      <c r="AP25" s="164">
        <v>0</v>
      </c>
      <c r="AQ25" s="164">
        <v>0</v>
      </c>
      <c r="AR25" s="164">
        <v>0</v>
      </c>
      <c r="AS25" s="164">
        <v>0</v>
      </c>
      <c r="AT25" s="164">
        <v>0</v>
      </c>
      <c r="AU25" s="164">
        <v>0</v>
      </c>
      <c r="AV25" s="164">
        <v>0</v>
      </c>
      <c r="AW25" s="164">
        <v>0</v>
      </c>
      <c r="AX25" s="164">
        <v>0</v>
      </c>
      <c r="AY25" s="164">
        <v>0</v>
      </c>
      <c r="AZ25" s="164">
        <v>0</v>
      </c>
      <c r="BA25" s="164">
        <v>0</v>
      </c>
      <c r="BB25" s="164">
        <v>0</v>
      </c>
      <c r="BC25" s="164">
        <v>0</v>
      </c>
      <c r="BD25" s="164">
        <v>0</v>
      </c>
      <c r="BE25" s="164">
        <v>0</v>
      </c>
      <c r="BF25" s="164">
        <v>0</v>
      </c>
      <c r="BG25" s="164">
        <v>0</v>
      </c>
      <c r="BH25" s="164">
        <v>0</v>
      </c>
      <c r="BI25" s="164">
        <v>0</v>
      </c>
      <c r="BJ25" s="164">
        <v>0</v>
      </c>
      <c r="BK25" s="164">
        <v>0</v>
      </c>
      <c r="BL25" s="164">
        <v>0</v>
      </c>
      <c r="BM25" s="164">
        <v>0</v>
      </c>
      <c r="BN25" s="164">
        <v>0</v>
      </c>
      <c r="BO25" s="164">
        <v>0</v>
      </c>
      <c r="BP25" s="164">
        <v>0</v>
      </c>
    </row>
    <row r="26" spans="1:68">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row>
    <row r="27" spans="1:68">
      <c r="A27" s="207" t="s">
        <v>90</v>
      </c>
      <c r="B27" s="161" t="s">
        <v>79</v>
      </c>
      <c r="C27" s="164">
        <f>B7</f>
        <v>237021.7711668011</v>
      </c>
      <c r="D27" s="164">
        <f>C29</f>
        <v>232281.33574346508</v>
      </c>
      <c r="E27" s="164">
        <f t="shared" ref="E27:I27" si="41">D29</f>
        <v>222800.46489679304</v>
      </c>
      <c r="F27" s="164">
        <f t="shared" si="41"/>
        <v>213319.594050121</v>
      </c>
      <c r="G27" s="164">
        <f t="shared" si="41"/>
        <v>203838.72320344896</v>
      </c>
      <c r="H27" s="164">
        <f t="shared" si="41"/>
        <v>194357.85235677692</v>
      </c>
      <c r="I27" s="164">
        <f t="shared" si="41"/>
        <v>184876.98151010487</v>
      </c>
      <c r="J27" s="164">
        <f t="shared" ref="J27" si="42">I29</f>
        <v>175396.11066343283</v>
      </c>
      <c r="K27" s="164">
        <f t="shared" ref="K27" si="43">J29</f>
        <v>165915.23981676079</v>
      </c>
      <c r="L27" s="164">
        <f t="shared" ref="L27" si="44">K29</f>
        <v>156434.36897008875</v>
      </c>
      <c r="M27" s="164">
        <f t="shared" ref="M27" si="45">L29</f>
        <v>146953.49812341671</v>
      </c>
      <c r="N27" s="164">
        <f t="shared" ref="N27" si="46">M29</f>
        <v>137472.62727674466</v>
      </c>
      <c r="O27" s="164">
        <f t="shared" ref="O27" si="47">N29</f>
        <v>127991.75643007262</v>
      </c>
      <c r="P27" s="164">
        <f t="shared" ref="P27" si="48">O29</f>
        <v>118510.88558340058</v>
      </c>
      <c r="Q27" s="164">
        <f t="shared" ref="Q27" si="49">P29</f>
        <v>109030.01473672854</v>
      </c>
      <c r="R27" s="164">
        <f t="shared" ref="R27" si="50">Q29</f>
        <v>99549.143890056497</v>
      </c>
      <c r="S27" s="164">
        <f t="shared" ref="S27" si="51">R29</f>
        <v>90068.273043384455</v>
      </c>
      <c r="T27" s="164">
        <f t="shared" ref="T27" si="52">S29</f>
        <v>80587.402196712414</v>
      </c>
      <c r="U27" s="164">
        <f t="shared" ref="U27" si="53">T29</f>
        <v>71106.531350040372</v>
      </c>
      <c r="V27" s="164">
        <f t="shared" ref="V27" si="54">U29</f>
        <v>61625.66050336833</v>
      </c>
      <c r="W27" s="164">
        <f t="shared" ref="W27" si="55">V29</f>
        <v>52144.789656696288</v>
      </c>
      <c r="X27" s="164">
        <f t="shared" ref="X27" si="56">W29</f>
        <v>42663.918810024246</v>
      </c>
      <c r="Y27" s="164">
        <f t="shared" ref="Y27" si="57">X29</f>
        <v>33183.047963352205</v>
      </c>
      <c r="Z27" s="164">
        <f t="shared" ref="Z27" si="58">Y29</f>
        <v>23702.177116680163</v>
      </c>
      <c r="AA27" s="164">
        <f t="shared" ref="AA27" si="59">Z29</f>
        <v>14221.306270008119</v>
      </c>
      <c r="AB27" s="164">
        <f t="shared" ref="AB27" si="60">AA29</f>
        <v>4740.4354233360755</v>
      </c>
      <c r="AC27" s="164">
        <v>0</v>
      </c>
      <c r="AD27" s="164">
        <v>0</v>
      </c>
      <c r="AE27" s="164">
        <v>0</v>
      </c>
      <c r="AF27" s="164">
        <v>0</v>
      </c>
      <c r="AG27" s="164">
        <v>0</v>
      </c>
      <c r="AH27" s="164">
        <v>0</v>
      </c>
      <c r="AI27" s="164">
        <v>0</v>
      </c>
      <c r="AJ27" s="164">
        <v>0</v>
      </c>
      <c r="AK27" s="164">
        <v>0</v>
      </c>
      <c r="AL27" s="164">
        <v>0</v>
      </c>
      <c r="AM27" s="164">
        <v>0</v>
      </c>
      <c r="AN27" s="164">
        <v>0</v>
      </c>
      <c r="AO27" s="164">
        <v>0</v>
      </c>
      <c r="AP27" s="164">
        <v>0</v>
      </c>
      <c r="AQ27" s="164">
        <v>0</v>
      </c>
      <c r="AR27" s="164">
        <v>0</v>
      </c>
      <c r="AS27" s="164">
        <v>0</v>
      </c>
      <c r="AT27" s="164">
        <v>0</v>
      </c>
      <c r="AU27" s="164">
        <v>0</v>
      </c>
      <c r="AV27" s="164">
        <v>0</v>
      </c>
      <c r="AW27" s="164">
        <v>0</v>
      </c>
      <c r="AX27" s="164">
        <v>0</v>
      </c>
      <c r="AY27" s="164">
        <v>0</v>
      </c>
      <c r="AZ27" s="164">
        <v>0</v>
      </c>
      <c r="BA27" s="164">
        <v>0</v>
      </c>
      <c r="BB27" s="164">
        <v>0</v>
      </c>
      <c r="BC27" s="164">
        <v>0</v>
      </c>
      <c r="BD27" s="164">
        <v>0</v>
      </c>
      <c r="BE27" s="164">
        <v>0</v>
      </c>
      <c r="BF27" s="164">
        <v>0</v>
      </c>
      <c r="BG27" s="164">
        <v>0</v>
      </c>
      <c r="BH27" s="164">
        <v>0</v>
      </c>
      <c r="BI27" s="164">
        <v>0</v>
      </c>
      <c r="BJ27" s="164">
        <v>0</v>
      </c>
      <c r="BK27" s="164">
        <v>0</v>
      </c>
      <c r="BL27" s="164">
        <v>0</v>
      </c>
      <c r="BM27" s="164">
        <v>0</v>
      </c>
      <c r="BN27" s="164">
        <v>0</v>
      </c>
      <c r="BO27" s="164">
        <v>0</v>
      </c>
      <c r="BP27" s="164">
        <v>0</v>
      </c>
    </row>
    <row r="28" spans="1:68">
      <c r="A28" s="208"/>
      <c r="B28" s="161" t="s">
        <v>1</v>
      </c>
      <c r="C28" s="164">
        <f t="shared" ref="C28:I28" si="61">C7</f>
        <v>4740.4354233360218</v>
      </c>
      <c r="D28" s="164">
        <f t="shared" si="61"/>
        <v>9480.8708466720436</v>
      </c>
      <c r="E28" s="164">
        <f t="shared" si="61"/>
        <v>9480.8708466720436</v>
      </c>
      <c r="F28" s="164">
        <f t="shared" si="61"/>
        <v>9480.8708466720436</v>
      </c>
      <c r="G28" s="164">
        <f t="shared" si="61"/>
        <v>9480.8708466720436</v>
      </c>
      <c r="H28" s="164">
        <f t="shared" si="61"/>
        <v>9480.8708466720436</v>
      </c>
      <c r="I28" s="164">
        <f t="shared" si="61"/>
        <v>9480.8708466720436</v>
      </c>
      <c r="J28" s="164">
        <f t="shared" ref="J28:AB28" si="62">J7</f>
        <v>9480.8708466720436</v>
      </c>
      <c r="K28" s="164">
        <f t="shared" si="62"/>
        <v>9480.8708466720436</v>
      </c>
      <c r="L28" s="164">
        <f t="shared" si="62"/>
        <v>9480.8708466720436</v>
      </c>
      <c r="M28" s="164">
        <f t="shared" si="62"/>
        <v>9480.8708466720436</v>
      </c>
      <c r="N28" s="164">
        <f t="shared" si="62"/>
        <v>9480.8708466720436</v>
      </c>
      <c r="O28" s="164">
        <f t="shared" si="62"/>
        <v>9480.8708466720436</v>
      </c>
      <c r="P28" s="164">
        <f t="shared" si="62"/>
        <v>9480.8708466720436</v>
      </c>
      <c r="Q28" s="164">
        <f t="shared" si="62"/>
        <v>9480.8708466720436</v>
      </c>
      <c r="R28" s="164">
        <f t="shared" si="62"/>
        <v>9480.8708466720436</v>
      </c>
      <c r="S28" s="164">
        <f t="shared" si="62"/>
        <v>9480.8708466720436</v>
      </c>
      <c r="T28" s="164">
        <f t="shared" si="62"/>
        <v>9480.8708466720436</v>
      </c>
      <c r="U28" s="164">
        <f t="shared" si="62"/>
        <v>9480.8708466720436</v>
      </c>
      <c r="V28" s="164">
        <f t="shared" si="62"/>
        <v>9480.8708466720436</v>
      </c>
      <c r="W28" s="164">
        <f t="shared" si="62"/>
        <v>9480.8708466720436</v>
      </c>
      <c r="X28" s="164">
        <f t="shared" si="62"/>
        <v>9480.8708466720436</v>
      </c>
      <c r="Y28" s="164">
        <f t="shared" si="62"/>
        <v>9480.8708466720436</v>
      </c>
      <c r="Z28" s="164">
        <f t="shared" si="62"/>
        <v>9480.8708466720436</v>
      </c>
      <c r="AA28" s="164">
        <f t="shared" si="62"/>
        <v>9480.8708466720436</v>
      </c>
      <c r="AB28" s="164">
        <f t="shared" si="62"/>
        <v>4740.4354233360218</v>
      </c>
      <c r="AC28" s="164">
        <v>0</v>
      </c>
      <c r="AD28" s="164">
        <v>0</v>
      </c>
      <c r="AE28" s="164">
        <v>0</v>
      </c>
      <c r="AF28" s="164">
        <v>0</v>
      </c>
      <c r="AG28" s="164">
        <v>0</v>
      </c>
      <c r="AH28" s="164">
        <v>0</v>
      </c>
      <c r="AI28" s="164">
        <v>0</v>
      </c>
      <c r="AJ28" s="164">
        <v>0</v>
      </c>
      <c r="AK28" s="164">
        <v>0</v>
      </c>
      <c r="AL28" s="164">
        <v>0</v>
      </c>
      <c r="AM28" s="164">
        <v>0</v>
      </c>
      <c r="AN28" s="164">
        <v>0</v>
      </c>
      <c r="AO28" s="164">
        <v>0</v>
      </c>
      <c r="AP28" s="164">
        <v>0</v>
      </c>
      <c r="AQ28" s="164">
        <v>0</v>
      </c>
      <c r="AR28" s="164">
        <v>0</v>
      </c>
      <c r="AS28" s="164">
        <v>0</v>
      </c>
      <c r="AT28" s="164">
        <v>0</v>
      </c>
      <c r="AU28" s="164">
        <v>0</v>
      </c>
      <c r="AV28" s="164">
        <v>0</v>
      </c>
      <c r="AW28" s="164">
        <v>0</v>
      </c>
      <c r="AX28" s="164">
        <v>0</v>
      </c>
      <c r="AY28" s="164">
        <v>0</v>
      </c>
      <c r="AZ28" s="164">
        <v>0</v>
      </c>
      <c r="BA28" s="164">
        <v>0</v>
      </c>
      <c r="BB28" s="164">
        <v>0</v>
      </c>
      <c r="BC28" s="164">
        <v>0</v>
      </c>
      <c r="BD28" s="164">
        <v>0</v>
      </c>
      <c r="BE28" s="164">
        <v>0</v>
      </c>
      <c r="BF28" s="164">
        <v>0</v>
      </c>
      <c r="BG28" s="164">
        <v>0</v>
      </c>
      <c r="BH28" s="164">
        <v>0</v>
      </c>
      <c r="BI28" s="164">
        <v>0</v>
      </c>
      <c r="BJ28" s="164">
        <v>0</v>
      </c>
      <c r="BK28" s="164">
        <v>0</v>
      </c>
      <c r="BL28" s="164">
        <v>0</v>
      </c>
      <c r="BM28" s="164">
        <v>0</v>
      </c>
      <c r="BN28" s="164">
        <v>0</v>
      </c>
      <c r="BO28" s="164">
        <v>0</v>
      </c>
      <c r="BP28" s="164">
        <v>0</v>
      </c>
    </row>
    <row r="29" spans="1:68">
      <c r="A29" s="209"/>
      <c r="B29" s="161" t="s">
        <v>80</v>
      </c>
      <c r="C29" s="164">
        <f>C27-C28</f>
        <v>232281.33574346508</v>
      </c>
      <c r="D29" s="164">
        <f>D27-D28</f>
        <v>222800.46489679304</v>
      </c>
      <c r="E29" s="164">
        <f t="shared" ref="E29:I29" si="63">E27-E28</f>
        <v>213319.594050121</v>
      </c>
      <c r="F29" s="164">
        <f t="shared" si="63"/>
        <v>203838.72320344896</v>
      </c>
      <c r="G29" s="164">
        <f t="shared" si="63"/>
        <v>194357.85235677692</v>
      </c>
      <c r="H29" s="164">
        <f t="shared" si="63"/>
        <v>184876.98151010487</v>
      </c>
      <c r="I29" s="164">
        <f t="shared" si="63"/>
        <v>175396.11066343283</v>
      </c>
      <c r="J29" s="164">
        <f t="shared" ref="J29:AB29" si="64">J27-J28</f>
        <v>165915.23981676079</v>
      </c>
      <c r="K29" s="164">
        <f t="shared" si="64"/>
        <v>156434.36897008875</v>
      </c>
      <c r="L29" s="164">
        <f t="shared" si="64"/>
        <v>146953.49812341671</v>
      </c>
      <c r="M29" s="164">
        <f t="shared" si="64"/>
        <v>137472.62727674466</v>
      </c>
      <c r="N29" s="164">
        <f t="shared" si="64"/>
        <v>127991.75643007262</v>
      </c>
      <c r="O29" s="164">
        <f t="shared" si="64"/>
        <v>118510.88558340058</v>
      </c>
      <c r="P29" s="164">
        <f t="shared" si="64"/>
        <v>109030.01473672854</v>
      </c>
      <c r="Q29" s="164">
        <f t="shared" si="64"/>
        <v>99549.143890056497</v>
      </c>
      <c r="R29" s="164">
        <f t="shared" si="64"/>
        <v>90068.273043384455</v>
      </c>
      <c r="S29" s="164">
        <f t="shared" si="64"/>
        <v>80587.402196712414</v>
      </c>
      <c r="T29" s="164">
        <f t="shared" si="64"/>
        <v>71106.531350040372</v>
      </c>
      <c r="U29" s="164">
        <f t="shared" si="64"/>
        <v>61625.66050336833</v>
      </c>
      <c r="V29" s="164">
        <f t="shared" si="64"/>
        <v>52144.789656696288</v>
      </c>
      <c r="W29" s="164">
        <f t="shared" si="64"/>
        <v>42663.918810024246</v>
      </c>
      <c r="X29" s="164">
        <f t="shared" si="64"/>
        <v>33183.047963352205</v>
      </c>
      <c r="Y29" s="164">
        <f t="shared" si="64"/>
        <v>23702.177116680163</v>
      </c>
      <c r="Z29" s="164">
        <f t="shared" si="64"/>
        <v>14221.306270008119</v>
      </c>
      <c r="AA29" s="164">
        <f t="shared" si="64"/>
        <v>4740.4354233360755</v>
      </c>
      <c r="AB29" s="164">
        <f t="shared" si="64"/>
        <v>5.3660187404602766E-11</v>
      </c>
      <c r="AC29" s="164">
        <v>0</v>
      </c>
      <c r="AD29" s="164">
        <v>0</v>
      </c>
      <c r="AE29" s="164">
        <v>0</v>
      </c>
      <c r="AF29" s="164">
        <v>0</v>
      </c>
      <c r="AG29" s="164">
        <v>0</v>
      </c>
      <c r="AH29" s="164">
        <v>0</v>
      </c>
      <c r="AI29" s="164">
        <v>0</v>
      </c>
      <c r="AJ29" s="164">
        <v>0</v>
      </c>
      <c r="AK29" s="164">
        <v>0</v>
      </c>
      <c r="AL29" s="164">
        <v>0</v>
      </c>
      <c r="AM29" s="164">
        <v>0</v>
      </c>
      <c r="AN29" s="164">
        <v>0</v>
      </c>
      <c r="AO29" s="164">
        <v>0</v>
      </c>
      <c r="AP29" s="164">
        <v>0</v>
      </c>
      <c r="AQ29" s="164">
        <v>0</v>
      </c>
      <c r="AR29" s="164">
        <v>0</v>
      </c>
      <c r="AS29" s="164">
        <v>0</v>
      </c>
      <c r="AT29" s="164">
        <v>0</v>
      </c>
      <c r="AU29" s="164">
        <v>0</v>
      </c>
      <c r="AV29" s="164">
        <v>0</v>
      </c>
      <c r="AW29" s="164">
        <v>0</v>
      </c>
      <c r="AX29" s="164">
        <v>0</v>
      </c>
      <c r="AY29" s="164">
        <v>0</v>
      </c>
      <c r="AZ29" s="164">
        <v>0</v>
      </c>
      <c r="BA29" s="164">
        <v>0</v>
      </c>
      <c r="BB29" s="164">
        <v>0</v>
      </c>
      <c r="BC29" s="164">
        <v>0</v>
      </c>
      <c r="BD29" s="164">
        <v>0</v>
      </c>
      <c r="BE29" s="164">
        <v>0</v>
      </c>
      <c r="BF29" s="164">
        <v>0</v>
      </c>
      <c r="BG29" s="164">
        <v>0</v>
      </c>
      <c r="BH29" s="164">
        <v>0</v>
      </c>
      <c r="BI29" s="164">
        <v>0</v>
      </c>
      <c r="BJ29" s="164">
        <v>0</v>
      </c>
      <c r="BK29" s="164">
        <v>0</v>
      </c>
      <c r="BL29" s="164">
        <v>0</v>
      </c>
      <c r="BM29" s="164">
        <v>0</v>
      </c>
      <c r="BN29" s="164">
        <v>0</v>
      </c>
      <c r="BO29" s="164">
        <v>0</v>
      </c>
      <c r="BP29" s="164">
        <v>0</v>
      </c>
    </row>
    <row r="30" spans="1:68">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row>
    <row r="31" spans="1:68">
      <c r="A31" s="207" t="s">
        <v>83</v>
      </c>
      <c r="B31" s="161" t="s">
        <v>79</v>
      </c>
      <c r="C31" s="164">
        <f>B8</f>
        <v>936124.20308340446</v>
      </c>
      <c r="D31" s="164">
        <f>C33</f>
        <v>920522.13303201436</v>
      </c>
      <c r="E31" s="164">
        <f t="shared" ref="E31:M31" si="65">D33</f>
        <v>889317.99292923417</v>
      </c>
      <c r="F31" s="164">
        <f t="shared" si="65"/>
        <v>858113.85282645398</v>
      </c>
      <c r="G31" s="164">
        <f t="shared" si="65"/>
        <v>826909.71272367379</v>
      </c>
      <c r="H31" s="164">
        <f t="shared" si="65"/>
        <v>795705.5726208936</v>
      </c>
      <c r="I31" s="164">
        <f t="shared" si="65"/>
        <v>764501.4325181134</v>
      </c>
      <c r="J31" s="164">
        <f t="shared" si="65"/>
        <v>733297.29241533321</v>
      </c>
      <c r="K31" s="164">
        <f t="shared" si="65"/>
        <v>702093.15231255302</v>
      </c>
      <c r="L31" s="164">
        <f t="shared" si="65"/>
        <v>670889.01220977283</v>
      </c>
      <c r="M31" s="164">
        <f t="shared" si="65"/>
        <v>639684.87210699264</v>
      </c>
      <c r="N31" s="164">
        <f t="shared" ref="N31" si="66">M33</f>
        <v>608480.73200421245</v>
      </c>
      <c r="O31" s="164">
        <f t="shared" ref="O31" si="67">N33</f>
        <v>577276.59190143226</v>
      </c>
      <c r="P31" s="164">
        <f t="shared" ref="P31" si="68">O33</f>
        <v>546072.45179865207</v>
      </c>
      <c r="Q31" s="164">
        <f t="shared" ref="Q31" si="69">P33</f>
        <v>514868.31169587193</v>
      </c>
      <c r="R31" s="164">
        <f t="shared" ref="R31" si="70">Q33</f>
        <v>483664.1715930918</v>
      </c>
      <c r="S31" s="164">
        <f t="shared" ref="S31" si="71">R33</f>
        <v>452460.03149031167</v>
      </c>
      <c r="T31" s="164">
        <f t="shared" ref="T31" si="72">S33</f>
        <v>421255.89138753153</v>
      </c>
      <c r="U31" s="164">
        <f t="shared" ref="U31" si="73">T33</f>
        <v>390051.7512847514</v>
      </c>
      <c r="V31" s="164">
        <f t="shared" ref="V31" si="74">U33</f>
        <v>358847.61118197127</v>
      </c>
      <c r="W31" s="164">
        <f t="shared" ref="W31" si="75">V33</f>
        <v>327643.47107919113</v>
      </c>
      <c r="X31" s="164">
        <f t="shared" ref="X31" si="76">W33</f>
        <v>296439.330976411</v>
      </c>
      <c r="Y31" s="164">
        <f t="shared" ref="Y31" si="77">X33</f>
        <v>265235.19087363087</v>
      </c>
      <c r="Z31" s="164">
        <f t="shared" ref="Z31" si="78">Y33</f>
        <v>234031.05077085074</v>
      </c>
      <c r="AA31" s="164">
        <f t="shared" ref="AA31" si="79">Z33</f>
        <v>202826.9106680706</v>
      </c>
      <c r="AB31" s="164">
        <f t="shared" ref="AB31" si="80">AA33</f>
        <v>171622.77056529047</v>
      </c>
      <c r="AC31" s="164">
        <f t="shared" ref="AC31" si="81">AB33</f>
        <v>140418.63046251034</v>
      </c>
      <c r="AD31" s="164">
        <f t="shared" ref="AD31" si="82">AC33</f>
        <v>109214.49035973019</v>
      </c>
      <c r="AE31" s="164">
        <f t="shared" ref="AE31" si="83">AD33</f>
        <v>78010.350256950042</v>
      </c>
      <c r="AF31" s="164">
        <f t="shared" ref="AF31" si="84">AE33</f>
        <v>46806.210154169894</v>
      </c>
      <c r="AG31" s="164">
        <f t="shared" ref="AG31" si="85">AF33</f>
        <v>15602.070051389746</v>
      </c>
      <c r="AH31" s="164">
        <v>0</v>
      </c>
      <c r="AI31" s="164">
        <v>0</v>
      </c>
      <c r="AJ31" s="164">
        <v>0</v>
      </c>
      <c r="AK31" s="164">
        <v>0</v>
      </c>
      <c r="AL31" s="164">
        <v>0</v>
      </c>
      <c r="AM31" s="164">
        <v>0</v>
      </c>
      <c r="AN31" s="164">
        <v>0</v>
      </c>
      <c r="AO31" s="164">
        <v>0</v>
      </c>
      <c r="AP31" s="164">
        <v>0</v>
      </c>
      <c r="AQ31" s="164">
        <v>0</v>
      </c>
      <c r="AR31" s="164">
        <v>0</v>
      </c>
      <c r="AS31" s="164">
        <v>0</v>
      </c>
      <c r="AT31" s="164">
        <v>0</v>
      </c>
      <c r="AU31" s="164">
        <v>0</v>
      </c>
      <c r="AV31" s="164">
        <v>0</v>
      </c>
      <c r="AW31" s="164">
        <v>0</v>
      </c>
      <c r="AX31" s="164">
        <v>0</v>
      </c>
      <c r="AY31" s="164">
        <v>0</v>
      </c>
      <c r="AZ31" s="164">
        <v>0</v>
      </c>
      <c r="BA31" s="164">
        <v>0</v>
      </c>
      <c r="BB31" s="164">
        <v>0</v>
      </c>
      <c r="BC31" s="164">
        <v>0</v>
      </c>
      <c r="BD31" s="164">
        <v>0</v>
      </c>
      <c r="BE31" s="164">
        <v>0</v>
      </c>
      <c r="BF31" s="164">
        <v>0</v>
      </c>
      <c r="BG31" s="164">
        <v>0</v>
      </c>
      <c r="BH31" s="164">
        <v>0</v>
      </c>
      <c r="BI31" s="164">
        <v>0</v>
      </c>
      <c r="BJ31" s="164">
        <v>0</v>
      </c>
      <c r="BK31" s="164">
        <v>0</v>
      </c>
      <c r="BL31" s="164">
        <v>0</v>
      </c>
      <c r="BM31" s="164">
        <v>0</v>
      </c>
      <c r="BN31" s="164">
        <v>0</v>
      </c>
      <c r="BO31" s="164">
        <v>0</v>
      </c>
      <c r="BP31" s="164">
        <v>0</v>
      </c>
    </row>
    <row r="32" spans="1:68">
      <c r="A32" s="208"/>
      <c r="B32" s="161" t="s">
        <v>1</v>
      </c>
      <c r="C32" s="164">
        <f t="shared" ref="C32:M32" si="86">C8</f>
        <v>15602.070051390074</v>
      </c>
      <c r="D32" s="164">
        <f t="shared" si="86"/>
        <v>31204.140102780148</v>
      </c>
      <c r="E32" s="164">
        <f t="shared" si="86"/>
        <v>31204.140102780148</v>
      </c>
      <c r="F32" s="164">
        <f t="shared" si="86"/>
        <v>31204.140102780148</v>
      </c>
      <c r="G32" s="164">
        <f t="shared" si="86"/>
        <v>31204.140102780148</v>
      </c>
      <c r="H32" s="164">
        <f t="shared" si="86"/>
        <v>31204.140102780148</v>
      </c>
      <c r="I32" s="164">
        <f t="shared" si="86"/>
        <v>31204.140102780148</v>
      </c>
      <c r="J32" s="164">
        <f t="shared" si="86"/>
        <v>31204.140102780148</v>
      </c>
      <c r="K32" s="164">
        <f t="shared" si="86"/>
        <v>31204.140102780148</v>
      </c>
      <c r="L32" s="164">
        <f t="shared" si="86"/>
        <v>31204.140102780148</v>
      </c>
      <c r="M32" s="164">
        <f t="shared" si="86"/>
        <v>31204.140102780148</v>
      </c>
      <c r="N32" s="164">
        <f t="shared" ref="N32:AG32" si="87">N8</f>
        <v>31204.140102780148</v>
      </c>
      <c r="O32" s="164">
        <f t="shared" si="87"/>
        <v>31204.140102780148</v>
      </c>
      <c r="P32" s="164">
        <f t="shared" si="87"/>
        <v>31204.140102780148</v>
      </c>
      <c r="Q32" s="164">
        <f t="shared" si="87"/>
        <v>31204.140102780148</v>
      </c>
      <c r="R32" s="164">
        <f t="shared" si="87"/>
        <v>31204.140102780148</v>
      </c>
      <c r="S32" s="164">
        <f t="shared" si="87"/>
        <v>31204.140102780148</v>
      </c>
      <c r="T32" s="164">
        <f t="shared" si="87"/>
        <v>31204.140102780148</v>
      </c>
      <c r="U32" s="164">
        <f t="shared" si="87"/>
        <v>31204.140102780148</v>
      </c>
      <c r="V32" s="164">
        <f t="shared" si="87"/>
        <v>31204.140102780148</v>
      </c>
      <c r="W32" s="164">
        <f t="shared" si="87"/>
        <v>31204.140102780148</v>
      </c>
      <c r="X32" s="164">
        <f t="shared" si="87"/>
        <v>31204.140102780148</v>
      </c>
      <c r="Y32" s="164">
        <f t="shared" si="87"/>
        <v>31204.140102780148</v>
      </c>
      <c r="Z32" s="164">
        <f t="shared" si="87"/>
        <v>31204.140102780148</v>
      </c>
      <c r="AA32" s="164">
        <f t="shared" si="87"/>
        <v>31204.140102780148</v>
      </c>
      <c r="AB32" s="164">
        <f t="shared" si="87"/>
        <v>31204.140102780148</v>
      </c>
      <c r="AC32" s="164">
        <f t="shared" si="87"/>
        <v>31204.140102780148</v>
      </c>
      <c r="AD32" s="164">
        <f t="shared" si="87"/>
        <v>31204.140102780148</v>
      </c>
      <c r="AE32" s="164">
        <f t="shared" si="87"/>
        <v>31204.140102780148</v>
      </c>
      <c r="AF32" s="164">
        <f t="shared" si="87"/>
        <v>31204.140102780148</v>
      </c>
      <c r="AG32" s="164">
        <f t="shared" si="87"/>
        <v>15602.070051390074</v>
      </c>
      <c r="AH32" s="164">
        <v>0</v>
      </c>
      <c r="AI32" s="164">
        <v>0</v>
      </c>
      <c r="AJ32" s="164">
        <v>0</v>
      </c>
      <c r="AK32" s="164">
        <v>0</v>
      </c>
      <c r="AL32" s="164">
        <v>0</v>
      </c>
      <c r="AM32" s="164">
        <v>0</v>
      </c>
      <c r="AN32" s="164">
        <v>0</v>
      </c>
      <c r="AO32" s="164">
        <v>0</v>
      </c>
      <c r="AP32" s="164">
        <v>0</v>
      </c>
      <c r="AQ32" s="164">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row>
    <row r="33" spans="1:68">
      <c r="A33" s="209"/>
      <c r="B33" s="161" t="s">
        <v>80</v>
      </c>
      <c r="C33" s="164">
        <f>C31-C32</f>
        <v>920522.13303201436</v>
      </c>
      <c r="D33" s="164">
        <f>D31-D32</f>
        <v>889317.99292923417</v>
      </c>
      <c r="E33" s="164">
        <f t="shared" ref="E33:M33" si="88">E31-E32</f>
        <v>858113.85282645398</v>
      </c>
      <c r="F33" s="164">
        <f t="shared" si="88"/>
        <v>826909.71272367379</v>
      </c>
      <c r="G33" s="164">
        <f t="shared" si="88"/>
        <v>795705.5726208936</v>
      </c>
      <c r="H33" s="164">
        <f t="shared" si="88"/>
        <v>764501.4325181134</v>
      </c>
      <c r="I33" s="164">
        <f t="shared" si="88"/>
        <v>733297.29241533321</v>
      </c>
      <c r="J33" s="164">
        <f t="shared" si="88"/>
        <v>702093.15231255302</v>
      </c>
      <c r="K33" s="164">
        <f t="shared" si="88"/>
        <v>670889.01220977283</v>
      </c>
      <c r="L33" s="164">
        <f t="shared" si="88"/>
        <v>639684.87210699264</v>
      </c>
      <c r="M33" s="164">
        <f t="shared" si="88"/>
        <v>608480.73200421245</v>
      </c>
      <c r="N33" s="164">
        <f t="shared" ref="N33:AG33" si="89">N31-N32</f>
        <v>577276.59190143226</v>
      </c>
      <c r="O33" s="164">
        <f t="shared" si="89"/>
        <v>546072.45179865207</v>
      </c>
      <c r="P33" s="164">
        <f t="shared" si="89"/>
        <v>514868.31169587193</v>
      </c>
      <c r="Q33" s="164">
        <f t="shared" si="89"/>
        <v>483664.1715930918</v>
      </c>
      <c r="R33" s="164">
        <f t="shared" si="89"/>
        <v>452460.03149031167</v>
      </c>
      <c r="S33" s="164">
        <f t="shared" si="89"/>
        <v>421255.89138753153</v>
      </c>
      <c r="T33" s="164">
        <f t="shared" si="89"/>
        <v>390051.7512847514</v>
      </c>
      <c r="U33" s="164">
        <f t="shared" si="89"/>
        <v>358847.61118197127</v>
      </c>
      <c r="V33" s="164">
        <f t="shared" si="89"/>
        <v>327643.47107919113</v>
      </c>
      <c r="W33" s="164">
        <f t="shared" si="89"/>
        <v>296439.330976411</v>
      </c>
      <c r="X33" s="164">
        <f t="shared" si="89"/>
        <v>265235.19087363087</v>
      </c>
      <c r="Y33" s="164">
        <f t="shared" si="89"/>
        <v>234031.05077085074</v>
      </c>
      <c r="Z33" s="164">
        <f t="shared" si="89"/>
        <v>202826.9106680706</v>
      </c>
      <c r="AA33" s="164">
        <f t="shared" si="89"/>
        <v>171622.77056529047</v>
      </c>
      <c r="AB33" s="164">
        <f t="shared" si="89"/>
        <v>140418.63046251034</v>
      </c>
      <c r="AC33" s="164">
        <f t="shared" si="89"/>
        <v>109214.49035973019</v>
      </c>
      <c r="AD33" s="164">
        <f t="shared" si="89"/>
        <v>78010.350256950042</v>
      </c>
      <c r="AE33" s="164">
        <f t="shared" si="89"/>
        <v>46806.210154169894</v>
      </c>
      <c r="AF33" s="164">
        <f t="shared" si="89"/>
        <v>15602.070051389746</v>
      </c>
      <c r="AG33" s="164">
        <f t="shared" si="89"/>
        <v>-3.2741809263825417E-10</v>
      </c>
      <c r="AH33" s="164">
        <v>0</v>
      </c>
      <c r="AI33" s="164">
        <v>0</v>
      </c>
      <c r="AJ33" s="164">
        <v>0</v>
      </c>
      <c r="AK33" s="164">
        <v>0</v>
      </c>
      <c r="AL33" s="164">
        <v>0</v>
      </c>
      <c r="AM33" s="164">
        <v>0</v>
      </c>
      <c r="AN33" s="164">
        <v>0</v>
      </c>
      <c r="AO33" s="164">
        <v>0</v>
      </c>
      <c r="AP33" s="164">
        <v>0</v>
      </c>
      <c r="AQ33" s="164">
        <v>0</v>
      </c>
      <c r="AR33" s="164">
        <v>0</v>
      </c>
      <c r="AS33" s="164">
        <v>0</v>
      </c>
      <c r="AT33" s="164">
        <v>0</v>
      </c>
      <c r="AU33" s="164">
        <v>0</v>
      </c>
      <c r="AV33" s="164">
        <v>0</v>
      </c>
      <c r="AW33" s="164">
        <v>0</v>
      </c>
      <c r="AX33" s="164">
        <v>0</v>
      </c>
      <c r="AY33" s="164">
        <v>0</v>
      </c>
      <c r="AZ33" s="164">
        <v>0</v>
      </c>
      <c r="BA33" s="164">
        <v>0</v>
      </c>
      <c r="BB33" s="164">
        <v>0</v>
      </c>
      <c r="BC33" s="164">
        <v>0</v>
      </c>
      <c r="BD33" s="164">
        <v>0</v>
      </c>
      <c r="BE33" s="164">
        <v>0</v>
      </c>
      <c r="BF33" s="164">
        <v>0</v>
      </c>
      <c r="BG33" s="164">
        <v>0</v>
      </c>
      <c r="BH33" s="164">
        <v>0</v>
      </c>
      <c r="BI33" s="164">
        <v>0</v>
      </c>
      <c r="BJ33" s="164">
        <v>0</v>
      </c>
      <c r="BK33" s="164">
        <v>0</v>
      </c>
      <c r="BL33" s="164">
        <v>0</v>
      </c>
      <c r="BM33" s="164">
        <v>0</v>
      </c>
      <c r="BN33" s="164">
        <v>0</v>
      </c>
      <c r="BO33" s="164">
        <v>0</v>
      </c>
      <c r="BP33" s="164">
        <v>0</v>
      </c>
    </row>
    <row r="34" spans="1:68">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row>
    <row r="35" spans="1:68">
      <c r="A35" s="207" t="s">
        <v>91</v>
      </c>
      <c r="B35" s="161" t="s">
        <v>79</v>
      </c>
      <c r="C35" s="164">
        <f>B9</f>
        <v>249497.93082466413</v>
      </c>
      <c r="D35" s="164">
        <f>C37</f>
        <v>245933.67467002608</v>
      </c>
      <c r="E35" s="164">
        <f t="shared" ref="E35:Q35" si="90">D37</f>
        <v>238805.16236074996</v>
      </c>
      <c r="F35" s="164">
        <f t="shared" si="90"/>
        <v>231676.65005147384</v>
      </c>
      <c r="G35" s="164">
        <f t="shared" si="90"/>
        <v>224548.13774219772</v>
      </c>
      <c r="H35" s="164">
        <f t="shared" si="90"/>
        <v>217419.6254329216</v>
      </c>
      <c r="I35" s="164">
        <f t="shared" si="90"/>
        <v>210291.11312364548</v>
      </c>
      <c r="J35" s="164">
        <f t="shared" si="90"/>
        <v>203162.60081436936</v>
      </c>
      <c r="K35" s="164">
        <f t="shared" si="90"/>
        <v>196034.08850509324</v>
      </c>
      <c r="L35" s="164">
        <f t="shared" si="90"/>
        <v>188905.57619581712</v>
      </c>
      <c r="M35" s="164">
        <f t="shared" si="90"/>
        <v>181777.063886541</v>
      </c>
      <c r="N35" s="164">
        <f t="shared" si="90"/>
        <v>174648.55157726488</v>
      </c>
      <c r="O35" s="164">
        <f t="shared" si="90"/>
        <v>167520.03926798876</v>
      </c>
      <c r="P35" s="164">
        <f t="shared" si="90"/>
        <v>160391.52695871264</v>
      </c>
      <c r="Q35" s="164">
        <f t="shared" si="90"/>
        <v>153263.01464943652</v>
      </c>
      <c r="R35" s="164">
        <f>Q37</f>
        <v>146134.5023401604</v>
      </c>
      <c r="S35" s="164">
        <f t="shared" ref="S35:AL35" si="91">R37</f>
        <v>139005.99003088428</v>
      </c>
      <c r="T35" s="164">
        <f t="shared" si="91"/>
        <v>131877.47772160816</v>
      </c>
      <c r="U35" s="164">
        <f t="shared" si="91"/>
        <v>124748.96541233204</v>
      </c>
      <c r="V35" s="164">
        <f t="shared" si="91"/>
        <v>117620.45310305592</v>
      </c>
      <c r="W35" s="164">
        <f t="shared" si="91"/>
        <v>110491.9407937798</v>
      </c>
      <c r="X35" s="164">
        <f t="shared" si="91"/>
        <v>103363.42848450367</v>
      </c>
      <c r="Y35" s="164">
        <f t="shared" si="91"/>
        <v>96234.916175227554</v>
      </c>
      <c r="Z35" s="164">
        <f t="shared" si="91"/>
        <v>89106.403865951434</v>
      </c>
      <c r="AA35" s="164">
        <f t="shared" si="91"/>
        <v>81977.891556675313</v>
      </c>
      <c r="AB35" s="164">
        <f t="shared" si="91"/>
        <v>74849.379247399193</v>
      </c>
      <c r="AC35" s="164">
        <f t="shared" si="91"/>
        <v>67720.866938123072</v>
      </c>
      <c r="AD35" s="164">
        <f t="shared" si="91"/>
        <v>60592.354628846952</v>
      </c>
      <c r="AE35" s="164">
        <f t="shared" si="91"/>
        <v>53463.842319570831</v>
      </c>
      <c r="AF35" s="164">
        <f t="shared" si="91"/>
        <v>46335.330010294711</v>
      </c>
      <c r="AG35" s="164">
        <f t="shared" si="91"/>
        <v>39206.81770101859</v>
      </c>
      <c r="AH35" s="164">
        <f t="shared" si="91"/>
        <v>32078.305391742473</v>
      </c>
      <c r="AI35" s="164">
        <f t="shared" si="91"/>
        <v>24949.793082466356</v>
      </c>
      <c r="AJ35" s="164">
        <f t="shared" si="91"/>
        <v>17821.280773190239</v>
      </c>
      <c r="AK35" s="164">
        <f t="shared" si="91"/>
        <v>10692.768463914123</v>
      </c>
      <c r="AL35" s="164">
        <f t="shared" si="91"/>
        <v>3564.2561546380048</v>
      </c>
      <c r="AM35" s="164">
        <v>0</v>
      </c>
      <c r="AN35" s="164">
        <v>0</v>
      </c>
      <c r="AO35" s="164">
        <v>0</v>
      </c>
      <c r="AP35" s="164">
        <v>0</v>
      </c>
      <c r="AQ35" s="164">
        <v>0</v>
      </c>
      <c r="AR35" s="164">
        <v>0</v>
      </c>
      <c r="AS35" s="164">
        <v>0</v>
      </c>
      <c r="AT35" s="164">
        <v>0</v>
      </c>
      <c r="AU35" s="164">
        <v>0</v>
      </c>
      <c r="AV35" s="164">
        <v>0</v>
      </c>
      <c r="AW35" s="164">
        <v>0</v>
      </c>
      <c r="AX35" s="164">
        <v>0</v>
      </c>
      <c r="AY35" s="164">
        <v>0</v>
      </c>
      <c r="AZ35" s="164">
        <v>0</v>
      </c>
      <c r="BA35" s="164">
        <v>0</v>
      </c>
      <c r="BB35" s="164">
        <v>0</v>
      </c>
      <c r="BC35" s="164">
        <v>0</v>
      </c>
      <c r="BD35" s="164">
        <v>0</v>
      </c>
      <c r="BE35" s="164">
        <v>0</v>
      </c>
      <c r="BF35" s="164">
        <v>0</v>
      </c>
      <c r="BG35" s="164">
        <v>0</v>
      </c>
      <c r="BH35" s="164">
        <v>0</v>
      </c>
      <c r="BI35" s="164">
        <v>0</v>
      </c>
      <c r="BJ35" s="164">
        <v>0</v>
      </c>
      <c r="BK35" s="164">
        <v>0</v>
      </c>
      <c r="BL35" s="164">
        <v>0</v>
      </c>
      <c r="BM35" s="164">
        <v>0</v>
      </c>
      <c r="BN35" s="164">
        <v>0</v>
      </c>
      <c r="BO35" s="164">
        <v>0</v>
      </c>
      <c r="BP35" s="164">
        <v>0</v>
      </c>
    </row>
    <row r="36" spans="1:68">
      <c r="A36" s="208"/>
      <c r="B36" s="161" t="s">
        <v>1</v>
      </c>
      <c r="C36" s="164">
        <f>C9</f>
        <v>3564.2561546380589</v>
      </c>
      <c r="D36" s="164">
        <f t="shared" ref="D36:R36" si="92">D9</f>
        <v>7128.5123092761178</v>
      </c>
      <c r="E36" s="164">
        <f t="shared" si="92"/>
        <v>7128.5123092761178</v>
      </c>
      <c r="F36" s="164">
        <f t="shared" si="92"/>
        <v>7128.5123092761178</v>
      </c>
      <c r="G36" s="164">
        <f t="shared" si="92"/>
        <v>7128.5123092761178</v>
      </c>
      <c r="H36" s="164">
        <f t="shared" si="92"/>
        <v>7128.5123092761178</v>
      </c>
      <c r="I36" s="164">
        <f t="shared" si="92"/>
        <v>7128.5123092761178</v>
      </c>
      <c r="J36" s="164">
        <f t="shared" si="92"/>
        <v>7128.5123092761178</v>
      </c>
      <c r="K36" s="164">
        <f t="shared" si="92"/>
        <v>7128.5123092761178</v>
      </c>
      <c r="L36" s="164">
        <f t="shared" si="92"/>
        <v>7128.5123092761178</v>
      </c>
      <c r="M36" s="164">
        <f t="shared" si="92"/>
        <v>7128.5123092761178</v>
      </c>
      <c r="N36" s="164">
        <f t="shared" si="92"/>
        <v>7128.5123092761178</v>
      </c>
      <c r="O36" s="164">
        <f t="shared" si="92"/>
        <v>7128.5123092761178</v>
      </c>
      <c r="P36" s="164">
        <f t="shared" si="92"/>
        <v>7128.5123092761178</v>
      </c>
      <c r="Q36" s="164">
        <f t="shared" si="92"/>
        <v>7128.5123092761178</v>
      </c>
      <c r="R36" s="164">
        <f t="shared" si="92"/>
        <v>7128.5123092761178</v>
      </c>
      <c r="S36" s="164">
        <f t="shared" ref="S36:AL36" si="93">S9</f>
        <v>7128.5123092761178</v>
      </c>
      <c r="T36" s="164">
        <f t="shared" si="93"/>
        <v>7128.5123092761178</v>
      </c>
      <c r="U36" s="164">
        <f t="shared" si="93"/>
        <v>7128.5123092761178</v>
      </c>
      <c r="V36" s="164">
        <f t="shared" si="93"/>
        <v>7128.5123092761178</v>
      </c>
      <c r="W36" s="164">
        <f t="shared" si="93"/>
        <v>7128.5123092761178</v>
      </c>
      <c r="X36" s="164">
        <f t="shared" si="93"/>
        <v>7128.5123092761178</v>
      </c>
      <c r="Y36" s="164">
        <f t="shared" si="93"/>
        <v>7128.5123092761178</v>
      </c>
      <c r="Z36" s="164">
        <f t="shared" si="93"/>
        <v>7128.5123092761178</v>
      </c>
      <c r="AA36" s="164">
        <f t="shared" si="93"/>
        <v>7128.5123092761178</v>
      </c>
      <c r="AB36" s="164">
        <f t="shared" si="93"/>
        <v>7128.5123092761178</v>
      </c>
      <c r="AC36" s="164">
        <f t="shared" si="93"/>
        <v>7128.5123092761178</v>
      </c>
      <c r="AD36" s="164">
        <f t="shared" si="93"/>
        <v>7128.5123092761178</v>
      </c>
      <c r="AE36" s="164">
        <f t="shared" si="93"/>
        <v>7128.5123092761178</v>
      </c>
      <c r="AF36" s="164">
        <f t="shared" si="93"/>
        <v>7128.5123092761178</v>
      </c>
      <c r="AG36" s="164">
        <f t="shared" si="93"/>
        <v>7128.5123092761178</v>
      </c>
      <c r="AH36" s="164">
        <f t="shared" si="93"/>
        <v>7128.5123092761178</v>
      </c>
      <c r="AI36" s="164">
        <f t="shared" si="93"/>
        <v>7128.5123092761178</v>
      </c>
      <c r="AJ36" s="164">
        <f t="shared" si="93"/>
        <v>7128.5123092761178</v>
      </c>
      <c r="AK36" s="164">
        <f t="shared" si="93"/>
        <v>7128.5123092761178</v>
      </c>
      <c r="AL36" s="164">
        <f t="shared" si="93"/>
        <v>3564.2561546380589</v>
      </c>
      <c r="AM36" s="164">
        <v>0</v>
      </c>
      <c r="AN36" s="164">
        <v>0</v>
      </c>
      <c r="AO36" s="164">
        <v>0</v>
      </c>
      <c r="AP36" s="164">
        <v>0</v>
      </c>
      <c r="AQ36" s="164">
        <v>0</v>
      </c>
      <c r="AR36" s="164">
        <v>0</v>
      </c>
      <c r="AS36" s="164">
        <v>0</v>
      </c>
      <c r="AT36" s="164">
        <v>0</v>
      </c>
      <c r="AU36" s="164">
        <v>0</v>
      </c>
      <c r="AV36" s="164">
        <v>0</v>
      </c>
      <c r="AW36" s="164">
        <v>0</v>
      </c>
      <c r="AX36" s="164">
        <v>0</v>
      </c>
      <c r="AY36" s="164">
        <v>0</v>
      </c>
      <c r="AZ36" s="164">
        <v>0</v>
      </c>
      <c r="BA36" s="164">
        <v>0</v>
      </c>
      <c r="BB36" s="164">
        <v>0</v>
      </c>
      <c r="BC36" s="164">
        <v>0</v>
      </c>
      <c r="BD36" s="164">
        <v>0</v>
      </c>
      <c r="BE36" s="164">
        <v>0</v>
      </c>
      <c r="BF36" s="164">
        <v>0</v>
      </c>
      <c r="BG36" s="164">
        <v>0</v>
      </c>
      <c r="BH36" s="164">
        <v>0</v>
      </c>
      <c r="BI36" s="164">
        <v>0</v>
      </c>
      <c r="BJ36" s="164">
        <v>0</v>
      </c>
      <c r="BK36" s="164">
        <v>0</v>
      </c>
      <c r="BL36" s="164">
        <v>0</v>
      </c>
      <c r="BM36" s="164">
        <v>0</v>
      </c>
      <c r="BN36" s="164">
        <v>0</v>
      </c>
      <c r="BO36" s="164">
        <v>0</v>
      </c>
      <c r="BP36" s="164">
        <v>0</v>
      </c>
    </row>
    <row r="37" spans="1:68">
      <c r="A37" s="209"/>
      <c r="B37" s="161" t="s">
        <v>80</v>
      </c>
      <c r="C37" s="164">
        <f>C35-C36</f>
        <v>245933.67467002608</v>
      </c>
      <c r="D37" s="164">
        <f>D35-D36</f>
        <v>238805.16236074996</v>
      </c>
      <c r="E37" s="164">
        <f t="shared" ref="E37:Q37" si="94">E35-E36</f>
        <v>231676.65005147384</v>
      </c>
      <c r="F37" s="164">
        <f t="shared" si="94"/>
        <v>224548.13774219772</v>
      </c>
      <c r="G37" s="164">
        <f t="shared" si="94"/>
        <v>217419.6254329216</v>
      </c>
      <c r="H37" s="164">
        <f t="shared" si="94"/>
        <v>210291.11312364548</v>
      </c>
      <c r="I37" s="164">
        <f t="shared" si="94"/>
        <v>203162.60081436936</v>
      </c>
      <c r="J37" s="164">
        <f t="shared" si="94"/>
        <v>196034.08850509324</v>
      </c>
      <c r="K37" s="164">
        <f t="shared" si="94"/>
        <v>188905.57619581712</v>
      </c>
      <c r="L37" s="164">
        <f t="shared" si="94"/>
        <v>181777.063886541</v>
      </c>
      <c r="M37" s="164">
        <f t="shared" si="94"/>
        <v>174648.55157726488</v>
      </c>
      <c r="N37" s="164">
        <f t="shared" si="94"/>
        <v>167520.03926798876</v>
      </c>
      <c r="O37" s="164">
        <f t="shared" si="94"/>
        <v>160391.52695871264</v>
      </c>
      <c r="P37" s="164">
        <f t="shared" si="94"/>
        <v>153263.01464943652</v>
      </c>
      <c r="Q37" s="164">
        <f t="shared" si="94"/>
        <v>146134.5023401604</v>
      </c>
      <c r="R37" s="164">
        <f>R35-R36</f>
        <v>139005.99003088428</v>
      </c>
      <c r="S37" s="164">
        <f t="shared" ref="S37:AL37" si="95">S35-S36</f>
        <v>131877.47772160816</v>
      </c>
      <c r="T37" s="164">
        <f t="shared" si="95"/>
        <v>124748.96541233204</v>
      </c>
      <c r="U37" s="164">
        <f t="shared" si="95"/>
        <v>117620.45310305592</v>
      </c>
      <c r="V37" s="164">
        <f t="shared" si="95"/>
        <v>110491.9407937798</v>
      </c>
      <c r="W37" s="164">
        <f t="shared" si="95"/>
        <v>103363.42848450367</v>
      </c>
      <c r="X37" s="164">
        <f t="shared" si="95"/>
        <v>96234.916175227554</v>
      </c>
      <c r="Y37" s="164">
        <f t="shared" si="95"/>
        <v>89106.403865951434</v>
      </c>
      <c r="Z37" s="164">
        <f t="shared" si="95"/>
        <v>81977.891556675313</v>
      </c>
      <c r="AA37" s="164">
        <f t="shared" si="95"/>
        <v>74849.379247399193</v>
      </c>
      <c r="AB37" s="164">
        <f t="shared" si="95"/>
        <v>67720.866938123072</v>
      </c>
      <c r="AC37" s="164">
        <f t="shared" si="95"/>
        <v>60592.354628846952</v>
      </c>
      <c r="AD37" s="164">
        <f t="shared" si="95"/>
        <v>53463.842319570831</v>
      </c>
      <c r="AE37" s="164">
        <f t="shared" si="95"/>
        <v>46335.330010294711</v>
      </c>
      <c r="AF37" s="164">
        <f t="shared" si="95"/>
        <v>39206.81770101859</v>
      </c>
      <c r="AG37" s="164">
        <f t="shared" si="95"/>
        <v>32078.305391742473</v>
      </c>
      <c r="AH37" s="164">
        <f t="shared" si="95"/>
        <v>24949.793082466356</v>
      </c>
      <c r="AI37" s="164">
        <f t="shared" si="95"/>
        <v>17821.280773190239</v>
      </c>
      <c r="AJ37" s="164">
        <f t="shared" si="95"/>
        <v>10692.768463914123</v>
      </c>
      <c r="AK37" s="164">
        <f t="shared" si="95"/>
        <v>3564.2561546380048</v>
      </c>
      <c r="AL37" s="164">
        <f t="shared" si="95"/>
        <v>-5.411493475548923E-11</v>
      </c>
      <c r="AM37" s="164">
        <v>0</v>
      </c>
      <c r="AN37" s="164">
        <v>0</v>
      </c>
      <c r="AO37" s="164">
        <v>0</v>
      </c>
      <c r="AP37" s="164">
        <v>0</v>
      </c>
      <c r="AQ37" s="164">
        <v>0</v>
      </c>
      <c r="AR37" s="164">
        <v>0</v>
      </c>
      <c r="AS37" s="164">
        <v>0</v>
      </c>
      <c r="AT37" s="164">
        <v>0</v>
      </c>
      <c r="AU37" s="164">
        <v>0</v>
      </c>
      <c r="AV37" s="164">
        <v>0</v>
      </c>
      <c r="AW37" s="164">
        <v>0</v>
      </c>
      <c r="AX37" s="164">
        <v>0</v>
      </c>
      <c r="AY37" s="164">
        <v>0</v>
      </c>
      <c r="AZ37" s="164">
        <v>0</v>
      </c>
      <c r="BA37" s="164">
        <v>0</v>
      </c>
      <c r="BB37" s="164">
        <v>0</v>
      </c>
      <c r="BC37" s="164">
        <v>0</v>
      </c>
      <c r="BD37" s="164">
        <v>0</v>
      </c>
      <c r="BE37" s="164">
        <v>0</v>
      </c>
      <c r="BF37" s="164">
        <v>0</v>
      </c>
      <c r="BG37" s="164">
        <v>0</v>
      </c>
      <c r="BH37" s="164">
        <v>0</v>
      </c>
      <c r="BI37" s="164">
        <v>0</v>
      </c>
      <c r="BJ37" s="164">
        <v>0</v>
      </c>
      <c r="BK37" s="164">
        <v>0</v>
      </c>
      <c r="BL37" s="164">
        <v>0</v>
      </c>
      <c r="BM37" s="164">
        <v>0</v>
      </c>
      <c r="BN37" s="164">
        <v>0</v>
      </c>
      <c r="BO37" s="164">
        <v>0</v>
      </c>
      <c r="BP37" s="164">
        <v>0</v>
      </c>
    </row>
    <row r="38" spans="1:68">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row>
    <row r="39" spans="1:68">
      <c r="A39" s="207" t="s">
        <v>92</v>
      </c>
      <c r="B39" s="161" t="s">
        <v>79</v>
      </c>
      <c r="C39" s="164">
        <f>B10</f>
        <v>103475.41550620111</v>
      </c>
      <c r="D39" s="164">
        <f>C41</f>
        <v>102181.9728123736</v>
      </c>
      <c r="E39" s="164">
        <f t="shared" ref="E39:AQ39" si="96">D41</f>
        <v>99595.087424718571</v>
      </c>
      <c r="F39" s="164">
        <f t="shared" si="96"/>
        <v>97008.202037063544</v>
      </c>
      <c r="G39" s="164">
        <f t="shared" si="96"/>
        <v>94421.316649408516</v>
      </c>
      <c r="H39" s="164">
        <f t="shared" si="96"/>
        <v>91834.431261753489</v>
      </c>
      <c r="I39" s="164">
        <f t="shared" si="96"/>
        <v>89247.545874098461</v>
      </c>
      <c r="J39" s="164">
        <f t="shared" si="96"/>
        <v>86660.660486443434</v>
      </c>
      <c r="K39" s="164">
        <f t="shared" si="96"/>
        <v>84073.775098788406</v>
      </c>
      <c r="L39" s="164">
        <f t="shared" si="96"/>
        <v>81486.889711133379</v>
      </c>
      <c r="M39" s="164">
        <f t="shared" si="96"/>
        <v>78900.004323478352</v>
      </c>
      <c r="N39" s="164">
        <f t="shared" si="96"/>
        <v>76313.118935823324</v>
      </c>
      <c r="O39" s="164">
        <f t="shared" si="96"/>
        <v>73726.233548168297</v>
      </c>
      <c r="P39" s="164">
        <f t="shared" si="96"/>
        <v>71139.348160513269</v>
      </c>
      <c r="Q39" s="164">
        <f t="shared" si="96"/>
        <v>68552.462772858242</v>
      </c>
      <c r="R39" s="164">
        <f t="shared" si="96"/>
        <v>65965.577385203214</v>
      </c>
      <c r="S39" s="164">
        <f t="shared" si="96"/>
        <v>63378.691997548187</v>
      </c>
      <c r="T39" s="164">
        <f t="shared" si="96"/>
        <v>60791.806609893159</v>
      </c>
      <c r="U39" s="164">
        <f t="shared" si="96"/>
        <v>58204.921222238132</v>
      </c>
      <c r="V39" s="164">
        <f t="shared" si="96"/>
        <v>55618.035834583105</v>
      </c>
      <c r="W39" s="164">
        <f t="shared" si="96"/>
        <v>53031.150446928077</v>
      </c>
      <c r="X39" s="164">
        <f t="shared" si="96"/>
        <v>50444.26505927305</v>
      </c>
      <c r="Y39" s="164">
        <f t="shared" si="96"/>
        <v>47857.379671618022</v>
      </c>
      <c r="Z39" s="164">
        <f t="shared" si="96"/>
        <v>45270.494283962995</v>
      </c>
      <c r="AA39" s="164">
        <f t="shared" si="96"/>
        <v>42683.608896307967</v>
      </c>
      <c r="AB39" s="164">
        <f t="shared" si="96"/>
        <v>40096.72350865294</v>
      </c>
      <c r="AC39" s="164">
        <f t="shared" si="96"/>
        <v>37509.838120997912</v>
      </c>
      <c r="AD39" s="164">
        <f t="shared" si="96"/>
        <v>34922.952733342885</v>
      </c>
      <c r="AE39" s="164">
        <f t="shared" si="96"/>
        <v>32336.067345687858</v>
      </c>
      <c r="AF39" s="164">
        <f t="shared" si="96"/>
        <v>29749.18195803283</v>
      </c>
      <c r="AG39" s="164">
        <f t="shared" si="96"/>
        <v>27162.296570377803</v>
      </c>
      <c r="AH39" s="164">
        <f t="shared" si="96"/>
        <v>24575.411182722775</v>
      </c>
      <c r="AI39" s="164">
        <f t="shared" si="96"/>
        <v>21988.525795067748</v>
      </c>
      <c r="AJ39" s="164">
        <f t="shared" si="96"/>
        <v>19401.64040741272</v>
      </c>
      <c r="AK39" s="164">
        <f t="shared" si="96"/>
        <v>16814.755019757693</v>
      </c>
      <c r="AL39" s="164">
        <f t="shared" si="96"/>
        <v>14227.869632102665</v>
      </c>
      <c r="AM39" s="164">
        <f t="shared" si="96"/>
        <v>11640.984244447638</v>
      </c>
      <c r="AN39" s="164">
        <f t="shared" si="96"/>
        <v>9054.0988567926106</v>
      </c>
      <c r="AO39" s="164">
        <f t="shared" si="96"/>
        <v>6467.2134691375832</v>
      </c>
      <c r="AP39" s="164">
        <f t="shared" si="96"/>
        <v>3880.3280814825553</v>
      </c>
      <c r="AQ39" s="164">
        <f t="shared" si="96"/>
        <v>1293.4426938275274</v>
      </c>
      <c r="AR39" s="164">
        <v>0</v>
      </c>
      <c r="AS39" s="164">
        <v>0</v>
      </c>
      <c r="AT39" s="164">
        <v>0</v>
      </c>
      <c r="AU39" s="164">
        <v>0</v>
      </c>
      <c r="AV39" s="164">
        <v>0</v>
      </c>
      <c r="AW39" s="164">
        <v>0</v>
      </c>
      <c r="AX39" s="164">
        <v>0</v>
      </c>
      <c r="AY39" s="164">
        <v>0</v>
      </c>
      <c r="AZ39" s="164">
        <v>0</v>
      </c>
      <c r="BA39" s="164">
        <v>0</v>
      </c>
      <c r="BB39" s="164">
        <v>0</v>
      </c>
      <c r="BC39" s="164">
        <v>0</v>
      </c>
      <c r="BD39" s="164">
        <v>0</v>
      </c>
      <c r="BE39" s="164">
        <v>0</v>
      </c>
      <c r="BF39" s="164">
        <v>0</v>
      </c>
      <c r="BG39" s="164">
        <v>0</v>
      </c>
      <c r="BH39" s="164">
        <v>0</v>
      </c>
      <c r="BI39" s="164">
        <v>0</v>
      </c>
      <c r="BJ39" s="164">
        <v>0</v>
      </c>
      <c r="BK39" s="164">
        <v>0</v>
      </c>
      <c r="BL39" s="164">
        <v>0</v>
      </c>
      <c r="BM39" s="164">
        <v>0</v>
      </c>
      <c r="BN39" s="164">
        <v>0</v>
      </c>
      <c r="BO39" s="164">
        <v>0</v>
      </c>
      <c r="BP39" s="164">
        <v>0</v>
      </c>
    </row>
    <row r="40" spans="1:68">
      <c r="A40" s="208"/>
      <c r="B40" s="161" t="s">
        <v>1</v>
      </c>
      <c r="C40" s="164">
        <f>C10</f>
        <v>1293.4426938275139</v>
      </c>
      <c r="D40" s="164">
        <f>D10</f>
        <v>2586.8853876550279</v>
      </c>
      <c r="E40" s="164">
        <f t="shared" ref="E40:AQ40" si="97">E10</f>
        <v>2586.8853876550279</v>
      </c>
      <c r="F40" s="164">
        <f t="shared" si="97"/>
        <v>2586.8853876550279</v>
      </c>
      <c r="G40" s="164">
        <f t="shared" si="97"/>
        <v>2586.8853876550279</v>
      </c>
      <c r="H40" s="164">
        <f t="shared" si="97"/>
        <v>2586.8853876550279</v>
      </c>
      <c r="I40" s="164">
        <f t="shared" si="97"/>
        <v>2586.8853876550279</v>
      </c>
      <c r="J40" s="164">
        <f t="shared" si="97"/>
        <v>2586.8853876550279</v>
      </c>
      <c r="K40" s="164">
        <f t="shared" si="97"/>
        <v>2586.8853876550279</v>
      </c>
      <c r="L40" s="164">
        <f t="shared" si="97"/>
        <v>2586.8853876550279</v>
      </c>
      <c r="M40" s="164">
        <f t="shared" si="97"/>
        <v>2586.8853876550279</v>
      </c>
      <c r="N40" s="164">
        <f t="shared" si="97"/>
        <v>2586.8853876550279</v>
      </c>
      <c r="O40" s="164">
        <f t="shared" si="97"/>
        <v>2586.8853876550279</v>
      </c>
      <c r="P40" s="164">
        <f t="shared" si="97"/>
        <v>2586.8853876550279</v>
      </c>
      <c r="Q40" s="164">
        <f t="shared" si="97"/>
        <v>2586.8853876550279</v>
      </c>
      <c r="R40" s="164">
        <f t="shared" si="97"/>
        <v>2586.8853876550279</v>
      </c>
      <c r="S40" s="164">
        <f t="shared" si="97"/>
        <v>2586.8853876550279</v>
      </c>
      <c r="T40" s="164">
        <f t="shared" si="97"/>
        <v>2586.8853876550279</v>
      </c>
      <c r="U40" s="164">
        <f t="shared" si="97"/>
        <v>2586.8853876550279</v>
      </c>
      <c r="V40" s="164">
        <f t="shared" si="97"/>
        <v>2586.8853876550279</v>
      </c>
      <c r="W40" s="164">
        <f t="shared" si="97"/>
        <v>2586.8853876550279</v>
      </c>
      <c r="X40" s="164">
        <f t="shared" si="97"/>
        <v>2586.8853876550279</v>
      </c>
      <c r="Y40" s="164">
        <f t="shared" si="97"/>
        <v>2586.8853876550279</v>
      </c>
      <c r="Z40" s="164">
        <f t="shared" si="97"/>
        <v>2586.8853876550279</v>
      </c>
      <c r="AA40" s="164">
        <f t="shared" si="97"/>
        <v>2586.8853876550279</v>
      </c>
      <c r="AB40" s="164">
        <f t="shared" si="97"/>
        <v>2586.8853876550279</v>
      </c>
      <c r="AC40" s="164">
        <f t="shared" si="97"/>
        <v>2586.8853876550279</v>
      </c>
      <c r="AD40" s="164">
        <f t="shared" si="97"/>
        <v>2586.8853876550279</v>
      </c>
      <c r="AE40" s="164">
        <f t="shared" si="97"/>
        <v>2586.8853876550279</v>
      </c>
      <c r="AF40" s="164">
        <f t="shared" si="97"/>
        <v>2586.8853876550279</v>
      </c>
      <c r="AG40" s="164">
        <f t="shared" si="97"/>
        <v>2586.8853876550279</v>
      </c>
      <c r="AH40" s="164">
        <f t="shared" si="97"/>
        <v>2586.8853876550279</v>
      </c>
      <c r="AI40" s="164">
        <f t="shared" si="97"/>
        <v>2586.8853876550279</v>
      </c>
      <c r="AJ40" s="164">
        <f t="shared" si="97"/>
        <v>2586.8853876550279</v>
      </c>
      <c r="AK40" s="164">
        <f t="shared" si="97"/>
        <v>2586.8853876550279</v>
      </c>
      <c r="AL40" s="164">
        <f t="shared" si="97"/>
        <v>2586.8853876550279</v>
      </c>
      <c r="AM40" s="164">
        <f t="shared" si="97"/>
        <v>2586.8853876550279</v>
      </c>
      <c r="AN40" s="164">
        <f t="shared" si="97"/>
        <v>2586.8853876550279</v>
      </c>
      <c r="AO40" s="164">
        <f t="shared" si="97"/>
        <v>2586.8853876550279</v>
      </c>
      <c r="AP40" s="164">
        <f t="shared" si="97"/>
        <v>2586.8853876550279</v>
      </c>
      <c r="AQ40" s="164">
        <f t="shared" si="97"/>
        <v>1293.4426938275139</v>
      </c>
      <c r="AR40" s="164">
        <v>0</v>
      </c>
      <c r="AS40" s="164">
        <v>0</v>
      </c>
      <c r="AT40" s="164">
        <v>0</v>
      </c>
      <c r="AU40" s="164">
        <v>0</v>
      </c>
      <c r="AV40" s="164">
        <v>0</v>
      </c>
      <c r="AW40" s="164">
        <v>0</v>
      </c>
      <c r="AX40" s="164">
        <v>0</v>
      </c>
      <c r="AY40" s="164">
        <v>0</v>
      </c>
      <c r="AZ40" s="164">
        <v>0</v>
      </c>
      <c r="BA40" s="164">
        <v>0</v>
      </c>
      <c r="BB40" s="164">
        <v>0</v>
      </c>
      <c r="BC40" s="164">
        <v>0</v>
      </c>
      <c r="BD40" s="164">
        <v>0</v>
      </c>
      <c r="BE40" s="164">
        <v>0</v>
      </c>
      <c r="BF40" s="164">
        <v>0</v>
      </c>
      <c r="BG40" s="164">
        <v>0</v>
      </c>
      <c r="BH40" s="164">
        <v>0</v>
      </c>
      <c r="BI40" s="164">
        <v>0</v>
      </c>
      <c r="BJ40" s="164">
        <v>0</v>
      </c>
      <c r="BK40" s="164">
        <v>0</v>
      </c>
      <c r="BL40" s="164">
        <v>0</v>
      </c>
      <c r="BM40" s="164">
        <v>0</v>
      </c>
      <c r="BN40" s="164">
        <v>0</v>
      </c>
      <c r="BO40" s="164">
        <v>0</v>
      </c>
      <c r="BP40" s="164">
        <v>0</v>
      </c>
    </row>
    <row r="41" spans="1:68">
      <c r="A41" s="209"/>
      <c r="B41" s="161" t="s">
        <v>80</v>
      </c>
      <c r="C41" s="164">
        <f>C39-C40</f>
        <v>102181.9728123736</v>
      </c>
      <c r="D41" s="164">
        <f>D39-D40</f>
        <v>99595.087424718571</v>
      </c>
      <c r="E41" s="164">
        <f t="shared" ref="E41:AQ41" si="98">E39-E40</f>
        <v>97008.202037063544</v>
      </c>
      <c r="F41" s="164">
        <f t="shared" si="98"/>
        <v>94421.316649408516</v>
      </c>
      <c r="G41" s="164">
        <f t="shared" si="98"/>
        <v>91834.431261753489</v>
      </c>
      <c r="H41" s="164">
        <f t="shared" si="98"/>
        <v>89247.545874098461</v>
      </c>
      <c r="I41" s="164">
        <f t="shared" si="98"/>
        <v>86660.660486443434</v>
      </c>
      <c r="J41" s="164">
        <f t="shared" si="98"/>
        <v>84073.775098788406</v>
      </c>
      <c r="K41" s="164">
        <f t="shared" si="98"/>
        <v>81486.889711133379</v>
      </c>
      <c r="L41" s="164">
        <f t="shared" si="98"/>
        <v>78900.004323478352</v>
      </c>
      <c r="M41" s="164">
        <f t="shared" si="98"/>
        <v>76313.118935823324</v>
      </c>
      <c r="N41" s="164">
        <f t="shared" si="98"/>
        <v>73726.233548168297</v>
      </c>
      <c r="O41" s="164">
        <f t="shared" si="98"/>
        <v>71139.348160513269</v>
      </c>
      <c r="P41" s="164">
        <f t="shared" si="98"/>
        <v>68552.462772858242</v>
      </c>
      <c r="Q41" s="164">
        <f t="shared" si="98"/>
        <v>65965.577385203214</v>
      </c>
      <c r="R41" s="164">
        <f t="shared" si="98"/>
        <v>63378.691997548187</v>
      </c>
      <c r="S41" s="164">
        <f t="shared" si="98"/>
        <v>60791.806609893159</v>
      </c>
      <c r="T41" s="164">
        <f t="shared" si="98"/>
        <v>58204.921222238132</v>
      </c>
      <c r="U41" s="164">
        <f t="shared" si="98"/>
        <v>55618.035834583105</v>
      </c>
      <c r="V41" s="164">
        <f t="shared" si="98"/>
        <v>53031.150446928077</v>
      </c>
      <c r="W41" s="164">
        <f t="shared" si="98"/>
        <v>50444.26505927305</v>
      </c>
      <c r="X41" s="164">
        <f t="shared" si="98"/>
        <v>47857.379671618022</v>
      </c>
      <c r="Y41" s="164">
        <f t="shared" si="98"/>
        <v>45270.494283962995</v>
      </c>
      <c r="Z41" s="164">
        <f t="shared" si="98"/>
        <v>42683.608896307967</v>
      </c>
      <c r="AA41" s="164">
        <f t="shared" si="98"/>
        <v>40096.72350865294</v>
      </c>
      <c r="AB41" s="164">
        <f t="shared" si="98"/>
        <v>37509.838120997912</v>
      </c>
      <c r="AC41" s="164">
        <f t="shared" si="98"/>
        <v>34922.952733342885</v>
      </c>
      <c r="AD41" s="164">
        <f t="shared" si="98"/>
        <v>32336.067345687858</v>
      </c>
      <c r="AE41" s="164">
        <f t="shared" si="98"/>
        <v>29749.18195803283</v>
      </c>
      <c r="AF41" s="164">
        <f t="shared" si="98"/>
        <v>27162.296570377803</v>
      </c>
      <c r="AG41" s="164">
        <f t="shared" si="98"/>
        <v>24575.411182722775</v>
      </c>
      <c r="AH41" s="164">
        <f t="shared" si="98"/>
        <v>21988.525795067748</v>
      </c>
      <c r="AI41" s="164">
        <f t="shared" si="98"/>
        <v>19401.64040741272</v>
      </c>
      <c r="AJ41" s="164">
        <f t="shared" si="98"/>
        <v>16814.755019757693</v>
      </c>
      <c r="AK41" s="164">
        <f t="shared" si="98"/>
        <v>14227.869632102665</v>
      </c>
      <c r="AL41" s="164">
        <f t="shared" si="98"/>
        <v>11640.984244447638</v>
      </c>
      <c r="AM41" s="164">
        <f t="shared" si="98"/>
        <v>9054.0988567926106</v>
      </c>
      <c r="AN41" s="164">
        <f t="shared" si="98"/>
        <v>6467.2134691375832</v>
      </c>
      <c r="AO41" s="164">
        <f t="shared" si="98"/>
        <v>3880.3280814825553</v>
      </c>
      <c r="AP41" s="164">
        <f t="shared" si="98"/>
        <v>1293.4426938275274</v>
      </c>
      <c r="AQ41" s="164">
        <f t="shared" si="98"/>
        <v>1.3415046851150692E-11</v>
      </c>
      <c r="AR41" s="164">
        <v>0</v>
      </c>
      <c r="AS41" s="164">
        <v>0</v>
      </c>
      <c r="AT41" s="164">
        <v>0</v>
      </c>
      <c r="AU41" s="164">
        <v>0</v>
      </c>
      <c r="AV41" s="164">
        <v>0</v>
      </c>
      <c r="AW41" s="164">
        <v>0</v>
      </c>
      <c r="AX41" s="164">
        <v>0</v>
      </c>
      <c r="AY41" s="164">
        <v>0</v>
      </c>
      <c r="AZ41" s="164">
        <v>0</v>
      </c>
      <c r="BA41" s="164">
        <v>0</v>
      </c>
      <c r="BB41" s="164">
        <v>0</v>
      </c>
      <c r="BC41" s="164">
        <v>0</v>
      </c>
      <c r="BD41" s="164">
        <v>0</v>
      </c>
      <c r="BE41" s="164">
        <v>0</v>
      </c>
      <c r="BF41" s="164">
        <v>0</v>
      </c>
      <c r="BG41" s="164">
        <v>0</v>
      </c>
      <c r="BH41" s="164">
        <v>0</v>
      </c>
      <c r="BI41" s="164">
        <v>0</v>
      </c>
      <c r="BJ41" s="164">
        <v>0</v>
      </c>
      <c r="BK41" s="164">
        <v>0</v>
      </c>
      <c r="BL41" s="164">
        <v>0</v>
      </c>
      <c r="BM41" s="164">
        <v>0</v>
      </c>
      <c r="BN41" s="164">
        <v>0</v>
      </c>
      <c r="BO41" s="164">
        <v>0</v>
      </c>
      <c r="BP41" s="164">
        <v>0</v>
      </c>
    </row>
    <row r="42" spans="1:68">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row>
    <row r="43" spans="1:68">
      <c r="A43" s="207" t="s">
        <v>84</v>
      </c>
      <c r="B43" s="161" t="s">
        <v>79</v>
      </c>
      <c r="C43" s="164">
        <f>B11</f>
        <v>461159.49356877321</v>
      </c>
      <c r="D43" s="164">
        <f>C45</f>
        <v>456035.49919578683</v>
      </c>
      <c r="E43" s="164">
        <f t="shared" ref="E43:AV43" si="99">D45</f>
        <v>445787.51044981409</v>
      </c>
      <c r="F43" s="164">
        <f t="shared" si="99"/>
        <v>435539.52170384134</v>
      </c>
      <c r="G43" s="164">
        <f t="shared" si="99"/>
        <v>425291.53295786859</v>
      </c>
      <c r="H43" s="164">
        <f t="shared" si="99"/>
        <v>415043.54421189585</v>
      </c>
      <c r="I43" s="164">
        <f t="shared" si="99"/>
        <v>404795.5554659231</v>
      </c>
      <c r="J43" s="164">
        <f t="shared" si="99"/>
        <v>394547.56671995035</v>
      </c>
      <c r="K43" s="164">
        <f t="shared" si="99"/>
        <v>384299.5779739776</v>
      </c>
      <c r="L43" s="164">
        <f t="shared" si="99"/>
        <v>374051.58922800486</v>
      </c>
      <c r="M43" s="164">
        <f t="shared" si="99"/>
        <v>363803.60048203211</v>
      </c>
      <c r="N43" s="164">
        <f t="shared" si="99"/>
        <v>353555.61173605936</v>
      </c>
      <c r="O43" s="164">
        <f t="shared" si="99"/>
        <v>343307.62299008662</v>
      </c>
      <c r="P43" s="164">
        <f t="shared" si="99"/>
        <v>333059.63424411387</v>
      </c>
      <c r="Q43" s="164">
        <f t="shared" si="99"/>
        <v>322811.64549814112</v>
      </c>
      <c r="R43" s="164">
        <f t="shared" si="99"/>
        <v>312563.65675216838</v>
      </c>
      <c r="S43" s="164">
        <f t="shared" si="99"/>
        <v>302315.66800619563</v>
      </c>
      <c r="T43" s="164">
        <f t="shared" si="99"/>
        <v>292067.67926022288</v>
      </c>
      <c r="U43" s="164">
        <f t="shared" si="99"/>
        <v>281819.69051425013</v>
      </c>
      <c r="V43" s="164">
        <f t="shared" si="99"/>
        <v>271571.70176827739</v>
      </c>
      <c r="W43" s="164">
        <f t="shared" si="99"/>
        <v>261323.71302230464</v>
      </c>
      <c r="X43" s="164">
        <f t="shared" si="99"/>
        <v>251075.72427633189</v>
      </c>
      <c r="Y43" s="164">
        <f t="shared" si="99"/>
        <v>240827.73553035915</v>
      </c>
      <c r="Z43" s="164">
        <f t="shared" si="99"/>
        <v>230579.7467843864</v>
      </c>
      <c r="AA43" s="164">
        <f t="shared" si="99"/>
        <v>220331.75803841365</v>
      </c>
      <c r="AB43" s="164">
        <f t="shared" si="99"/>
        <v>210083.76929244091</v>
      </c>
      <c r="AC43" s="164">
        <f t="shared" si="99"/>
        <v>199835.78054646816</v>
      </c>
      <c r="AD43" s="164">
        <f t="shared" si="99"/>
        <v>189587.79180049541</v>
      </c>
      <c r="AE43" s="164">
        <f t="shared" si="99"/>
        <v>179339.80305452266</v>
      </c>
      <c r="AF43" s="164">
        <f t="shared" si="99"/>
        <v>169091.81430854992</v>
      </c>
      <c r="AG43" s="164">
        <f t="shared" si="99"/>
        <v>158843.82556257717</v>
      </c>
      <c r="AH43" s="164">
        <f t="shared" si="99"/>
        <v>148595.83681660442</v>
      </c>
      <c r="AI43" s="164">
        <f t="shared" si="99"/>
        <v>138347.84807063168</v>
      </c>
      <c r="AJ43" s="164">
        <f t="shared" si="99"/>
        <v>128099.85932465894</v>
      </c>
      <c r="AK43" s="164">
        <f t="shared" si="99"/>
        <v>117851.87057868621</v>
      </c>
      <c r="AL43" s="164">
        <f t="shared" si="99"/>
        <v>107603.88183271348</v>
      </c>
      <c r="AM43" s="164">
        <f t="shared" si="99"/>
        <v>97355.893086740747</v>
      </c>
      <c r="AN43" s="164">
        <f t="shared" si="99"/>
        <v>87107.904340768015</v>
      </c>
      <c r="AO43" s="164">
        <f t="shared" si="99"/>
        <v>76859.915594795282</v>
      </c>
      <c r="AP43" s="164">
        <f t="shared" si="99"/>
        <v>66611.92684882255</v>
      </c>
      <c r="AQ43" s="164">
        <f t="shared" si="99"/>
        <v>56363.93810284981</v>
      </c>
      <c r="AR43" s="164">
        <f t="shared" si="99"/>
        <v>46115.94935687707</v>
      </c>
      <c r="AS43" s="164">
        <f t="shared" si="99"/>
        <v>35867.960610904331</v>
      </c>
      <c r="AT43" s="164">
        <f t="shared" si="99"/>
        <v>25619.971864931591</v>
      </c>
      <c r="AU43" s="164">
        <f t="shared" si="99"/>
        <v>15371.983118958853</v>
      </c>
      <c r="AV43" s="164">
        <f t="shared" si="99"/>
        <v>5123.9943729861152</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row>
    <row r="44" spans="1:68">
      <c r="A44" s="208"/>
      <c r="B44" s="161" t="s">
        <v>1</v>
      </c>
      <c r="C44" s="164">
        <f>C11</f>
        <v>5123.9943729863689</v>
      </c>
      <c r="D44" s="164">
        <f t="shared" ref="D44" si="100">D11</f>
        <v>10247.988745972738</v>
      </c>
      <c r="E44" s="164">
        <f t="shared" ref="E44:AV44" si="101">E11</f>
        <v>10247.988745972738</v>
      </c>
      <c r="F44" s="164">
        <f t="shared" si="101"/>
        <v>10247.988745972738</v>
      </c>
      <c r="G44" s="164">
        <f t="shared" si="101"/>
        <v>10247.988745972738</v>
      </c>
      <c r="H44" s="164">
        <f t="shared" si="101"/>
        <v>10247.988745972738</v>
      </c>
      <c r="I44" s="164">
        <f t="shared" si="101"/>
        <v>10247.988745972738</v>
      </c>
      <c r="J44" s="164">
        <f t="shared" si="101"/>
        <v>10247.988745972738</v>
      </c>
      <c r="K44" s="164">
        <f t="shared" si="101"/>
        <v>10247.988745972738</v>
      </c>
      <c r="L44" s="164">
        <f t="shared" si="101"/>
        <v>10247.988745972738</v>
      </c>
      <c r="M44" s="164">
        <f t="shared" si="101"/>
        <v>10247.988745972738</v>
      </c>
      <c r="N44" s="164">
        <f t="shared" si="101"/>
        <v>10247.988745972738</v>
      </c>
      <c r="O44" s="164">
        <f t="shared" si="101"/>
        <v>10247.988745972738</v>
      </c>
      <c r="P44" s="164">
        <f t="shared" si="101"/>
        <v>10247.988745972738</v>
      </c>
      <c r="Q44" s="164">
        <f t="shared" si="101"/>
        <v>10247.988745972738</v>
      </c>
      <c r="R44" s="164">
        <f t="shared" si="101"/>
        <v>10247.988745972738</v>
      </c>
      <c r="S44" s="164">
        <f t="shared" si="101"/>
        <v>10247.988745972738</v>
      </c>
      <c r="T44" s="164">
        <f t="shared" si="101"/>
        <v>10247.988745972738</v>
      </c>
      <c r="U44" s="164">
        <f t="shared" si="101"/>
        <v>10247.988745972738</v>
      </c>
      <c r="V44" s="164">
        <f t="shared" si="101"/>
        <v>10247.988745972738</v>
      </c>
      <c r="W44" s="164">
        <f t="shared" si="101"/>
        <v>10247.988745972738</v>
      </c>
      <c r="X44" s="164">
        <f t="shared" si="101"/>
        <v>10247.988745972738</v>
      </c>
      <c r="Y44" s="164">
        <f t="shared" si="101"/>
        <v>10247.988745972738</v>
      </c>
      <c r="Z44" s="164">
        <f t="shared" si="101"/>
        <v>10247.988745972738</v>
      </c>
      <c r="AA44" s="164">
        <f t="shared" si="101"/>
        <v>10247.988745972738</v>
      </c>
      <c r="AB44" s="164">
        <f t="shared" si="101"/>
        <v>10247.988745972738</v>
      </c>
      <c r="AC44" s="164">
        <f t="shared" si="101"/>
        <v>10247.988745972738</v>
      </c>
      <c r="AD44" s="164">
        <f t="shared" si="101"/>
        <v>10247.988745972738</v>
      </c>
      <c r="AE44" s="164">
        <f t="shared" si="101"/>
        <v>10247.988745972738</v>
      </c>
      <c r="AF44" s="164">
        <f t="shared" si="101"/>
        <v>10247.988745972738</v>
      </c>
      <c r="AG44" s="164">
        <f t="shared" si="101"/>
        <v>10247.988745972738</v>
      </c>
      <c r="AH44" s="164">
        <f t="shared" si="101"/>
        <v>10247.988745972738</v>
      </c>
      <c r="AI44" s="164">
        <f t="shared" si="101"/>
        <v>10247.988745972738</v>
      </c>
      <c r="AJ44" s="164">
        <f t="shared" si="101"/>
        <v>10247.988745972738</v>
      </c>
      <c r="AK44" s="164">
        <f t="shared" si="101"/>
        <v>10247.988745972738</v>
      </c>
      <c r="AL44" s="164">
        <f t="shared" si="101"/>
        <v>10247.988745972738</v>
      </c>
      <c r="AM44" s="164">
        <f t="shared" si="101"/>
        <v>10247.988745972738</v>
      </c>
      <c r="AN44" s="164">
        <f t="shared" si="101"/>
        <v>10247.988745972738</v>
      </c>
      <c r="AO44" s="164">
        <f t="shared" si="101"/>
        <v>10247.988745972738</v>
      </c>
      <c r="AP44" s="164">
        <f t="shared" si="101"/>
        <v>10247.988745972738</v>
      </c>
      <c r="AQ44" s="164">
        <f t="shared" si="101"/>
        <v>10247.988745972738</v>
      </c>
      <c r="AR44" s="164">
        <f t="shared" si="101"/>
        <v>10247.988745972738</v>
      </c>
      <c r="AS44" s="164">
        <f t="shared" si="101"/>
        <v>10247.988745972738</v>
      </c>
      <c r="AT44" s="164">
        <f t="shared" si="101"/>
        <v>10247.988745972738</v>
      </c>
      <c r="AU44" s="164">
        <f t="shared" si="101"/>
        <v>10247.988745972738</v>
      </c>
      <c r="AV44" s="164">
        <f t="shared" si="101"/>
        <v>5123.9943729863689</v>
      </c>
      <c r="AW44" s="164">
        <v>0</v>
      </c>
      <c r="AX44" s="164">
        <v>0</v>
      </c>
      <c r="AY44" s="164">
        <v>0</v>
      </c>
      <c r="AZ44" s="164">
        <v>0</v>
      </c>
      <c r="BA44" s="164">
        <v>0</v>
      </c>
      <c r="BB44" s="164">
        <v>0</v>
      </c>
      <c r="BC44" s="164">
        <v>0</v>
      </c>
      <c r="BD44" s="164">
        <v>0</v>
      </c>
      <c r="BE44" s="164">
        <v>0</v>
      </c>
      <c r="BF44" s="164">
        <v>0</v>
      </c>
      <c r="BG44" s="164">
        <v>0</v>
      </c>
      <c r="BH44" s="164">
        <v>0</v>
      </c>
      <c r="BI44" s="164">
        <v>0</v>
      </c>
      <c r="BJ44" s="164">
        <v>0</v>
      </c>
      <c r="BK44" s="164">
        <v>0</v>
      </c>
      <c r="BL44" s="164">
        <v>0</v>
      </c>
      <c r="BM44" s="164">
        <v>0</v>
      </c>
      <c r="BN44" s="164">
        <v>0</v>
      </c>
      <c r="BO44" s="164">
        <v>0</v>
      </c>
      <c r="BP44" s="164">
        <v>0</v>
      </c>
    </row>
    <row r="45" spans="1:68">
      <c r="A45" s="209"/>
      <c r="B45" s="161" t="s">
        <v>80</v>
      </c>
      <c r="C45" s="164">
        <f>C43-C44</f>
        <v>456035.49919578683</v>
      </c>
      <c r="D45" s="164">
        <f t="shared" ref="D45" si="102">D43-D44</f>
        <v>445787.51044981409</v>
      </c>
      <c r="E45" s="164">
        <f t="shared" ref="E45" si="103">E43-E44</f>
        <v>435539.52170384134</v>
      </c>
      <c r="F45" s="164">
        <f t="shared" ref="F45" si="104">F43-F44</f>
        <v>425291.53295786859</v>
      </c>
      <c r="G45" s="164">
        <f t="shared" ref="G45" si="105">G43-G44</f>
        <v>415043.54421189585</v>
      </c>
      <c r="H45" s="164">
        <f t="shared" ref="H45" si="106">H43-H44</f>
        <v>404795.5554659231</v>
      </c>
      <c r="I45" s="164">
        <f t="shared" ref="I45" si="107">I43-I44</f>
        <v>394547.56671995035</v>
      </c>
      <c r="J45" s="164">
        <f t="shared" ref="J45" si="108">J43-J44</f>
        <v>384299.5779739776</v>
      </c>
      <c r="K45" s="164">
        <f t="shared" ref="K45" si="109">K43-K44</f>
        <v>374051.58922800486</v>
      </c>
      <c r="L45" s="164">
        <f t="shared" ref="L45" si="110">L43-L44</f>
        <v>363803.60048203211</v>
      </c>
      <c r="M45" s="164">
        <f t="shared" ref="M45" si="111">M43-M44</f>
        <v>353555.61173605936</v>
      </c>
      <c r="N45" s="164">
        <f t="shared" ref="N45" si="112">N43-N44</f>
        <v>343307.62299008662</v>
      </c>
      <c r="O45" s="164">
        <f t="shared" ref="O45" si="113">O43-O44</f>
        <v>333059.63424411387</v>
      </c>
      <c r="P45" s="164">
        <f t="shared" ref="P45" si="114">P43-P44</f>
        <v>322811.64549814112</v>
      </c>
      <c r="Q45" s="164">
        <f t="shared" ref="Q45" si="115">Q43-Q44</f>
        <v>312563.65675216838</v>
      </c>
      <c r="R45" s="164">
        <f t="shared" ref="R45" si="116">R43-R44</f>
        <v>302315.66800619563</v>
      </c>
      <c r="S45" s="164">
        <f t="shared" ref="S45" si="117">S43-S44</f>
        <v>292067.67926022288</v>
      </c>
      <c r="T45" s="164">
        <f t="shared" ref="T45" si="118">T43-T44</f>
        <v>281819.69051425013</v>
      </c>
      <c r="U45" s="164">
        <f t="shared" ref="U45" si="119">U43-U44</f>
        <v>271571.70176827739</v>
      </c>
      <c r="V45" s="164">
        <f t="shared" ref="V45" si="120">V43-V44</f>
        <v>261323.71302230464</v>
      </c>
      <c r="W45" s="164">
        <f t="shared" ref="W45" si="121">W43-W44</f>
        <v>251075.72427633189</v>
      </c>
      <c r="X45" s="164">
        <f t="shared" ref="X45" si="122">X43-X44</f>
        <v>240827.73553035915</v>
      </c>
      <c r="Y45" s="164">
        <f t="shared" ref="Y45" si="123">Y43-Y44</f>
        <v>230579.7467843864</v>
      </c>
      <c r="Z45" s="164">
        <f t="shared" ref="Z45" si="124">Z43-Z44</f>
        <v>220331.75803841365</v>
      </c>
      <c r="AA45" s="164">
        <f t="shared" ref="AA45" si="125">AA43-AA44</f>
        <v>210083.76929244091</v>
      </c>
      <c r="AB45" s="164">
        <f t="shared" ref="AB45" si="126">AB43-AB44</f>
        <v>199835.78054646816</v>
      </c>
      <c r="AC45" s="164">
        <f t="shared" ref="AC45" si="127">AC43-AC44</f>
        <v>189587.79180049541</v>
      </c>
      <c r="AD45" s="164">
        <f t="shared" ref="AD45" si="128">AD43-AD44</f>
        <v>179339.80305452266</v>
      </c>
      <c r="AE45" s="164">
        <f t="shared" ref="AE45" si="129">AE43-AE44</f>
        <v>169091.81430854992</v>
      </c>
      <c r="AF45" s="164">
        <f t="shared" ref="AF45" si="130">AF43-AF44</f>
        <v>158843.82556257717</v>
      </c>
      <c r="AG45" s="164">
        <f t="shared" ref="AG45" si="131">AG43-AG44</f>
        <v>148595.83681660442</v>
      </c>
      <c r="AH45" s="164">
        <f t="shared" ref="AH45" si="132">AH43-AH44</f>
        <v>138347.84807063168</v>
      </c>
      <c r="AI45" s="164">
        <f t="shared" ref="AI45" si="133">AI43-AI44</f>
        <v>128099.85932465894</v>
      </c>
      <c r="AJ45" s="164">
        <f t="shared" ref="AJ45" si="134">AJ43-AJ44</f>
        <v>117851.87057868621</v>
      </c>
      <c r="AK45" s="164">
        <f t="shared" ref="AK45" si="135">AK43-AK44</f>
        <v>107603.88183271348</v>
      </c>
      <c r="AL45" s="164">
        <f t="shared" ref="AL45" si="136">AL43-AL44</f>
        <v>97355.893086740747</v>
      </c>
      <c r="AM45" s="164">
        <f t="shared" ref="AM45" si="137">AM43-AM44</f>
        <v>87107.904340768015</v>
      </c>
      <c r="AN45" s="164">
        <f t="shared" ref="AN45" si="138">AN43-AN44</f>
        <v>76859.915594795282</v>
      </c>
      <c r="AO45" s="164">
        <f t="shared" ref="AO45" si="139">AO43-AO44</f>
        <v>66611.92684882255</v>
      </c>
      <c r="AP45" s="164">
        <f t="shared" ref="AP45" si="140">AP43-AP44</f>
        <v>56363.93810284981</v>
      </c>
      <c r="AQ45" s="164">
        <f t="shared" ref="AQ45" si="141">AQ43-AQ44</f>
        <v>46115.94935687707</v>
      </c>
      <c r="AR45" s="164">
        <f t="shared" ref="AR45" si="142">AR43-AR44</f>
        <v>35867.960610904331</v>
      </c>
      <c r="AS45" s="164">
        <f t="shared" ref="AS45" si="143">AS43-AS44</f>
        <v>25619.971864931591</v>
      </c>
      <c r="AT45" s="164">
        <f t="shared" ref="AT45" si="144">AT43-AT44</f>
        <v>15371.983118958853</v>
      </c>
      <c r="AU45" s="164">
        <f t="shared" ref="AU45" si="145">AU43-AU44</f>
        <v>5123.9943729861152</v>
      </c>
      <c r="AV45" s="164">
        <f t="shared" ref="AV45" si="146">AV43-AV44</f>
        <v>-2.5374902179464698E-10</v>
      </c>
      <c r="AW45" s="164">
        <v>0</v>
      </c>
      <c r="AX45" s="164">
        <v>0</v>
      </c>
      <c r="AY45" s="164">
        <v>0</v>
      </c>
      <c r="AZ45" s="164">
        <v>0</v>
      </c>
      <c r="BA45" s="164">
        <v>0</v>
      </c>
      <c r="BB45" s="164">
        <v>0</v>
      </c>
      <c r="BC45" s="164">
        <v>0</v>
      </c>
      <c r="BD45" s="164">
        <v>0</v>
      </c>
      <c r="BE45" s="164">
        <v>0</v>
      </c>
      <c r="BF45" s="164">
        <v>0</v>
      </c>
      <c r="BG45" s="164">
        <v>0</v>
      </c>
      <c r="BH45" s="164">
        <v>0</v>
      </c>
      <c r="BI45" s="164">
        <v>0</v>
      </c>
      <c r="BJ45" s="164">
        <v>0</v>
      </c>
      <c r="BK45" s="164">
        <v>0</v>
      </c>
      <c r="BL45" s="164">
        <v>0</v>
      </c>
      <c r="BM45" s="164">
        <v>0</v>
      </c>
      <c r="BN45" s="164">
        <v>0</v>
      </c>
      <c r="BO45" s="164">
        <v>0</v>
      </c>
      <c r="BP45" s="164">
        <v>0</v>
      </c>
    </row>
    <row r="46" spans="1:68">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row>
    <row r="47" spans="1:68">
      <c r="A47" s="207" t="s">
        <v>85</v>
      </c>
      <c r="B47" s="161" t="s">
        <v>79</v>
      </c>
      <c r="C47" s="164">
        <f>B12</f>
        <v>21780201.374276176</v>
      </c>
      <c r="D47" s="164">
        <f>C49</f>
        <v>21562399.360533413</v>
      </c>
      <c r="E47" s="164">
        <f t="shared" ref="E47:BA47" si="147">D49</f>
        <v>21126795.333047889</v>
      </c>
      <c r="F47" s="164">
        <f t="shared" si="147"/>
        <v>20691191.305562366</v>
      </c>
      <c r="G47" s="164">
        <f t="shared" si="147"/>
        <v>20255587.278076842</v>
      </c>
      <c r="H47" s="164">
        <f t="shared" si="147"/>
        <v>19819983.250591319</v>
      </c>
      <c r="I47" s="164">
        <f t="shared" si="147"/>
        <v>19384379.223105796</v>
      </c>
      <c r="J47" s="164">
        <f t="shared" si="147"/>
        <v>18948775.195620272</v>
      </c>
      <c r="K47" s="164">
        <f t="shared" si="147"/>
        <v>18513171.168134749</v>
      </c>
      <c r="L47" s="164">
        <f t="shared" si="147"/>
        <v>18077567.140649226</v>
      </c>
      <c r="M47" s="164">
        <f t="shared" si="147"/>
        <v>17641963.113163702</v>
      </c>
      <c r="N47" s="164">
        <f t="shared" si="147"/>
        <v>17206359.085678179</v>
      </c>
      <c r="O47" s="164">
        <f t="shared" si="147"/>
        <v>16770755.058192655</v>
      </c>
      <c r="P47" s="164">
        <f t="shared" si="147"/>
        <v>16335151.030707132</v>
      </c>
      <c r="Q47" s="164">
        <f t="shared" si="147"/>
        <v>15899547.003221609</v>
      </c>
      <c r="R47" s="164">
        <f t="shared" si="147"/>
        <v>15463942.975736085</v>
      </c>
      <c r="S47" s="164">
        <f t="shared" si="147"/>
        <v>15028338.948250562</v>
      </c>
      <c r="T47" s="164">
        <f t="shared" si="147"/>
        <v>14592734.920765039</v>
      </c>
      <c r="U47" s="164">
        <f t="shared" si="147"/>
        <v>14157130.893279515</v>
      </c>
      <c r="V47" s="164">
        <f t="shared" si="147"/>
        <v>13721526.865793992</v>
      </c>
      <c r="W47" s="164">
        <f t="shared" si="147"/>
        <v>13285922.838308468</v>
      </c>
      <c r="X47" s="164">
        <f t="shared" si="147"/>
        <v>12850318.810822945</v>
      </c>
      <c r="Y47" s="164">
        <f t="shared" si="147"/>
        <v>12414714.783337422</v>
      </c>
      <c r="Z47" s="164">
        <f t="shared" si="147"/>
        <v>11979110.755851898</v>
      </c>
      <c r="AA47" s="164">
        <f t="shared" si="147"/>
        <v>11543506.728366375</v>
      </c>
      <c r="AB47" s="164">
        <f t="shared" si="147"/>
        <v>11107902.700880852</v>
      </c>
      <c r="AC47" s="164">
        <f t="shared" si="147"/>
        <v>10672298.673395328</v>
      </c>
      <c r="AD47" s="164">
        <f t="shared" si="147"/>
        <v>10236694.645909805</v>
      </c>
      <c r="AE47" s="164">
        <f t="shared" si="147"/>
        <v>9801090.6184242815</v>
      </c>
      <c r="AF47" s="164">
        <f t="shared" si="147"/>
        <v>9365486.5909387581</v>
      </c>
      <c r="AG47" s="164">
        <f t="shared" si="147"/>
        <v>8929882.5634532347</v>
      </c>
      <c r="AH47" s="164">
        <f t="shared" si="147"/>
        <v>8494278.5359677114</v>
      </c>
      <c r="AI47" s="164">
        <f t="shared" si="147"/>
        <v>8058674.508482188</v>
      </c>
      <c r="AJ47" s="164">
        <f t="shared" si="147"/>
        <v>7623070.4809966646</v>
      </c>
      <c r="AK47" s="164">
        <f t="shared" si="147"/>
        <v>7187466.4535111412</v>
      </c>
      <c r="AL47" s="164">
        <f t="shared" si="147"/>
        <v>6751862.4260256179</v>
      </c>
      <c r="AM47" s="164">
        <f t="shared" si="147"/>
        <v>6316258.3985400945</v>
      </c>
      <c r="AN47" s="164">
        <f t="shared" si="147"/>
        <v>5880654.3710545711</v>
      </c>
      <c r="AO47" s="164">
        <f t="shared" si="147"/>
        <v>5445050.3435690477</v>
      </c>
      <c r="AP47" s="164">
        <f t="shared" si="147"/>
        <v>5009446.3160835244</v>
      </c>
      <c r="AQ47" s="164">
        <f t="shared" si="147"/>
        <v>4573842.288598001</v>
      </c>
      <c r="AR47" s="164">
        <f t="shared" si="147"/>
        <v>4138238.2611124776</v>
      </c>
      <c r="AS47" s="164">
        <f t="shared" si="147"/>
        <v>3702634.2336269543</v>
      </c>
      <c r="AT47" s="164">
        <f t="shared" si="147"/>
        <v>3267030.2061414309</v>
      </c>
      <c r="AU47" s="164">
        <f t="shared" si="147"/>
        <v>2831426.1786559075</v>
      </c>
      <c r="AV47" s="164">
        <f t="shared" si="147"/>
        <v>2395822.1511703841</v>
      </c>
      <c r="AW47" s="164">
        <f t="shared" si="147"/>
        <v>1960218.1236848605</v>
      </c>
      <c r="AX47" s="164">
        <f t="shared" si="147"/>
        <v>1524614.0961993369</v>
      </c>
      <c r="AY47" s="164">
        <f t="shared" si="147"/>
        <v>1089010.0687138133</v>
      </c>
      <c r="AZ47" s="164">
        <f t="shared" si="147"/>
        <v>653406.04122828972</v>
      </c>
      <c r="BA47" s="164">
        <f t="shared" si="147"/>
        <v>217802.01374276617</v>
      </c>
      <c r="BB47" s="164">
        <v>0</v>
      </c>
      <c r="BC47" s="164">
        <v>0</v>
      </c>
      <c r="BD47" s="164">
        <v>0</v>
      </c>
      <c r="BE47" s="164">
        <v>0</v>
      </c>
      <c r="BF47" s="164">
        <v>0</v>
      </c>
      <c r="BG47" s="164">
        <v>0</v>
      </c>
      <c r="BH47" s="164">
        <v>0</v>
      </c>
      <c r="BI47" s="164">
        <v>0</v>
      </c>
      <c r="BJ47" s="164">
        <v>0</v>
      </c>
      <c r="BK47" s="164">
        <v>0</v>
      </c>
      <c r="BL47" s="164">
        <v>0</v>
      </c>
      <c r="BM47" s="164">
        <v>0</v>
      </c>
      <c r="BN47" s="164">
        <v>0</v>
      </c>
      <c r="BO47" s="164">
        <v>0</v>
      </c>
      <c r="BP47" s="164">
        <v>0</v>
      </c>
    </row>
    <row r="48" spans="1:68">
      <c r="A48" s="208"/>
      <c r="B48" s="161" t="s">
        <v>1</v>
      </c>
      <c r="C48" s="164">
        <f>C12</f>
        <v>217802.01374276177</v>
      </c>
      <c r="D48" s="164">
        <f>D12</f>
        <v>435604.02748552355</v>
      </c>
      <c r="E48" s="164">
        <f t="shared" ref="E48:BA48" si="148">E12</f>
        <v>435604.02748552355</v>
      </c>
      <c r="F48" s="164">
        <f t="shared" si="148"/>
        <v>435604.02748552355</v>
      </c>
      <c r="G48" s="164">
        <f t="shared" si="148"/>
        <v>435604.02748552355</v>
      </c>
      <c r="H48" s="164">
        <f t="shared" si="148"/>
        <v>435604.02748552355</v>
      </c>
      <c r="I48" s="164">
        <f t="shared" si="148"/>
        <v>435604.02748552355</v>
      </c>
      <c r="J48" s="164">
        <f t="shared" si="148"/>
        <v>435604.02748552355</v>
      </c>
      <c r="K48" s="164">
        <f t="shared" si="148"/>
        <v>435604.02748552355</v>
      </c>
      <c r="L48" s="164">
        <f t="shared" si="148"/>
        <v>435604.02748552355</v>
      </c>
      <c r="M48" s="164">
        <f t="shared" si="148"/>
        <v>435604.02748552355</v>
      </c>
      <c r="N48" s="164">
        <f t="shared" si="148"/>
        <v>435604.02748552355</v>
      </c>
      <c r="O48" s="164">
        <f t="shared" si="148"/>
        <v>435604.02748552355</v>
      </c>
      <c r="P48" s="164">
        <f t="shared" si="148"/>
        <v>435604.02748552355</v>
      </c>
      <c r="Q48" s="164">
        <f t="shared" si="148"/>
        <v>435604.02748552355</v>
      </c>
      <c r="R48" s="164">
        <f t="shared" si="148"/>
        <v>435604.02748552355</v>
      </c>
      <c r="S48" s="164">
        <f t="shared" si="148"/>
        <v>435604.02748552355</v>
      </c>
      <c r="T48" s="164">
        <f t="shared" si="148"/>
        <v>435604.02748552355</v>
      </c>
      <c r="U48" s="164">
        <f t="shared" si="148"/>
        <v>435604.02748552355</v>
      </c>
      <c r="V48" s="164">
        <f t="shared" si="148"/>
        <v>435604.02748552355</v>
      </c>
      <c r="W48" s="164">
        <f t="shared" si="148"/>
        <v>435604.02748552355</v>
      </c>
      <c r="X48" s="164">
        <f t="shared" si="148"/>
        <v>435604.02748552355</v>
      </c>
      <c r="Y48" s="164">
        <f t="shared" si="148"/>
        <v>435604.02748552355</v>
      </c>
      <c r="Z48" s="164">
        <f t="shared" si="148"/>
        <v>435604.02748552355</v>
      </c>
      <c r="AA48" s="164">
        <f t="shared" si="148"/>
        <v>435604.02748552355</v>
      </c>
      <c r="AB48" s="164">
        <f t="shared" si="148"/>
        <v>435604.02748552355</v>
      </c>
      <c r="AC48" s="164">
        <f t="shared" si="148"/>
        <v>435604.02748552355</v>
      </c>
      <c r="AD48" s="164">
        <f t="shared" si="148"/>
        <v>435604.02748552355</v>
      </c>
      <c r="AE48" s="164">
        <f t="shared" si="148"/>
        <v>435604.02748552355</v>
      </c>
      <c r="AF48" s="164">
        <f t="shared" si="148"/>
        <v>435604.02748552355</v>
      </c>
      <c r="AG48" s="164">
        <f t="shared" si="148"/>
        <v>435604.02748552355</v>
      </c>
      <c r="AH48" s="164">
        <f t="shared" si="148"/>
        <v>435604.02748552355</v>
      </c>
      <c r="AI48" s="164">
        <f t="shared" si="148"/>
        <v>435604.02748552355</v>
      </c>
      <c r="AJ48" s="164">
        <f t="shared" si="148"/>
        <v>435604.02748552355</v>
      </c>
      <c r="AK48" s="164">
        <f t="shared" si="148"/>
        <v>435604.02748552355</v>
      </c>
      <c r="AL48" s="164">
        <f t="shared" si="148"/>
        <v>435604.02748552355</v>
      </c>
      <c r="AM48" s="164">
        <f t="shared" si="148"/>
        <v>435604.02748552355</v>
      </c>
      <c r="AN48" s="164">
        <f t="shared" si="148"/>
        <v>435604.02748552355</v>
      </c>
      <c r="AO48" s="164">
        <f t="shared" si="148"/>
        <v>435604.02748552355</v>
      </c>
      <c r="AP48" s="164">
        <f t="shared" si="148"/>
        <v>435604.02748552355</v>
      </c>
      <c r="AQ48" s="164">
        <f t="shared" si="148"/>
        <v>435604.02748552355</v>
      </c>
      <c r="AR48" s="164">
        <f t="shared" si="148"/>
        <v>435604.02748552355</v>
      </c>
      <c r="AS48" s="164">
        <f t="shared" si="148"/>
        <v>435604.02748552355</v>
      </c>
      <c r="AT48" s="164">
        <f t="shared" si="148"/>
        <v>435604.02748552355</v>
      </c>
      <c r="AU48" s="164">
        <f t="shared" si="148"/>
        <v>435604.02748552355</v>
      </c>
      <c r="AV48" s="164">
        <f t="shared" si="148"/>
        <v>435604.02748552355</v>
      </c>
      <c r="AW48" s="164">
        <f t="shared" si="148"/>
        <v>435604.02748552355</v>
      </c>
      <c r="AX48" s="164">
        <f t="shared" si="148"/>
        <v>435604.02748552355</v>
      </c>
      <c r="AY48" s="164">
        <f t="shared" si="148"/>
        <v>435604.02748552355</v>
      </c>
      <c r="AZ48" s="164">
        <f t="shared" si="148"/>
        <v>435604.02748552355</v>
      </c>
      <c r="BA48" s="164">
        <f t="shared" si="148"/>
        <v>217802.01374276177</v>
      </c>
      <c r="BB48" s="164">
        <v>0</v>
      </c>
      <c r="BC48" s="164">
        <v>0</v>
      </c>
      <c r="BD48" s="164">
        <v>0</v>
      </c>
      <c r="BE48" s="164">
        <v>0</v>
      </c>
      <c r="BF48" s="164">
        <v>0</v>
      </c>
      <c r="BG48" s="164">
        <v>0</v>
      </c>
      <c r="BH48" s="164">
        <v>0</v>
      </c>
      <c r="BI48" s="164">
        <v>0</v>
      </c>
      <c r="BJ48" s="164">
        <v>0</v>
      </c>
      <c r="BK48" s="164">
        <v>0</v>
      </c>
      <c r="BL48" s="164">
        <v>0</v>
      </c>
      <c r="BM48" s="164">
        <v>0</v>
      </c>
      <c r="BN48" s="164">
        <v>0</v>
      </c>
      <c r="BO48" s="164">
        <v>0</v>
      </c>
      <c r="BP48" s="164">
        <v>0</v>
      </c>
    </row>
    <row r="49" spans="1:68">
      <c r="A49" s="209"/>
      <c r="B49" s="161" t="s">
        <v>80</v>
      </c>
      <c r="C49" s="164">
        <f>C47-C48</f>
        <v>21562399.360533413</v>
      </c>
      <c r="D49" s="164">
        <f>D47-D48</f>
        <v>21126795.333047889</v>
      </c>
      <c r="E49" s="164">
        <f t="shared" ref="E49:BA49" si="149">E47-E48</f>
        <v>20691191.305562366</v>
      </c>
      <c r="F49" s="164">
        <f t="shared" si="149"/>
        <v>20255587.278076842</v>
      </c>
      <c r="G49" s="164">
        <f t="shared" si="149"/>
        <v>19819983.250591319</v>
      </c>
      <c r="H49" s="164">
        <f t="shared" si="149"/>
        <v>19384379.223105796</v>
      </c>
      <c r="I49" s="164">
        <f t="shared" si="149"/>
        <v>18948775.195620272</v>
      </c>
      <c r="J49" s="164">
        <f t="shared" si="149"/>
        <v>18513171.168134749</v>
      </c>
      <c r="K49" s="164">
        <f t="shared" si="149"/>
        <v>18077567.140649226</v>
      </c>
      <c r="L49" s="164">
        <f t="shared" si="149"/>
        <v>17641963.113163702</v>
      </c>
      <c r="M49" s="164">
        <f t="shared" si="149"/>
        <v>17206359.085678179</v>
      </c>
      <c r="N49" s="164">
        <f t="shared" si="149"/>
        <v>16770755.058192655</v>
      </c>
      <c r="O49" s="164">
        <f t="shared" si="149"/>
        <v>16335151.030707132</v>
      </c>
      <c r="P49" s="164">
        <f t="shared" si="149"/>
        <v>15899547.003221609</v>
      </c>
      <c r="Q49" s="164">
        <f t="shared" si="149"/>
        <v>15463942.975736085</v>
      </c>
      <c r="R49" s="164">
        <f t="shared" si="149"/>
        <v>15028338.948250562</v>
      </c>
      <c r="S49" s="164">
        <f t="shared" si="149"/>
        <v>14592734.920765039</v>
      </c>
      <c r="T49" s="164">
        <f t="shared" si="149"/>
        <v>14157130.893279515</v>
      </c>
      <c r="U49" s="164">
        <f t="shared" si="149"/>
        <v>13721526.865793992</v>
      </c>
      <c r="V49" s="164">
        <f t="shared" si="149"/>
        <v>13285922.838308468</v>
      </c>
      <c r="W49" s="164">
        <f t="shared" si="149"/>
        <v>12850318.810822945</v>
      </c>
      <c r="X49" s="164">
        <f t="shared" si="149"/>
        <v>12414714.783337422</v>
      </c>
      <c r="Y49" s="164">
        <f t="shared" si="149"/>
        <v>11979110.755851898</v>
      </c>
      <c r="Z49" s="164">
        <f t="shared" si="149"/>
        <v>11543506.728366375</v>
      </c>
      <c r="AA49" s="164">
        <f t="shared" si="149"/>
        <v>11107902.700880852</v>
      </c>
      <c r="AB49" s="164">
        <f t="shared" si="149"/>
        <v>10672298.673395328</v>
      </c>
      <c r="AC49" s="164">
        <f t="shared" si="149"/>
        <v>10236694.645909805</v>
      </c>
      <c r="AD49" s="164">
        <f t="shared" si="149"/>
        <v>9801090.6184242815</v>
      </c>
      <c r="AE49" s="164">
        <f t="shared" si="149"/>
        <v>9365486.5909387581</v>
      </c>
      <c r="AF49" s="164">
        <f t="shared" si="149"/>
        <v>8929882.5634532347</v>
      </c>
      <c r="AG49" s="164">
        <f t="shared" si="149"/>
        <v>8494278.5359677114</v>
      </c>
      <c r="AH49" s="164">
        <f t="shared" si="149"/>
        <v>8058674.508482188</v>
      </c>
      <c r="AI49" s="164">
        <f t="shared" si="149"/>
        <v>7623070.4809966646</v>
      </c>
      <c r="AJ49" s="164">
        <f t="shared" si="149"/>
        <v>7187466.4535111412</v>
      </c>
      <c r="AK49" s="164">
        <f t="shared" si="149"/>
        <v>6751862.4260256179</v>
      </c>
      <c r="AL49" s="164">
        <f t="shared" si="149"/>
        <v>6316258.3985400945</v>
      </c>
      <c r="AM49" s="164">
        <f t="shared" si="149"/>
        <v>5880654.3710545711</v>
      </c>
      <c r="AN49" s="164">
        <f t="shared" si="149"/>
        <v>5445050.3435690477</v>
      </c>
      <c r="AO49" s="164">
        <f t="shared" si="149"/>
        <v>5009446.3160835244</v>
      </c>
      <c r="AP49" s="164">
        <f t="shared" si="149"/>
        <v>4573842.288598001</v>
      </c>
      <c r="AQ49" s="164">
        <f t="shared" si="149"/>
        <v>4138238.2611124776</v>
      </c>
      <c r="AR49" s="164">
        <f t="shared" si="149"/>
        <v>3702634.2336269543</v>
      </c>
      <c r="AS49" s="164">
        <f t="shared" si="149"/>
        <v>3267030.2061414309</v>
      </c>
      <c r="AT49" s="164">
        <f t="shared" si="149"/>
        <v>2831426.1786559075</v>
      </c>
      <c r="AU49" s="164">
        <f t="shared" si="149"/>
        <v>2395822.1511703841</v>
      </c>
      <c r="AV49" s="164">
        <f t="shared" si="149"/>
        <v>1960218.1236848605</v>
      </c>
      <c r="AW49" s="164">
        <f t="shared" si="149"/>
        <v>1524614.0961993369</v>
      </c>
      <c r="AX49" s="164">
        <f t="shared" si="149"/>
        <v>1089010.0687138133</v>
      </c>
      <c r="AY49" s="164">
        <f t="shared" si="149"/>
        <v>653406.04122828972</v>
      </c>
      <c r="AZ49" s="164">
        <f t="shared" si="149"/>
        <v>217802.01374276617</v>
      </c>
      <c r="BA49" s="164">
        <f t="shared" si="149"/>
        <v>4.3946783989667892E-9</v>
      </c>
      <c r="BB49" s="164">
        <v>0</v>
      </c>
      <c r="BC49" s="164">
        <v>0</v>
      </c>
      <c r="BD49" s="164">
        <v>0</v>
      </c>
      <c r="BE49" s="164">
        <v>0</v>
      </c>
      <c r="BF49" s="164">
        <v>0</v>
      </c>
      <c r="BG49" s="164">
        <v>0</v>
      </c>
      <c r="BH49" s="164">
        <v>0</v>
      </c>
      <c r="BI49" s="164">
        <v>0</v>
      </c>
      <c r="BJ49" s="164">
        <v>0</v>
      </c>
      <c r="BK49" s="164">
        <v>0</v>
      </c>
      <c r="BL49" s="164">
        <v>0</v>
      </c>
      <c r="BM49" s="164">
        <v>0</v>
      </c>
      <c r="BN49" s="164">
        <v>0</v>
      </c>
      <c r="BO49" s="164">
        <v>0</v>
      </c>
      <c r="BP49" s="164">
        <v>0</v>
      </c>
    </row>
    <row r="50" spans="1:68">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row>
    <row r="51" spans="1:68">
      <c r="A51" s="207" t="s">
        <v>86</v>
      </c>
      <c r="B51" s="161" t="s">
        <v>79</v>
      </c>
      <c r="C51" s="164">
        <f>B13</f>
        <v>37959.16974325812</v>
      </c>
      <c r="D51" s="164">
        <f>C53</f>
        <v>37614.086381955771</v>
      </c>
      <c r="E51" s="164">
        <f t="shared" ref="E51:BF51" si="150">D53</f>
        <v>36923.919659351079</v>
      </c>
      <c r="F51" s="164">
        <f t="shared" si="150"/>
        <v>36233.752936746387</v>
      </c>
      <c r="G51" s="164">
        <f t="shared" si="150"/>
        <v>35543.586214141695</v>
      </c>
      <c r="H51" s="164">
        <f t="shared" si="150"/>
        <v>34853.419491537003</v>
      </c>
      <c r="I51" s="164">
        <f t="shared" si="150"/>
        <v>34163.252768932311</v>
      </c>
      <c r="J51" s="164">
        <f t="shared" si="150"/>
        <v>33473.086046327619</v>
      </c>
      <c r="K51" s="164">
        <f t="shared" si="150"/>
        <v>32782.919323722926</v>
      </c>
      <c r="L51" s="164">
        <f t="shared" si="150"/>
        <v>32092.752601118234</v>
      </c>
      <c r="M51" s="164">
        <f t="shared" si="150"/>
        <v>31402.585878513542</v>
      </c>
      <c r="N51" s="164">
        <f t="shared" si="150"/>
        <v>30712.41915590885</v>
      </c>
      <c r="O51" s="164">
        <f t="shared" si="150"/>
        <v>30022.252433304158</v>
      </c>
      <c r="P51" s="164">
        <f t="shared" si="150"/>
        <v>29332.085710699466</v>
      </c>
      <c r="Q51" s="164">
        <f t="shared" si="150"/>
        <v>28641.918988094774</v>
      </c>
      <c r="R51" s="164">
        <f t="shared" si="150"/>
        <v>27951.752265490082</v>
      </c>
      <c r="S51" s="164">
        <f t="shared" si="150"/>
        <v>27261.58554288539</v>
      </c>
      <c r="T51" s="164">
        <f t="shared" si="150"/>
        <v>26571.418820280698</v>
      </c>
      <c r="U51" s="164">
        <f t="shared" si="150"/>
        <v>25881.252097676006</v>
      </c>
      <c r="V51" s="164">
        <f t="shared" si="150"/>
        <v>25191.085375071314</v>
      </c>
      <c r="W51" s="164">
        <f t="shared" si="150"/>
        <v>24500.918652466622</v>
      </c>
      <c r="X51" s="164">
        <f t="shared" si="150"/>
        <v>23810.75192986193</v>
      </c>
      <c r="Y51" s="164">
        <f t="shared" si="150"/>
        <v>23120.585207257238</v>
      </c>
      <c r="Z51" s="164">
        <f t="shared" si="150"/>
        <v>22430.418484652546</v>
      </c>
      <c r="AA51" s="164">
        <f t="shared" si="150"/>
        <v>21740.251762047854</v>
      </c>
      <c r="AB51" s="164">
        <f t="shared" si="150"/>
        <v>21050.085039443162</v>
      </c>
      <c r="AC51" s="164">
        <f t="shared" si="150"/>
        <v>20359.91831683847</v>
      </c>
      <c r="AD51" s="164">
        <f t="shared" si="150"/>
        <v>19669.751594233778</v>
      </c>
      <c r="AE51" s="164">
        <f t="shared" si="150"/>
        <v>18979.584871629086</v>
      </c>
      <c r="AF51" s="164">
        <f t="shared" si="150"/>
        <v>18289.418149024394</v>
      </c>
      <c r="AG51" s="164">
        <f t="shared" si="150"/>
        <v>17599.251426419702</v>
      </c>
      <c r="AH51" s="164">
        <f t="shared" si="150"/>
        <v>16909.08470381501</v>
      </c>
      <c r="AI51" s="164">
        <f t="shared" si="150"/>
        <v>16218.917981210316</v>
      </c>
      <c r="AJ51" s="164">
        <f t="shared" si="150"/>
        <v>15528.751258605622</v>
      </c>
      <c r="AK51" s="164">
        <f t="shared" si="150"/>
        <v>14838.584536000928</v>
      </c>
      <c r="AL51" s="164">
        <f t="shared" si="150"/>
        <v>14148.417813396234</v>
      </c>
      <c r="AM51" s="164">
        <f t="shared" si="150"/>
        <v>13458.25109079154</v>
      </c>
      <c r="AN51" s="164">
        <f t="shared" si="150"/>
        <v>12768.084368186846</v>
      </c>
      <c r="AO51" s="164">
        <f t="shared" si="150"/>
        <v>12077.917645582153</v>
      </c>
      <c r="AP51" s="164">
        <f t="shared" si="150"/>
        <v>11387.750922977459</v>
      </c>
      <c r="AQ51" s="164">
        <f t="shared" si="150"/>
        <v>10697.584200372765</v>
      </c>
      <c r="AR51" s="164">
        <f t="shared" si="150"/>
        <v>10007.417477768071</v>
      </c>
      <c r="AS51" s="164">
        <f t="shared" si="150"/>
        <v>9317.2507551633771</v>
      </c>
      <c r="AT51" s="164">
        <f t="shared" si="150"/>
        <v>8627.0840325586832</v>
      </c>
      <c r="AU51" s="164">
        <f t="shared" si="150"/>
        <v>7936.9173099539903</v>
      </c>
      <c r="AV51" s="164">
        <f t="shared" si="150"/>
        <v>7246.7505873492973</v>
      </c>
      <c r="AW51" s="164">
        <f t="shared" si="150"/>
        <v>6556.5838647446044</v>
      </c>
      <c r="AX51" s="164">
        <f t="shared" si="150"/>
        <v>5866.4171421399114</v>
      </c>
      <c r="AY51" s="164">
        <f t="shared" si="150"/>
        <v>5176.2504195352185</v>
      </c>
      <c r="AZ51" s="164">
        <f t="shared" si="150"/>
        <v>4486.0836969305255</v>
      </c>
      <c r="BA51" s="164">
        <f t="shared" si="150"/>
        <v>3795.9169743258326</v>
      </c>
      <c r="BB51" s="164">
        <f t="shared" si="150"/>
        <v>3105.7502517211396</v>
      </c>
      <c r="BC51" s="164">
        <f t="shared" si="150"/>
        <v>2415.5835291164467</v>
      </c>
      <c r="BD51" s="164">
        <f t="shared" si="150"/>
        <v>1725.4168065117537</v>
      </c>
      <c r="BE51" s="164">
        <f t="shared" si="150"/>
        <v>1035.2500839070608</v>
      </c>
      <c r="BF51" s="164">
        <f t="shared" si="150"/>
        <v>345.08336130236773</v>
      </c>
      <c r="BG51" s="164">
        <v>0</v>
      </c>
      <c r="BH51" s="164">
        <v>0</v>
      </c>
      <c r="BI51" s="164">
        <v>0</v>
      </c>
      <c r="BJ51" s="164">
        <v>0</v>
      </c>
      <c r="BK51" s="164">
        <v>0</v>
      </c>
      <c r="BL51" s="164">
        <v>0</v>
      </c>
      <c r="BM51" s="164">
        <v>0</v>
      </c>
      <c r="BN51" s="164">
        <v>0</v>
      </c>
      <c r="BO51" s="164">
        <v>0</v>
      </c>
      <c r="BP51" s="164">
        <v>0</v>
      </c>
    </row>
    <row r="52" spans="1:68">
      <c r="A52" s="208"/>
      <c r="B52" s="161" t="s">
        <v>1</v>
      </c>
      <c r="C52" s="164">
        <f>C13</f>
        <v>345.08336130234653</v>
      </c>
      <c r="D52" s="164">
        <f>D13</f>
        <v>690.16672260469306</v>
      </c>
      <c r="E52" s="164">
        <f t="shared" ref="E52:BF52" si="151">E13</f>
        <v>690.16672260469306</v>
      </c>
      <c r="F52" s="164">
        <f t="shared" si="151"/>
        <v>690.16672260469306</v>
      </c>
      <c r="G52" s="164">
        <f t="shared" si="151"/>
        <v>690.16672260469306</v>
      </c>
      <c r="H52" s="164">
        <f t="shared" si="151"/>
        <v>690.16672260469306</v>
      </c>
      <c r="I52" s="164">
        <f t="shared" si="151"/>
        <v>690.16672260469306</v>
      </c>
      <c r="J52" s="164">
        <f t="shared" si="151"/>
        <v>690.16672260469306</v>
      </c>
      <c r="K52" s="164">
        <f t="shared" si="151"/>
        <v>690.16672260469306</v>
      </c>
      <c r="L52" s="164">
        <f t="shared" si="151"/>
        <v>690.16672260469306</v>
      </c>
      <c r="M52" s="164">
        <f t="shared" si="151"/>
        <v>690.16672260469306</v>
      </c>
      <c r="N52" s="164">
        <f t="shared" si="151"/>
        <v>690.16672260469306</v>
      </c>
      <c r="O52" s="164">
        <f t="shared" si="151"/>
        <v>690.16672260469306</v>
      </c>
      <c r="P52" s="164">
        <f t="shared" si="151"/>
        <v>690.16672260469306</v>
      </c>
      <c r="Q52" s="164">
        <f t="shared" si="151"/>
        <v>690.16672260469306</v>
      </c>
      <c r="R52" s="164">
        <f t="shared" si="151"/>
        <v>690.16672260469306</v>
      </c>
      <c r="S52" s="164">
        <f t="shared" si="151"/>
        <v>690.16672260469306</v>
      </c>
      <c r="T52" s="164">
        <f t="shared" si="151"/>
        <v>690.16672260469306</v>
      </c>
      <c r="U52" s="164">
        <f t="shared" si="151"/>
        <v>690.16672260469306</v>
      </c>
      <c r="V52" s="164">
        <f t="shared" si="151"/>
        <v>690.16672260469306</v>
      </c>
      <c r="W52" s="164">
        <f t="shared" si="151"/>
        <v>690.16672260469306</v>
      </c>
      <c r="X52" s="164">
        <f t="shared" si="151"/>
        <v>690.16672260469306</v>
      </c>
      <c r="Y52" s="164">
        <f t="shared" si="151"/>
        <v>690.16672260469306</v>
      </c>
      <c r="Z52" s="164">
        <f t="shared" si="151"/>
        <v>690.16672260469306</v>
      </c>
      <c r="AA52" s="164">
        <f t="shared" si="151"/>
        <v>690.16672260469306</v>
      </c>
      <c r="AB52" s="164">
        <f t="shared" si="151"/>
        <v>690.16672260469306</v>
      </c>
      <c r="AC52" s="164">
        <f t="shared" si="151"/>
        <v>690.16672260469306</v>
      </c>
      <c r="AD52" s="164">
        <f t="shared" si="151"/>
        <v>690.16672260469306</v>
      </c>
      <c r="AE52" s="164">
        <f t="shared" si="151"/>
        <v>690.16672260469306</v>
      </c>
      <c r="AF52" s="164">
        <f t="shared" si="151"/>
        <v>690.16672260469306</v>
      </c>
      <c r="AG52" s="164">
        <f t="shared" si="151"/>
        <v>690.16672260469306</v>
      </c>
      <c r="AH52" s="164">
        <f t="shared" si="151"/>
        <v>690.16672260469306</v>
      </c>
      <c r="AI52" s="164">
        <f t="shared" si="151"/>
        <v>690.16672260469306</v>
      </c>
      <c r="AJ52" s="164">
        <f t="shared" si="151"/>
        <v>690.16672260469306</v>
      </c>
      <c r="AK52" s="164">
        <f t="shared" si="151"/>
        <v>690.16672260469306</v>
      </c>
      <c r="AL52" s="164">
        <f t="shared" si="151"/>
        <v>690.16672260469306</v>
      </c>
      <c r="AM52" s="164">
        <f t="shared" si="151"/>
        <v>690.16672260469306</v>
      </c>
      <c r="AN52" s="164">
        <f t="shared" si="151"/>
        <v>690.16672260469306</v>
      </c>
      <c r="AO52" s="164">
        <f t="shared" si="151"/>
        <v>690.16672260469306</v>
      </c>
      <c r="AP52" s="164">
        <f t="shared" si="151"/>
        <v>690.16672260469306</v>
      </c>
      <c r="AQ52" s="164">
        <f t="shared" si="151"/>
        <v>690.16672260469306</v>
      </c>
      <c r="AR52" s="164">
        <f t="shared" si="151"/>
        <v>690.16672260469306</v>
      </c>
      <c r="AS52" s="164">
        <f t="shared" si="151"/>
        <v>690.16672260469306</v>
      </c>
      <c r="AT52" s="164">
        <f t="shared" si="151"/>
        <v>690.16672260469306</v>
      </c>
      <c r="AU52" s="164">
        <f t="shared" si="151"/>
        <v>690.16672260469306</v>
      </c>
      <c r="AV52" s="164">
        <f t="shared" si="151"/>
        <v>690.16672260469306</v>
      </c>
      <c r="AW52" s="164">
        <f t="shared" si="151"/>
        <v>690.16672260469306</v>
      </c>
      <c r="AX52" s="164">
        <f t="shared" si="151"/>
        <v>690.16672260469306</v>
      </c>
      <c r="AY52" s="164">
        <f t="shared" si="151"/>
        <v>690.16672260469306</v>
      </c>
      <c r="AZ52" s="164">
        <f t="shared" si="151"/>
        <v>690.16672260469306</v>
      </c>
      <c r="BA52" s="164">
        <f t="shared" si="151"/>
        <v>690.16672260469306</v>
      </c>
      <c r="BB52" s="164">
        <f t="shared" si="151"/>
        <v>690.16672260469306</v>
      </c>
      <c r="BC52" s="164">
        <f t="shared" si="151"/>
        <v>690.16672260469306</v>
      </c>
      <c r="BD52" s="164">
        <f t="shared" si="151"/>
        <v>690.16672260469306</v>
      </c>
      <c r="BE52" s="164">
        <f t="shared" si="151"/>
        <v>690.16672260469306</v>
      </c>
      <c r="BF52" s="164">
        <f t="shared" si="151"/>
        <v>345.08336130234653</v>
      </c>
      <c r="BG52" s="164">
        <v>0</v>
      </c>
      <c r="BH52" s="164">
        <v>0</v>
      </c>
      <c r="BI52" s="164">
        <v>0</v>
      </c>
      <c r="BJ52" s="164">
        <v>0</v>
      </c>
      <c r="BK52" s="164">
        <v>0</v>
      </c>
      <c r="BL52" s="164">
        <v>0</v>
      </c>
      <c r="BM52" s="164">
        <v>0</v>
      </c>
      <c r="BN52" s="164">
        <v>0</v>
      </c>
      <c r="BO52" s="164">
        <v>0</v>
      </c>
      <c r="BP52" s="164">
        <v>0</v>
      </c>
    </row>
    <row r="53" spans="1:68">
      <c r="A53" s="209"/>
      <c r="B53" s="161" t="s">
        <v>80</v>
      </c>
      <c r="C53" s="164">
        <f>C51-C52</f>
        <v>37614.086381955771</v>
      </c>
      <c r="D53" s="164">
        <f>D51-D52</f>
        <v>36923.919659351079</v>
      </c>
      <c r="E53" s="164">
        <f t="shared" ref="E53:BF53" si="152">E51-E52</f>
        <v>36233.752936746387</v>
      </c>
      <c r="F53" s="164">
        <f t="shared" si="152"/>
        <v>35543.586214141695</v>
      </c>
      <c r="G53" s="164">
        <f t="shared" si="152"/>
        <v>34853.419491537003</v>
      </c>
      <c r="H53" s="164">
        <f t="shared" si="152"/>
        <v>34163.252768932311</v>
      </c>
      <c r="I53" s="164">
        <f t="shared" si="152"/>
        <v>33473.086046327619</v>
      </c>
      <c r="J53" s="164">
        <f t="shared" si="152"/>
        <v>32782.919323722926</v>
      </c>
      <c r="K53" s="164">
        <f t="shared" si="152"/>
        <v>32092.752601118234</v>
      </c>
      <c r="L53" s="164">
        <f t="shared" si="152"/>
        <v>31402.585878513542</v>
      </c>
      <c r="M53" s="164">
        <f t="shared" si="152"/>
        <v>30712.41915590885</v>
      </c>
      <c r="N53" s="164">
        <f t="shared" si="152"/>
        <v>30022.252433304158</v>
      </c>
      <c r="O53" s="164">
        <f t="shared" si="152"/>
        <v>29332.085710699466</v>
      </c>
      <c r="P53" s="164">
        <f t="shared" si="152"/>
        <v>28641.918988094774</v>
      </c>
      <c r="Q53" s="164">
        <f t="shared" si="152"/>
        <v>27951.752265490082</v>
      </c>
      <c r="R53" s="164">
        <f t="shared" si="152"/>
        <v>27261.58554288539</v>
      </c>
      <c r="S53" s="164">
        <f t="shared" si="152"/>
        <v>26571.418820280698</v>
      </c>
      <c r="T53" s="164">
        <f t="shared" si="152"/>
        <v>25881.252097676006</v>
      </c>
      <c r="U53" s="164">
        <f t="shared" si="152"/>
        <v>25191.085375071314</v>
      </c>
      <c r="V53" s="164">
        <f t="shared" si="152"/>
        <v>24500.918652466622</v>
      </c>
      <c r="W53" s="164">
        <f t="shared" si="152"/>
        <v>23810.75192986193</v>
      </c>
      <c r="X53" s="164">
        <f t="shared" si="152"/>
        <v>23120.585207257238</v>
      </c>
      <c r="Y53" s="164">
        <f t="shared" si="152"/>
        <v>22430.418484652546</v>
      </c>
      <c r="Z53" s="164">
        <f t="shared" si="152"/>
        <v>21740.251762047854</v>
      </c>
      <c r="AA53" s="164">
        <f t="shared" si="152"/>
        <v>21050.085039443162</v>
      </c>
      <c r="AB53" s="164">
        <f t="shared" si="152"/>
        <v>20359.91831683847</v>
      </c>
      <c r="AC53" s="164">
        <f t="shared" si="152"/>
        <v>19669.751594233778</v>
      </c>
      <c r="AD53" s="164">
        <f t="shared" si="152"/>
        <v>18979.584871629086</v>
      </c>
      <c r="AE53" s="164">
        <f t="shared" si="152"/>
        <v>18289.418149024394</v>
      </c>
      <c r="AF53" s="164">
        <f t="shared" si="152"/>
        <v>17599.251426419702</v>
      </c>
      <c r="AG53" s="164">
        <f t="shared" si="152"/>
        <v>16909.08470381501</v>
      </c>
      <c r="AH53" s="164">
        <f t="shared" si="152"/>
        <v>16218.917981210316</v>
      </c>
      <c r="AI53" s="164">
        <f t="shared" si="152"/>
        <v>15528.751258605622</v>
      </c>
      <c r="AJ53" s="164">
        <f t="shared" si="152"/>
        <v>14838.584536000928</v>
      </c>
      <c r="AK53" s="164">
        <f t="shared" si="152"/>
        <v>14148.417813396234</v>
      </c>
      <c r="AL53" s="164">
        <f t="shared" si="152"/>
        <v>13458.25109079154</v>
      </c>
      <c r="AM53" s="164">
        <f t="shared" si="152"/>
        <v>12768.084368186846</v>
      </c>
      <c r="AN53" s="164">
        <f t="shared" si="152"/>
        <v>12077.917645582153</v>
      </c>
      <c r="AO53" s="164">
        <f t="shared" si="152"/>
        <v>11387.750922977459</v>
      </c>
      <c r="AP53" s="164">
        <f t="shared" si="152"/>
        <v>10697.584200372765</v>
      </c>
      <c r="AQ53" s="164">
        <f t="shared" si="152"/>
        <v>10007.417477768071</v>
      </c>
      <c r="AR53" s="164">
        <f t="shared" si="152"/>
        <v>9317.2507551633771</v>
      </c>
      <c r="AS53" s="164">
        <f t="shared" si="152"/>
        <v>8627.0840325586832</v>
      </c>
      <c r="AT53" s="164">
        <f t="shared" si="152"/>
        <v>7936.9173099539903</v>
      </c>
      <c r="AU53" s="164">
        <f t="shared" si="152"/>
        <v>7246.7505873492973</v>
      </c>
      <c r="AV53" s="164">
        <f t="shared" si="152"/>
        <v>6556.5838647446044</v>
      </c>
      <c r="AW53" s="164">
        <f t="shared" si="152"/>
        <v>5866.4171421399114</v>
      </c>
      <c r="AX53" s="164">
        <f t="shared" si="152"/>
        <v>5176.2504195352185</v>
      </c>
      <c r="AY53" s="164">
        <f t="shared" si="152"/>
        <v>4486.0836969305255</v>
      </c>
      <c r="AZ53" s="164">
        <f t="shared" si="152"/>
        <v>3795.9169743258326</v>
      </c>
      <c r="BA53" s="164">
        <f t="shared" si="152"/>
        <v>3105.7502517211396</v>
      </c>
      <c r="BB53" s="164">
        <f t="shared" si="152"/>
        <v>2415.5835291164467</v>
      </c>
      <c r="BC53" s="164">
        <f t="shared" si="152"/>
        <v>1725.4168065117537</v>
      </c>
      <c r="BD53" s="164">
        <f t="shared" si="152"/>
        <v>1035.2500839070608</v>
      </c>
      <c r="BE53" s="164">
        <f t="shared" si="152"/>
        <v>345.08336130236773</v>
      </c>
      <c r="BF53" s="164">
        <f t="shared" si="152"/>
        <v>2.120259523508139E-11</v>
      </c>
      <c r="BG53" s="164">
        <v>0</v>
      </c>
      <c r="BH53" s="164">
        <v>0</v>
      </c>
      <c r="BI53" s="164">
        <v>0</v>
      </c>
      <c r="BJ53" s="164">
        <v>0</v>
      </c>
      <c r="BK53" s="164">
        <v>0</v>
      </c>
      <c r="BL53" s="164">
        <v>0</v>
      </c>
      <c r="BM53" s="164">
        <v>0</v>
      </c>
      <c r="BN53" s="164">
        <v>0</v>
      </c>
      <c r="BO53" s="164">
        <v>0</v>
      </c>
      <c r="BP53" s="164">
        <v>0</v>
      </c>
    </row>
    <row r="54" spans="1:68">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c r="BM54" s="165"/>
      <c r="BN54" s="165"/>
      <c r="BO54" s="165"/>
      <c r="BP54" s="165"/>
    </row>
    <row r="55" spans="1:68">
      <c r="A55" s="207" t="s">
        <v>87</v>
      </c>
      <c r="B55" s="161" t="s">
        <v>79</v>
      </c>
      <c r="C55" s="164">
        <f>B14</f>
        <v>722881.91606425261</v>
      </c>
      <c r="D55" s="164">
        <f>C57</f>
        <v>716857.90009705047</v>
      </c>
      <c r="E55" s="164">
        <f t="shared" ref="E55:BK55" si="153">D57</f>
        <v>704809.86816264631</v>
      </c>
      <c r="F55" s="164">
        <f t="shared" si="153"/>
        <v>692761.83622824214</v>
      </c>
      <c r="G55" s="164">
        <f t="shared" si="153"/>
        <v>680713.80429383798</v>
      </c>
      <c r="H55" s="164">
        <f t="shared" si="153"/>
        <v>668665.77235943382</v>
      </c>
      <c r="I55" s="164">
        <f t="shared" si="153"/>
        <v>656617.74042502965</v>
      </c>
      <c r="J55" s="164">
        <f t="shared" si="153"/>
        <v>644569.70849062549</v>
      </c>
      <c r="K55" s="164">
        <f t="shared" si="153"/>
        <v>632521.67655622133</v>
      </c>
      <c r="L55" s="164">
        <f t="shared" si="153"/>
        <v>620473.64462181716</v>
      </c>
      <c r="M55" s="164">
        <f t="shared" si="153"/>
        <v>608425.612687413</v>
      </c>
      <c r="N55" s="164">
        <f t="shared" si="153"/>
        <v>596377.58075300884</v>
      </c>
      <c r="O55" s="164">
        <f t="shared" si="153"/>
        <v>584329.54881860467</v>
      </c>
      <c r="P55" s="164">
        <f t="shared" si="153"/>
        <v>572281.51688420051</v>
      </c>
      <c r="Q55" s="164">
        <f t="shared" si="153"/>
        <v>560233.48494979634</v>
      </c>
      <c r="R55" s="164">
        <f t="shared" si="153"/>
        <v>548185.45301539218</v>
      </c>
      <c r="S55" s="164">
        <f t="shared" si="153"/>
        <v>536137.42108098802</v>
      </c>
      <c r="T55" s="164">
        <f t="shared" si="153"/>
        <v>524089.3891465838</v>
      </c>
      <c r="U55" s="164">
        <f t="shared" si="153"/>
        <v>512041.35721217957</v>
      </c>
      <c r="V55" s="164">
        <f t="shared" si="153"/>
        <v>499993.32527777535</v>
      </c>
      <c r="W55" s="164">
        <f t="shared" si="153"/>
        <v>487945.29334337113</v>
      </c>
      <c r="X55" s="164">
        <f t="shared" si="153"/>
        <v>475897.26140896691</v>
      </c>
      <c r="Y55" s="164">
        <f t="shared" si="153"/>
        <v>463849.22947456269</v>
      </c>
      <c r="Z55" s="164">
        <f t="shared" si="153"/>
        <v>451801.19754015846</v>
      </c>
      <c r="AA55" s="164">
        <f t="shared" si="153"/>
        <v>439753.16560575424</v>
      </c>
      <c r="AB55" s="164">
        <f t="shared" si="153"/>
        <v>427705.13367135002</v>
      </c>
      <c r="AC55" s="164">
        <f t="shared" si="153"/>
        <v>415657.1017369458</v>
      </c>
      <c r="AD55" s="164">
        <f t="shared" si="153"/>
        <v>403609.06980254158</v>
      </c>
      <c r="AE55" s="164">
        <f t="shared" si="153"/>
        <v>391561.03786813735</v>
      </c>
      <c r="AF55" s="164">
        <f t="shared" si="153"/>
        <v>379513.00593373313</v>
      </c>
      <c r="AG55" s="164">
        <f t="shared" si="153"/>
        <v>367464.97399932891</v>
      </c>
      <c r="AH55" s="164">
        <f t="shared" si="153"/>
        <v>355416.94206492469</v>
      </c>
      <c r="AI55" s="164">
        <f t="shared" si="153"/>
        <v>343368.91013052047</v>
      </c>
      <c r="AJ55" s="164">
        <f t="shared" si="153"/>
        <v>331320.87819611625</v>
      </c>
      <c r="AK55" s="164">
        <f t="shared" si="153"/>
        <v>319272.84626171202</v>
      </c>
      <c r="AL55" s="164">
        <f t="shared" si="153"/>
        <v>307224.8143273078</v>
      </c>
      <c r="AM55" s="164">
        <f t="shared" si="153"/>
        <v>295176.78239290358</v>
      </c>
      <c r="AN55" s="164">
        <f t="shared" si="153"/>
        <v>283128.75045849936</v>
      </c>
      <c r="AO55" s="164">
        <f t="shared" si="153"/>
        <v>271080.71852409514</v>
      </c>
      <c r="AP55" s="164">
        <f t="shared" si="153"/>
        <v>259032.68658969091</v>
      </c>
      <c r="AQ55" s="164">
        <f t="shared" si="153"/>
        <v>246984.65465528669</v>
      </c>
      <c r="AR55" s="164">
        <f t="shared" si="153"/>
        <v>234936.62272088247</v>
      </c>
      <c r="AS55" s="164">
        <f t="shared" si="153"/>
        <v>222888.59078647825</v>
      </c>
      <c r="AT55" s="164">
        <f t="shared" si="153"/>
        <v>210840.55885207403</v>
      </c>
      <c r="AU55" s="164">
        <f t="shared" si="153"/>
        <v>198792.52691766981</v>
      </c>
      <c r="AV55" s="164">
        <f t="shared" si="153"/>
        <v>186744.49498326558</v>
      </c>
      <c r="AW55" s="164">
        <f t="shared" si="153"/>
        <v>174696.46304886136</v>
      </c>
      <c r="AX55" s="164">
        <f t="shared" si="153"/>
        <v>162648.43111445714</v>
      </c>
      <c r="AY55" s="164">
        <f t="shared" si="153"/>
        <v>150600.39918005292</v>
      </c>
      <c r="AZ55" s="164">
        <f t="shared" si="153"/>
        <v>138552.3672456487</v>
      </c>
      <c r="BA55" s="164">
        <f t="shared" si="153"/>
        <v>126504.33531124449</v>
      </c>
      <c r="BB55" s="164">
        <f t="shared" si="153"/>
        <v>114456.30337684028</v>
      </c>
      <c r="BC55" s="164">
        <f t="shared" si="153"/>
        <v>102408.27144243607</v>
      </c>
      <c r="BD55" s="164">
        <f t="shared" si="153"/>
        <v>90360.239508031867</v>
      </c>
      <c r="BE55" s="164">
        <f t="shared" si="153"/>
        <v>78312.20757362766</v>
      </c>
      <c r="BF55" s="164">
        <f t="shared" si="153"/>
        <v>66264.175639223453</v>
      </c>
      <c r="BG55" s="164">
        <f t="shared" si="153"/>
        <v>54216.143704819246</v>
      </c>
      <c r="BH55" s="164">
        <f t="shared" si="153"/>
        <v>42168.111770415038</v>
      </c>
      <c r="BI55" s="164">
        <f t="shared" si="153"/>
        <v>30120.079836010827</v>
      </c>
      <c r="BJ55" s="164">
        <f t="shared" si="153"/>
        <v>18072.047901606617</v>
      </c>
      <c r="BK55" s="164">
        <f t="shared" si="153"/>
        <v>6024.0159672024056</v>
      </c>
      <c r="BL55" s="164">
        <v>0</v>
      </c>
      <c r="BM55" s="164">
        <v>0</v>
      </c>
      <c r="BN55" s="164">
        <v>0</v>
      </c>
      <c r="BO55" s="164">
        <v>0</v>
      </c>
      <c r="BP55" s="164">
        <v>0</v>
      </c>
    </row>
    <row r="56" spans="1:68">
      <c r="A56" s="208"/>
      <c r="B56" s="161" t="s">
        <v>1</v>
      </c>
      <c r="C56" s="164">
        <f>C14</f>
        <v>6024.0159672021055</v>
      </c>
      <c r="D56" s="164">
        <f>D14</f>
        <v>12048.031934404211</v>
      </c>
      <c r="E56" s="164">
        <f t="shared" ref="E56:BK56" si="154">E14</f>
        <v>12048.031934404211</v>
      </c>
      <c r="F56" s="164">
        <f t="shared" si="154"/>
        <v>12048.031934404211</v>
      </c>
      <c r="G56" s="164">
        <f t="shared" si="154"/>
        <v>12048.031934404211</v>
      </c>
      <c r="H56" s="164">
        <f t="shared" si="154"/>
        <v>12048.031934404211</v>
      </c>
      <c r="I56" s="164">
        <f t="shared" si="154"/>
        <v>12048.031934404211</v>
      </c>
      <c r="J56" s="164">
        <f t="shared" si="154"/>
        <v>12048.031934404211</v>
      </c>
      <c r="K56" s="164">
        <f t="shared" si="154"/>
        <v>12048.031934404211</v>
      </c>
      <c r="L56" s="164">
        <f t="shared" si="154"/>
        <v>12048.031934404211</v>
      </c>
      <c r="M56" s="164">
        <f t="shared" si="154"/>
        <v>12048.031934404211</v>
      </c>
      <c r="N56" s="164">
        <f t="shared" si="154"/>
        <v>12048.031934404211</v>
      </c>
      <c r="O56" s="164">
        <f t="shared" si="154"/>
        <v>12048.031934404211</v>
      </c>
      <c r="P56" s="164">
        <f t="shared" si="154"/>
        <v>12048.031934404211</v>
      </c>
      <c r="Q56" s="164">
        <f t="shared" si="154"/>
        <v>12048.031934404211</v>
      </c>
      <c r="R56" s="164">
        <f t="shared" si="154"/>
        <v>12048.031934404211</v>
      </c>
      <c r="S56" s="164">
        <f t="shared" si="154"/>
        <v>12048.031934404211</v>
      </c>
      <c r="T56" s="164">
        <f t="shared" si="154"/>
        <v>12048.031934404211</v>
      </c>
      <c r="U56" s="164">
        <f t="shared" si="154"/>
        <v>12048.031934404211</v>
      </c>
      <c r="V56" s="164">
        <f t="shared" si="154"/>
        <v>12048.031934404211</v>
      </c>
      <c r="W56" s="164">
        <f t="shared" si="154"/>
        <v>12048.031934404211</v>
      </c>
      <c r="X56" s="164">
        <f t="shared" si="154"/>
        <v>12048.031934404211</v>
      </c>
      <c r="Y56" s="164">
        <f t="shared" si="154"/>
        <v>12048.031934404211</v>
      </c>
      <c r="Z56" s="164">
        <f t="shared" si="154"/>
        <v>12048.031934404211</v>
      </c>
      <c r="AA56" s="164">
        <f t="shared" si="154"/>
        <v>12048.031934404211</v>
      </c>
      <c r="AB56" s="164">
        <f t="shared" si="154"/>
        <v>12048.031934404211</v>
      </c>
      <c r="AC56" s="164">
        <f t="shared" si="154"/>
        <v>12048.031934404211</v>
      </c>
      <c r="AD56" s="164">
        <f t="shared" si="154"/>
        <v>12048.031934404211</v>
      </c>
      <c r="AE56" s="164">
        <f t="shared" si="154"/>
        <v>12048.031934404211</v>
      </c>
      <c r="AF56" s="164">
        <f t="shared" si="154"/>
        <v>12048.031934404211</v>
      </c>
      <c r="AG56" s="164">
        <f t="shared" si="154"/>
        <v>12048.031934404211</v>
      </c>
      <c r="AH56" s="164">
        <f t="shared" si="154"/>
        <v>12048.031934404211</v>
      </c>
      <c r="AI56" s="164">
        <f t="shared" si="154"/>
        <v>12048.031934404211</v>
      </c>
      <c r="AJ56" s="164">
        <f t="shared" si="154"/>
        <v>12048.031934404211</v>
      </c>
      <c r="AK56" s="164">
        <f t="shared" si="154"/>
        <v>12048.031934404211</v>
      </c>
      <c r="AL56" s="164">
        <f t="shared" si="154"/>
        <v>12048.031934404211</v>
      </c>
      <c r="AM56" s="164">
        <f t="shared" si="154"/>
        <v>12048.031934404211</v>
      </c>
      <c r="AN56" s="164">
        <f t="shared" si="154"/>
        <v>12048.031934404211</v>
      </c>
      <c r="AO56" s="164">
        <f t="shared" si="154"/>
        <v>12048.031934404211</v>
      </c>
      <c r="AP56" s="164">
        <f t="shared" si="154"/>
        <v>12048.031934404211</v>
      </c>
      <c r="AQ56" s="164">
        <f t="shared" si="154"/>
        <v>12048.031934404211</v>
      </c>
      <c r="AR56" s="164">
        <f t="shared" si="154"/>
        <v>12048.031934404211</v>
      </c>
      <c r="AS56" s="164">
        <f t="shared" si="154"/>
        <v>12048.031934404211</v>
      </c>
      <c r="AT56" s="164">
        <f t="shared" si="154"/>
        <v>12048.031934404211</v>
      </c>
      <c r="AU56" s="164">
        <f t="shared" si="154"/>
        <v>12048.031934404211</v>
      </c>
      <c r="AV56" s="164">
        <f t="shared" si="154"/>
        <v>12048.031934404211</v>
      </c>
      <c r="AW56" s="164">
        <f t="shared" si="154"/>
        <v>12048.031934404211</v>
      </c>
      <c r="AX56" s="164">
        <f t="shared" si="154"/>
        <v>12048.031934404211</v>
      </c>
      <c r="AY56" s="164">
        <f t="shared" si="154"/>
        <v>12048.031934404211</v>
      </c>
      <c r="AZ56" s="164">
        <f t="shared" si="154"/>
        <v>12048.031934404211</v>
      </c>
      <c r="BA56" s="164">
        <f t="shared" si="154"/>
        <v>12048.031934404211</v>
      </c>
      <c r="BB56" s="164">
        <f t="shared" si="154"/>
        <v>12048.031934404211</v>
      </c>
      <c r="BC56" s="164">
        <f t="shared" si="154"/>
        <v>12048.031934404211</v>
      </c>
      <c r="BD56" s="164">
        <f t="shared" si="154"/>
        <v>12048.031934404211</v>
      </c>
      <c r="BE56" s="164">
        <f t="shared" si="154"/>
        <v>12048.031934404211</v>
      </c>
      <c r="BF56" s="164">
        <f t="shared" si="154"/>
        <v>12048.031934404211</v>
      </c>
      <c r="BG56" s="164">
        <f t="shared" si="154"/>
        <v>12048.031934404211</v>
      </c>
      <c r="BH56" s="164">
        <f t="shared" si="154"/>
        <v>12048.031934404211</v>
      </c>
      <c r="BI56" s="164">
        <f t="shared" si="154"/>
        <v>12048.031934404211</v>
      </c>
      <c r="BJ56" s="164">
        <f t="shared" si="154"/>
        <v>12048.031934404211</v>
      </c>
      <c r="BK56" s="164">
        <f t="shared" si="154"/>
        <v>6024.0159672021055</v>
      </c>
      <c r="BL56" s="164">
        <v>0</v>
      </c>
      <c r="BM56" s="164">
        <v>0</v>
      </c>
      <c r="BN56" s="164">
        <v>0</v>
      </c>
      <c r="BO56" s="164">
        <v>0</v>
      </c>
      <c r="BP56" s="164">
        <v>0</v>
      </c>
    </row>
    <row r="57" spans="1:68">
      <c r="A57" s="209"/>
      <c r="B57" s="161" t="s">
        <v>80</v>
      </c>
      <c r="C57" s="164">
        <f>C55-C56</f>
        <v>716857.90009705047</v>
      </c>
      <c r="D57" s="164">
        <f>D55-D56</f>
        <v>704809.86816264631</v>
      </c>
      <c r="E57" s="164">
        <f t="shared" ref="E57:BK57" si="155">E55-E56</f>
        <v>692761.83622824214</v>
      </c>
      <c r="F57" s="164">
        <f t="shared" si="155"/>
        <v>680713.80429383798</v>
      </c>
      <c r="G57" s="164">
        <f t="shared" si="155"/>
        <v>668665.77235943382</v>
      </c>
      <c r="H57" s="164">
        <f t="shared" si="155"/>
        <v>656617.74042502965</v>
      </c>
      <c r="I57" s="164">
        <f t="shared" si="155"/>
        <v>644569.70849062549</v>
      </c>
      <c r="J57" s="164">
        <f t="shared" si="155"/>
        <v>632521.67655622133</v>
      </c>
      <c r="K57" s="164">
        <f t="shared" si="155"/>
        <v>620473.64462181716</v>
      </c>
      <c r="L57" s="164">
        <f t="shared" si="155"/>
        <v>608425.612687413</v>
      </c>
      <c r="M57" s="164">
        <f t="shared" si="155"/>
        <v>596377.58075300884</v>
      </c>
      <c r="N57" s="164">
        <f t="shared" si="155"/>
        <v>584329.54881860467</v>
      </c>
      <c r="O57" s="164">
        <f t="shared" si="155"/>
        <v>572281.51688420051</v>
      </c>
      <c r="P57" s="164">
        <f t="shared" si="155"/>
        <v>560233.48494979634</v>
      </c>
      <c r="Q57" s="164">
        <f t="shared" si="155"/>
        <v>548185.45301539218</v>
      </c>
      <c r="R57" s="164">
        <f t="shared" si="155"/>
        <v>536137.42108098802</v>
      </c>
      <c r="S57" s="164">
        <f t="shared" si="155"/>
        <v>524089.3891465838</v>
      </c>
      <c r="T57" s="164">
        <f t="shared" si="155"/>
        <v>512041.35721217957</v>
      </c>
      <c r="U57" s="164">
        <f t="shared" si="155"/>
        <v>499993.32527777535</v>
      </c>
      <c r="V57" s="164">
        <f t="shared" si="155"/>
        <v>487945.29334337113</v>
      </c>
      <c r="W57" s="164">
        <f t="shared" si="155"/>
        <v>475897.26140896691</v>
      </c>
      <c r="X57" s="164">
        <f t="shared" si="155"/>
        <v>463849.22947456269</v>
      </c>
      <c r="Y57" s="164">
        <f t="shared" si="155"/>
        <v>451801.19754015846</v>
      </c>
      <c r="Z57" s="164">
        <f t="shared" si="155"/>
        <v>439753.16560575424</v>
      </c>
      <c r="AA57" s="164">
        <f t="shared" si="155"/>
        <v>427705.13367135002</v>
      </c>
      <c r="AB57" s="164">
        <f t="shared" si="155"/>
        <v>415657.1017369458</v>
      </c>
      <c r="AC57" s="164">
        <f t="shared" si="155"/>
        <v>403609.06980254158</v>
      </c>
      <c r="AD57" s="164">
        <f t="shared" si="155"/>
        <v>391561.03786813735</v>
      </c>
      <c r="AE57" s="164">
        <f t="shared" si="155"/>
        <v>379513.00593373313</v>
      </c>
      <c r="AF57" s="164">
        <f t="shared" si="155"/>
        <v>367464.97399932891</v>
      </c>
      <c r="AG57" s="164">
        <f t="shared" si="155"/>
        <v>355416.94206492469</v>
      </c>
      <c r="AH57" s="164">
        <f t="shared" si="155"/>
        <v>343368.91013052047</v>
      </c>
      <c r="AI57" s="164">
        <f t="shared" si="155"/>
        <v>331320.87819611625</v>
      </c>
      <c r="AJ57" s="164">
        <f t="shared" si="155"/>
        <v>319272.84626171202</v>
      </c>
      <c r="AK57" s="164">
        <f t="shared" si="155"/>
        <v>307224.8143273078</v>
      </c>
      <c r="AL57" s="164">
        <f t="shared" si="155"/>
        <v>295176.78239290358</v>
      </c>
      <c r="AM57" s="164">
        <f t="shared" si="155"/>
        <v>283128.75045849936</v>
      </c>
      <c r="AN57" s="164">
        <f t="shared" si="155"/>
        <v>271080.71852409514</v>
      </c>
      <c r="AO57" s="164">
        <f t="shared" si="155"/>
        <v>259032.68658969091</v>
      </c>
      <c r="AP57" s="164">
        <f t="shared" si="155"/>
        <v>246984.65465528669</v>
      </c>
      <c r="AQ57" s="164">
        <f t="shared" si="155"/>
        <v>234936.62272088247</v>
      </c>
      <c r="AR57" s="164">
        <f t="shared" si="155"/>
        <v>222888.59078647825</v>
      </c>
      <c r="AS57" s="164">
        <f t="shared" si="155"/>
        <v>210840.55885207403</v>
      </c>
      <c r="AT57" s="164">
        <f t="shared" si="155"/>
        <v>198792.52691766981</v>
      </c>
      <c r="AU57" s="164">
        <f t="shared" si="155"/>
        <v>186744.49498326558</v>
      </c>
      <c r="AV57" s="164">
        <f t="shared" si="155"/>
        <v>174696.46304886136</v>
      </c>
      <c r="AW57" s="164">
        <f t="shared" si="155"/>
        <v>162648.43111445714</v>
      </c>
      <c r="AX57" s="164">
        <f t="shared" si="155"/>
        <v>150600.39918005292</v>
      </c>
      <c r="AY57" s="164">
        <f t="shared" si="155"/>
        <v>138552.3672456487</v>
      </c>
      <c r="AZ57" s="164">
        <f t="shared" si="155"/>
        <v>126504.33531124449</v>
      </c>
      <c r="BA57" s="164">
        <f t="shared" si="155"/>
        <v>114456.30337684028</v>
      </c>
      <c r="BB57" s="164">
        <f t="shared" si="155"/>
        <v>102408.27144243607</v>
      </c>
      <c r="BC57" s="164">
        <f t="shared" si="155"/>
        <v>90360.239508031867</v>
      </c>
      <c r="BD57" s="164">
        <f t="shared" si="155"/>
        <v>78312.20757362766</v>
      </c>
      <c r="BE57" s="164">
        <f t="shared" si="155"/>
        <v>66264.175639223453</v>
      </c>
      <c r="BF57" s="164">
        <f t="shared" si="155"/>
        <v>54216.143704819246</v>
      </c>
      <c r="BG57" s="164">
        <f t="shared" si="155"/>
        <v>42168.111770415038</v>
      </c>
      <c r="BH57" s="164">
        <f t="shared" si="155"/>
        <v>30120.079836010827</v>
      </c>
      <c r="BI57" s="164">
        <f t="shared" si="155"/>
        <v>18072.047901606617</v>
      </c>
      <c r="BJ57" s="164">
        <f t="shared" si="155"/>
        <v>6024.0159672024056</v>
      </c>
      <c r="BK57" s="164">
        <f t="shared" si="155"/>
        <v>3.0013325158506632E-10</v>
      </c>
      <c r="BL57" s="164">
        <v>0</v>
      </c>
      <c r="BM57" s="164">
        <v>0</v>
      </c>
      <c r="BN57" s="164">
        <v>0</v>
      </c>
      <c r="BO57" s="164">
        <v>0</v>
      </c>
      <c r="BP57" s="164">
        <v>0</v>
      </c>
    </row>
    <row r="58" spans="1:68">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row>
    <row r="59" spans="1:68">
      <c r="A59" s="207" t="s">
        <v>88</v>
      </c>
      <c r="B59" s="161" t="s">
        <v>79</v>
      </c>
      <c r="C59" s="164">
        <f>B15</f>
        <v>3707845.2346948208</v>
      </c>
      <c r="D59" s="164">
        <f>C61</f>
        <v>3679323.3482740913</v>
      </c>
      <c r="E59" s="164">
        <f t="shared" ref="E59:BP59" si="156">D61</f>
        <v>3622279.5754326326</v>
      </c>
      <c r="F59" s="164">
        <f t="shared" si="156"/>
        <v>3565235.8025911739</v>
      </c>
      <c r="G59" s="164">
        <f t="shared" si="156"/>
        <v>3508192.0297497152</v>
      </c>
      <c r="H59" s="164">
        <f t="shared" si="156"/>
        <v>3451148.2569082566</v>
      </c>
      <c r="I59" s="164">
        <f t="shared" si="156"/>
        <v>3394104.4840667979</v>
      </c>
      <c r="J59" s="164">
        <f t="shared" si="156"/>
        <v>3337060.7112253392</v>
      </c>
      <c r="K59" s="164">
        <f t="shared" si="156"/>
        <v>3280016.9383838805</v>
      </c>
      <c r="L59" s="164">
        <f t="shared" si="156"/>
        <v>3222973.1655424219</v>
      </c>
      <c r="M59" s="164">
        <f t="shared" si="156"/>
        <v>3165929.3927009632</v>
      </c>
      <c r="N59" s="164">
        <f t="shared" si="156"/>
        <v>3108885.6198595045</v>
      </c>
      <c r="O59" s="164">
        <f t="shared" si="156"/>
        <v>3051841.8470180458</v>
      </c>
      <c r="P59" s="164">
        <f t="shared" si="156"/>
        <v>2994798.0741765872</v>
      </c>
      <c r="Q59" s="164">
        <f t="shared" si="156"/>
        <v>2937754.3013351285</v>
      </c>
      <c r="R59" s="164">
        <f t="shared" si="156"/>
        <v>2880710.5284936698</v>
      </c>
      <c r="S59" s="164">
        <f t="shared" si="156"/>
        <v>2823666.7556522111</v>
      </c>
      <c r="T59" s="164">
        <f t="shared" si="156"/>
        <v>2766622.9828107525</v>
      </c>
      <c r="U59" s="164">
        <f t="shared" si="156"/>
        <v>2709579.2099692938</v>
      </c>
      <c r="V59" s="164">
        <f t="shared" si="156"/>
        <v>2652535.4371278351</v>
      </c>
      <c r="W59" s="164">
        <f t="shared" si="156"/>
        <v>2595491.6642863764</v>
      </c>
      <c r="X59" s="164">
        <f t="shared" si="156"/>
        <v>2538447.8914449178</v>
      </c>
      <c r="Y59" s="164">
        <f t="shared" si="156"/>
        <v>2481404.1186034591</v>
      </c>
      <c r="Z59" s="164">
        <f t="shared" si="156"/>
        <v>2424360.3457620004</v>
      </c>
      <c r="AA59" s="164">
        <f t="shared" si="156"/>
        <v>2367316.5729205417</v>
      </c>
      <c r="AB59" s="164">
        <f t="shared" si="156"/>
        <v>2310272.8000790831</v>
      </c>
      <c r="AC59" s="164">
        <f t="shared" si="156"/>
        <v>2253229.0272376244</v>
      </c>
      <c r="AD59" s="164">
        <f t="shared" si="156"/>
        <v>2196185.2543961657</v>
      </c>
      <c r="AE59" s="164">
        <f t="shared" si="156"/>
        <v>2139141.481554707</v>
      </c>
      <c r="AF59" s="164">
        <f t="shared" si="156"/>
        <v>2082097.7087132484</v>
      </c>
      <c r="AG59" s="164">
        <f t="shared" si="156"/>
        <v>2025053.9358717897</v>
      </c>
      <c r="AH59" s="164">
        <f t="shared" si="156"/>
        <v>1968010.163030331</v>
      </c>
      <c r="AI59" s="164">
        <f t="shared" si="156"/>
        <v>1910966.3901888723</v>
      </c>
      <c r="AJ59" s="164">
        <f t="shared" si="156"/>
        <v>1853922.6173474137</v>
      </c>
      <c r="AK59" s="164">
        <f t="shared" si="156"/>
        <v>1796878.844505955</v>
      </c>
      <c r="AL59" s="164">
        <f t="shared" si="156"/>
        <v>1739835.0716644963</v>
      </c>
      <c r="AM59" s="164">
        <f t="shared" si="156"/>
        <v>1682791.2988230377</v>
      </c>
      <c r="AN59" s="164">
        <f t="shared" si="156"/>
        <v>1625747.525981579</v>
      </c>
      <c r="AO59" s="164">
        <f t="shared" si="156"/>
        <v>1568703.7531401203</v>
      </c>
      <c r="AP59" s="164">
        <f t="shared" si="156"/>
        <v>1511659.9802986616</v>
      </c>
      <c r="AQ59" s="164">
        <f t="shared" si="156"/>
        <v>1454616.207457203</v>
      </c>
      <c r="AR59" s="164">
        <f t="shared" si="156"/>
        <v>1397572.4346157443</v>
      </c>
      <c r="AS59" s="164">
        <f t="shared" si="156"/>
        <v>1340528.6617742856</v>
      </c>
      <c r="AT59" s="164">
        <f t="shared" si="156"/>
        <v>1283484.8889328269</v>
      </c>
      <c r="AU59" s="164">
        <f t="shared" si="156"/>
        <v>1226441.1160913683</v>
      </c>
      <c r="AV59" s="164">
        <f t="shared" si="156"/>
        <v>1169397.3432499096</v>
      </c>
      <c r="AW59" s="164">
        <f t="shared" si="156"/>
        <v>1112353.5704084509</v>
      </c>
      <c r="AX59" s="164">
        <f t="shared" si="156"/>
        <v>1055309.7975669922</v>
      </c>
      <c r="AY59" s="164">
        <f t="shared" si="156"/>
        <v>998266.02472553344</v>
      </c>
      <c r="AZ59" s="164">
        <f t="shared" si="156"/>
        <v>941222.25188407465</v>
      </c>
      <c r="BA59" s="164">
        <f t="shared" si="156"/>
        <v>884178.47904261586</v>
      </c>
      <c r="BB59" s="164">
        <f t="shared" si="156"/>
        <v>827134.70620115707</v>
      </c>
      <c r="BC59" s="164">
        <f t="shared" si="156"/>
        <v>770090.93335969828</v>
      </c>
      <c r="BD59" s="164">
        <f t="shared" si="156"/>
        <v>713047.16051823949</v>
      </c>
      <c r="BE59" s="164">
        <f t="shared" si="156"/>
        <v>656003.38767678069</v>
      </c>
      <c r="BF59" s="164">
        <f t="shared" si="156"/>
        <v>598959.6148353219</v>
      </c>
      <c r="BG59" s="164">
        <f t="shared" si="156"/>
        <v>541915.84199386311</v>
      </c>
      <c r="BH59" s="164">
        <f t="shared" si="156"/>
        <v>484872.06915240432</v>
      </c>
      <c r="BI59" s="164">
        <f t="shared" si="156"/>
        <v>427828.29631094553</v>
      </c>
      <c r="BJ59" s="164">
        <f t="shared" si="156"/>
        <v>370784.52346948674</v>
      </c>
      <c r="BK59" s="164">
        <f t="shared" si="156"/>
        <v>313740.75062802795</v>
      </c>
      <c r="BL59" s="164">
        <f t="shared" si="156"/>
        <v>256696.97778656916</v>
      </c>
      <c r="BM59" s="164">
        <f t="shared" si="156"/>
        <v>199653.20494511037</v>
      </c>
      <c r="BN59" s="164">
        <f t="shared" si="156"/>
        <v>142609.43210365158</v>
      </c>
      <c r="BO59" s="164">
        <f t="shared" si="156"/>
        <v>85565.659262192785</v>
      </c>
      <c r="BP59" s="164">
        <f t="shared" si="156"/>
        <v>28521.886420734001</v>
      </c>
    </row>
    <row r="60" spans="1:68">
      <c r="A60" s="208"/>
      <c r="B60" s="161" t="s">
        <v>1</v>
      </c>
      <c r="C60" s="164">
        <f>C15</f>
        <v>28521.886420729392</v>
      </c>
      <c r="D60" s="164">
        <f>D15</f>
        <v>57043.772841458784</v>
      </c>
      <c r="E60" s="164">
        <f t="shared" ref="E60:BP60" si="157">E15</f>
        <v>57043.772841458784</v>
      </c>
      <c r="F60" s="164">
        <f t="shared" si="157"/>
        <v>57043.772841458784</v>
      </c>
      <c r="G60" s="164">
        <f t="shared" si="157"/>
        <v>57043.772841458784</v>
      </c>
      <c r="H60" s="164">
        <f t="shared" si="157"/>
        <v>57043.772841458784</v>
      </c>
      <c r="I60" s="164">
        <f t="shared" si="157"/>
        <v>57043.772841458784</v>
      </c>
      <c r="J60" s="164">
        <f t="shared" si="157"/>
        <v>57043.772841458784</v>
      </c>
      <c r="K60" s="164">
        <f t="shared" si="157"/>
        <v>57043.772841458784</v>
      </c>
      <c r="L60" s="164">
        <f t="shared" si="157"/>
        <v>57043.772841458784</v>
      </c>
      <c r="M60" s="164">
        <f t="shared" si="157"/>
        <v>57043.772841458784</v>
      </c>
      <c r="N60" s="164">
        <f t="shared" si="157"/>
        <v>57043.772841458784</v>
      </c>
      <c r="O60" s="164">
        <f t="shared" si="157"/>
        <v>57043.772841458784</v>
      </c>
      <c r="P60" s="164">
        <f t="shared" si="157"/>
        <v>57043.772841458784</v>
      </c>
      <c r="Q60" s="164">
        <f t="shared" si="157"/>
        <v>57043.772841458784</v>
      </c>
      <c r="R60" s="164">
        <f t="shared" si="157"/>
        <v>57043.772841458784</v>
      </c>
      <c r="S60" s="164">
        <f t="shared" si="157"/>
        <v>57043.772841458784</v>
      </c>
      <c r="T60" s="164">
        <f t="shared" si="157"/>
        <v>57043.772841458784</v>
      </c>
      <c r="U60" s="164">
        <f t="shared" si="157"/>
        <v>57043.772841458784</v>
      </c>
      <c r="V60" s="164">
        <f t="shared" si="157"/>
        <v>57043.772841458784</v>
      </c>
      <c r="W60" s="164">
        <f t="shared" si="157"/>
        <v>57043.772841458784</v>
      </c>
      <c r="X60" s="164">
        <f t="shared" si="157"/>
        <v>57043.772841458784</v>
      </c>
      <c r="Y60" s="164">
        <f t="shared" si="157"/>
        <v>57043.772841458784</v>
      </c>
      <c r="Z60" s="164">
        <f t="shared" si="157"/>
        <v>57043.772841458784</v>
      </c>
      <c r="AA60" s="164">
        <f t="shared" si="157"/>
        <v>57043.772841458784</v>
      </c>
      <c r="AB60" s="164">
        <f t="shared" si="157"/>
        <v>57043.772841458784</v>
      </c>
      <c r="AC60" s="164">
        <f t="shared" si="157"/>
        <v>57043.772841458784</v>
      </c>
      <c r="AD60" s="164">
        <f t="shared" si="157"/>
        <v>57043.772841458784</v>
      </c>
      <c r="AE60" s="164">
        <f t="shared" si="157"/>
        <v>57043.772841458784</v>
      </c>
      <c r="AF60" s="164">
        <f t="shared" si="157"/>
        <v>57043.772841458784</v>
      </c>
      <c r="AG60" s="164">
        <f t="shared" si="157"/>
        <v>57043.772841458784</v>
      </c>
      <c r="AH60" s="164">
        <f t="shared" si="157"/>
        <v>57043.772841458784</v>
      </c>
      <c r="AI60" s="164">
        <f t="shared" si="157"/>
        <v>57043.772841458784</v>
      </c>
      <c r="AJ60" s="164">
        <f t="shared" si="157"/>
        <v>57043.772841458784</v>
      </c>
      <c r="AK60" s="164">
        <f t="shared" si="157"/>
        <v>57043.772841458784</v>
      </c>
      <c r="AL60" s="164">
        <f t="shared" si="157"/>
        <v>57043.772841458784</v>
      </c>
      <c r="AM60" s="164">
        <f t="shared" si="157"/>
        <v>57043.772841458784</v>
      </c>
      <c r="AN60" s="164">
        <f t="shared" si="157"/>
        <v>57043.772841458784</v>
      </c>
      <c r="AO60" s="164">
        <f t="shared" si="157"/>
        <v>57043.772841458784</v>
      </c>
      <c r="AP60" s="164">
        <f t="shared" si="157"/>
        <v>57043.772841458784</v>
      </c>
      <c r="AQ60" s="164">
        <f t="shared" si="157"/>
        <v>57043.772841458784</v>
      </c>
      <c r="AR60" s="164">
        <f t="shared" si="157"/>
        <v>57043.772841458784</v>
      </c>
      <c r="AS60" s="164">
        <f t="shared" si="157"/>
        <v>57043.772841458784</v>
      </c>
      <c r="AT60" s="164">
        <f t="shared" si="157"/>
        <v>57043.772841458784</v>
      </c>
      <c r="AU60" s="164">
        <f t="shared" si="157"/>
        <v>57043.772841458784</v>
      </c>
      <c r="AV60" s="164">
        <f t="shared" si="157"/>
        <v>57043.772841458784</v>
      </c>
      <c r="AW60" s="164">
        <f t="shared" si="157"/>
        <v>57043.772841458784</v>
      </c>
      <c r="AX60" s="164">
        <f t="shared" si="157"/>
        <v>57043.772841458784</v>
      </c>
      <c r="AY60" s="164">
        <f t="shared" si="157"/>
        <v>57043.772841458784</v>
      </c>
      <c r="AZ60" s="164">
        <f t="shared" si="157"/>
        <v>57043.772841458784</v>
      </c>
      <c r="BA60" s="164">
        <f t="shared" si="157"/>
        <v>57043.772841458784</v>
      </c>
      <c r="BB60" s="164">
        <f t="shared" si="157"/>
        <v>57043.772841458784</v>
      </c>
      <c r="BC60" s="164">
        <f t="shared" si="157"/>
        <v>57043.772841458784</v>
      </c>
      <c r="BD60" s="164">
        <f t="shared" si="157"/>
        <v>57043.772841458784</v>
      </c>
      <c r="BE60" s="164">
        <f t="shared" si="157"/>
        <v>57043.772841458784</v>
      </c>
      <c r="BF60" s="164">
        <f t="shared" si="157"/>
        <v>57043.772841458784</v>
      </c>
      <c r="BG60" s="164">
        <f t="shared" si="157"/>
        <v>57043.772841458784</v>
      </c>
      <c r="BH60" s="164">
        <f t="shared" si="157"/>
        <v>57043.772841458784</v>
      </c>
      <c r="BI60" s="164">
        <f t="shared" si="157"/>
        <v>57043.772841458784</v>
      </c>
      <c r="BJ60" s="164">
        <f t="shared" si="157"/>
        <v>57043.772841458784</v>
      </c>
      <c r="BK60" s="164">
        <f t="shared" si="157"/>
        <v>57043.772841458784</v>
      </c>
      <c r="BL60" s="164">
        <f t="shared" si="157"/>
        <v>57043.772841458784</v>
      </c>
      <c r="BM60" s="164">
        <f t="shared" si="157"/>
        <v>57043.772841458784</v>
      </c>
      <c r="BN60" s="164">
        <f t="shared" si="157"/>
        <v>57043.772841458784</v>
      </c>
      <c r="BO60" s="164">
        <f t="shared" si="157"/>
        <v>57043.772841458784</v>
      </c>
      <c r="BP60" s="164">
        <f t="shared" si="157"/>
        <v>28521.886420729392</v>
      </c>
    </row>
    <row r="61" spans="1:68">
      <c r="A61" s="209"/>
      <c r="B61" s="161" t="s">
        <v>80</v>
      </c>
      <c r="C61" s="164">
        <f>C59-C60</f>
        <v>3679323.3482740913</v>
      </c>
      <c r="D61" s="164">
        <f>D59-D60</f>
        <v>3622279.5754326326</v>
      </c>
      <c r="E61" s="164">
        <f t="shared" ref="E61:BP61" si="158">E59-E60</f>
        <v>3565235.8025911739</v>
      </c>
      <c r="F61" s="164">
        <f t="shared" si="158"/>
        <v>3508192.0297497152</v>
      </c>
      <c r="G61" s="164">
        <f t="shared" si="158"/>
        <v>3451148.2569082566</v>
      </c>
      <c r="H61" s="164">
        <f t="shared" si="158"/>
        <v>3394104.4840667979</v>
      </c>
      <c r="I61" s="164">
        <f t="shared" si="158"/>
        <v>3337060.7112253392</v>
      </c>
      <c r="J61" s="164">
        <f t="shared" si="158"/>
        <v>3280016.9383838805</v>
      </c>
      <c r="K61" s="164">
        <f t="shared" si="158"/>
        <v>3222973.1655424219</v>
      </c>
      <c r="L61" s="164">
        <f t="shared" si="158"/>
        <v>3165929.3927009632</v>
      </c>
      <c r="M61" s="164">
        <f t="shared" si="158"/>
        <v>3108885.6198595045</v>
      </c>
      <c r="N61" s="164">
        <f t="shared" si="158"/>
        <v>3051841.8470180458</v>
      </c>
      <c r="O61" s="164">
        <f t="shared" si="158"/>
        <v>2994798.0741765872</v>
      </c>
      <c r="P61" s="164">
        <f t="shared" si="158"/>
        <v>2937754.3013351285</v>
      </c>
      <c r="Q61" s="164">
        <f t="shared" si="158"/>
        <v>2880710.5284936698</v>
      </c>
      <c r="R61" s="164">
        <f t="shared" si="158"/>
        <v>2823666.7556522111</v>
      </c>
      <c r="S61" s="164">
        <f t="shared" si="158"/>
        <v>2766622.9828107525</v>
      </c>
      <c r="T61" s="164">
        <f t="shared" si="158"/>
        <v>2709579.2099692938</v>
      </c>
      <c r="U61" s="164">
        <f t="shared" si="158"/>
        <v>2652535.4371278351</v>
      </c>
      <c r="V61" s="164">
        <f t="shared" si="158"/>
        <v>2595491.6642863764</v>
      </c>
      <c r="W61" s="164">
        <f t="shared" si="158"/>
        <v>2538447.8914449178</v>
      </c>
      <c r="X61" s="164">
        <f t="shared" si="158"/>
        <v>2481404.1186034591</v>
      </c>
      <c r="Y61" s="164">
        <f t="shared" si="158"/>
        <v>2424360.3457620004</v>
      </c>
      <c r="Z61" s="164">
        <f t="shared" si="158"/>
        <v>2367316.5729205417</v>
      </c>
      <c r="AA61" s="164">
        <f t="shared" si="158"/>
        <v>2310272.8000790831</v>
      </c>
      <c r="AB61" s="164">
        <f t="shared" si="158"/>
        <v>2253229.0272376244</v>
      </c>
      <c r="AC61" s="164">
        <f t="shared" si="158"/>
        <v>2196185.2543961657</v>
      </c>
      <c r="AD61" s="164">
        <f t="shared" si="158"/>
        <v>2139141.481554707</v>
      </c>
      <c r="AE61" s="164">
        <f t="shared" si="158"/>
        <v>2082097.7087132484</v>
      </c>
      <c r="AF61" s="164">
        <f t="shared" si="158"/>
        <v>2025053.9358717897</v>
      </c>
      <c r="AG61" s="164">
        <f t="shared" si="158"/>
        <v>1968010.163030331</v>
      </c>
      <c r="AH61" s="164">
        <f t="shared" si="158"/>
        <v>1910966.3901888723</v>
      </c>
      <c r="AI61" s="164">
        <f t="shared" si="158"/>
        <v>1853922.6173474137</v>
      </c>
      <c r="AJ61" s="164">
        <f t="shared" si="158"/>
        <v>1796878.844505955</v>
      </c>
      <c r="AK61" s="164">
        <f t="shared" si="158"/>
        <v>1739835.0716644963</v>
      </c>
      <c r="AL61" s="164">
        <f t="shared" si="158"/>
        <v>1682791.2988230377</v>
      </c>
      <c r="AM61" s="164">
        <f t="shared" si="158"/>
        <v>1625747.525981579</v>
      </c>
      <c r="AN61" s="164">
        <f t="shared" si="158"/>
        <v>1568703.7531401203</v>
      </c>
      <c r="AO61" s="164">
        <f t="shared" si="158"/>
        <v>1511659.9802986616</v>
      </c>
      <c r="AP61" s="164">
        <f t="shared" si="158"/>
        <v>1454616.207457203</v>
      </c>
      <c r="AQ61" s="164">
        <f t="shared" si="158"/>
        <v>1397572.4346157443</v>
      </c>
      <c r="AR61" s="164">
        <f t="shared" si="158"/>
        <v>1340528.6617742856</v>
      </c>
      <c r="AS61" s="164">
        <f t="shared" si="158"/>
        <v>1283484.8889328269</v>
      </c>
      <c r="AT61" s="164">
        <f t="shared" si="158"/>
        <v>1226441.1160913683</v>
      </c>
      <c r="AU61" s="164">
        <f t="shared" si="158"/>
        <v>1169397.3432499096</v>
      </c>
      <c r="AV61" s="164">
        <f t="shared" si="158"/>
        <v>1112353.5704084509</v>
      </c>
      <c r="AW61" s="164">
        <f t="shared" si="158"/>
        <v>1055309.7975669922</v>
      </c>
      <c r="AX61" s="164">
        <f t="shared" si="158"/>
        <v>998266.02472553344</v>
      </c>
      <c r="AY61" s="164">
        <f t="shared" si="158"/>
        <v>941222.25188407465</v>
      </c>
      <c r="AZ61" s="164">
        <f t="shared" si="158"/>
        <v>884178.47904261586</v>
      </c>
      <c r="BA61" s="164">
        <f t="shared" si="158"/>
        <v>827134.70620115707</v>
      </c>
      <c r="BB61" s="164">
        <f t="shared" si="158"/>
        <v>770090.93335969828</v>
      </c>
      <c r="BC61" s="164">
        <f t="shared" si="158"/>
        <v>713047.16051823949</v>
      </c>
      <c r="BD61" s="164">
        <f t="shared" si="158"/>
        <v>656003.38767678069</v>
      </c>
      <c r="BE61" s="164">
        <f t="shared" si="158"/>
        <v>598959.6148353219</v>
      </c>
      <c r="BF61" s="164">
        <f t="shared" si="158"/>
        <v>541915.84199386311</v>
      </c>
      <c r="BG61" s="164">
        <f t="shared" si="158"/>
        <v>484872.06915240432</v>
      </c>
      <c r="BH61" s="164">
        <f t="shared" si="158"/>
        <v>427828.29631094553</v>
      </c>
      <c r="BI61" s="164">
        <f t="shared" si="158"/>
        <v>370784.52346948674</v>
      </c>
      <c r="BJ61" s="164">
        <f t="shared" si="158"/>
        <v>313740.75062802795</v>
      </c>
      <c r="BK61" s="164">
        <f t="shared" si="158"/>
        <v>256696.97778656916</v>
      </c>
      <c r="BL61" s="164">
        <f t="shared" si="158"/>
        <v>199653.20494511037</v>
      </c>
      <c r="BM61" s="164">
        <f t="shared" si="158"/>
        <v>142609.43210365158</v>
      </c>
      <c r="BN61" s="164">
        <f t="shared" si="158"/>
        <v>85565.659262192785</v>
      </c>
      <c r="BO61" s="164">
        <f t="shared" si="158"/>
        <v>28521.886420734001</v>
      </c>
      <c r="BP61" s="164">
        <f t="shared" si="158"/>
        <v>4.6093191485852003E-9</v>
      </c>
    </row>
    <row r="62" spans="1:68">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row>
    <row r="63" spans="1:68">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row>
    <row r="64" spans="1:68">
      <c r="C64" s="165"/>
      <c r="D64" s="16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row>
    <row r="65" spans="1:68">
      <c r="A65" s="207" t="s">
        <v>89</v>
      </c>
      <c r="B65" s="161" t="s">
        <v>79</v>
      </c>
      <c r="C65" s="164">
        <f>C31+C35+C39+C43+C47+C51+C55+C59+C19+C23+C27</f>
        <v>28700000.000000004</v>
      </c>
      <c r="D65" s="164">
        <f t="shared" ref="D65:BO65" si="159">D31+D35+D39+D43+D47+D51+D55+D59+D19+D23+D27</f>
        <v>28404335.906731647</v>
      </c>
      <c r="E65" s="164">
        <f t="shared" si="159"/>
        <v>27813007.720194936</v>
      </c>
      <c r="F65" s="164">
        <f t="shared" si="159"/>
        <v>27221679.533658236</v>
      </c>
      <c r="G65" s="164">
        <f t="shared" si="159"/>
        <v>26630351.347121522</v>
      </c>
      <c r="H65" s="164">
        <f t="shared" si="159"/>
        <v>26039023.160584815</v>
      </c>
      <c r="I65" s="164">
        <f t="shared" si="159"/>
        <v>25447694.974048108</v>
      </c>
      <c r="J65" s="164">
        <f t="shared" si="159"/>
        <v>24856366.787511393</v>
      </c>
      <c r="K65" s="164">
        <f t="shared" si="159"/>
        <v>24265038.600974698</v>
      </c>
      <c r="L65" s="164">
        <f t="shared" si="159"/>
        <v>23673710.414437976</v>
      </c>
      <c r="M65" s="164">
        <f t="shared" si="159"/>
        <v>23082382.227901276</v>
      </c>
      <c r="N65" s="164">
        <f t="shared" si="159"/>
        <v>22491054.041364569</v>
      </c>
      <c r="O65" s="164">
        <f t="shared" si="159"/>
        <v>21899725.854827851</v>
      </c>
      <c r="P65" s="164">
        <f t="shared" si="159"/>
        <v>21308397.668291152</v>
      </c>
      <c r="Q65" s="164">
        <f t="shared" si="159"/>
        <v>20717069.481754441</v>
      </c>
      <c r="R65" s="164">
        <f t="shared" si="159"/>
        <v>20125741.295217734</v>
      </c>
      <c r="S65" s="164">
        <f t="shared" si="159"/>
        <v>19538617.339894578</v>
      </c>
      <c r="T65" s="164">
        <f t="shared" si="159"/>
        <v>18955697.615784992</v>
      </c>
      <c r="U65" s="164">
        <f t="shared" si="159"/>
        <v>18372777.891675394</v>
      </c>
      <c r="V65" s="164">
        <f t="shared" si="159"/>
        <v>17789858.1675658</v>
      </c>
      <c r="W65" s="164">
        <f t="shared" si="159"/>
        <v>17206938.443456206</v>
      </c>
      <c r="X65" s="164">
        <f t="shared" si="159"/>
        <v>16632461.383213235</v>
      </c>
      <c r="Y65" s="164">
        <f t="shared" si="159"/>
        <v>16066426.98683689</v>
      </c>
      <c r="Z65" s="164">
        <f t="shared" si="159"/>
        <v>15500392.590460543</v>
      </c>
      <c r="AA65" s="164">
        <f t="shared" si="159"/>
        <v>14934358.194084195</v>
      </c>
      <c r="AB65" s="164">
        <f t="shared" si="159"/>
        <v>14368323.797707848</v>
      </c>
      <c r="AC65" s="164">
        <f t="shared" si="159"/>
        <v>13807029.836754836</v>
      </c>
      <c r="AD65" s="164">
        <f t="shared" si="159"/>
        <v>13250476.311225161</v>
      </c>
      <c r="AE65" s="164">
        <f t="shared" si="159"/>
        <v>12693922.785695486</v>
      </c>
      <c r="AF65" s="164">
        <f t="shared" si="159"/>
        <v>12137369.260165812</v>
      </c>
      <c r="AG65" s="164">
        <f t="shared" si="159"/>
        <v>11580815.734636135</v>
      </c>
      <c r="AH65" s="164">
        <f t="shared" si="159"/>
        <v>11039864.279157851</v>
      </c>
      <c r="AI65" s="164">
        <f t="shared" si="159"/>
        <v>10514514.893730957</v>
      </c>
      <c r="AJ65" s="164">
        <f t="shared" si="159"/>
        <v>9989165.5083040632</v>
      </c>
      <c r="AK65" s="164">
        <f t="shared" si="159"/>
        <v>9463816.1228771675</v>
      </c>
      <c r="AL65" s="164">
        <f t="shared" si="159"/>
        <v>8938466.7374502718</v>
      </c>
      <c r="AM65" s="164">
        <f t="shared" si="159"/>
        <v>8416681.6081780139</v>
      </c>
      <c r="AN65" s="164">
        <f t="shared" si="159"/>
        <v>7898460.7350603975</v>
      </c>
      <c r="AO65" s="164">
        <f t="shared" si="159"/>
        <v>7380239.8619427774</v>
      </c>
      <c r="AP65" s="164">
        <f t="shared" si="159"/>
        <v>6862018.9888251591</v>
      </c>
      <c r="AQ65" s="164">
        <f t="shared" si="159"/>
        <v>6343798.1157075409</v>
      </c>
      <c r="AR65" s="164">
        <f t="shared" si="159"/>
        <v>5826870.6852837494</v>
      </c>
      <c r="AS65" s="164">
        <f t="shared" si="159"/>
        <v>5311236.6975537855</v>
      </c>
      <c r="AT65" s="164">
        <f t="shared" si="159"/>
        <v>4795602.7098238226</v>
      </c>
      <c r="AU65" s="164">
        <f t="shared" si="159"/>
        <v>4279968.7220938578</v>
      </c>
      <c r="AV65" s="164">
        <f t="shared" si="159"/>
        <v>3764334.7343638949</v>
      </c>
      <c r="AW65" s="164">
        <f t="shared" si="159"/>
        <v>3253824.7410069173</v>
      </c>
      <c r="AX65" s="164">
        <f t="shared" si="159"/>
        <v>2748438.742022926</v>
      </c>
      <c r="AY65" s="164">
        <f t="shared" si="159"/>
        <v>2243052.7430389351</v>
      </c>
      <c r="AZ65" s="164">
        <f t="shared" si="159"/>
        <v>1737666.7440549436</v>
      </c>
      <c r="BA65" s="164">
        <f t="shared" si="159"/>
        <v>1232280.7450709525</v>
      </c>
      <c r="BB65" s="164">
        <f t="shared" si="159"/>
        <v>944696.7598297185</v>
      </c>
      <c r="BC65" s="164">
        <f t="shared" si="159"/>
        <v>874914.78833125078</v>
      </c>
      <c r="BD65" s="164">
        <f t="shared" si="159"/>
        <v>805132.81683278317</v>
      </c>
      <c r="BE65" s="164">
        <f t="shared" si="159"/>
        <v>735350.84533431544</v>
      </c>
      <c r="BF65" s="164">
        <f t="shared" si="159"/>
        <v>665568.87383584771</v>
      </c>
      <c r="BG65" s="164">
        <f t="shared" si="159"/>
        <v>596131.98569868237</v>
      </c>
      <c r="BH65" s="164">
        <f t="shared" si="159"/>
        <v>527040.1809228193</v>
      </c>
      <c r="BI65" s="164">
        <f t="shared" si="159"/>
        <v>457948.37614695635</v>
      </c>
      <c r="BJ65" s="164">
        <f t="shared" si="159"/>
        <v>388856.57137109333</v>
      </c>
      <c r="BK65" s="164">
        <f t="shared" si="159"/>
        <v>319764.76659523038</v>
      </c>
      <c r="BL65" s="164">
        <f t="shared" si="159"/>
        <v>256696.97778656916</v>
      </c>
      <c r="BM65" s="164">
        <f t="shared" si="159"/>
        <v>199653.20494511037</v>
      </c>
      <c r="BN65" s="164">
        <f t="shared" si="159"/>
        <v>142609.43210365158</v>
      </c>
      <c r="BO65" s="164">
        <f t="shared" si="159"/>
        <v>85565.659262192785</v>
      </c>
      <c r="BP65" s="164">
        <f t="shared" ref="BP65:BP67" si="160">BP31+BP35+BP39+BP43+BP47+BP51+BP55+BP59+BP19+BP23+BP27</f>
        <v>28521.886420734001</v>
      </c>
    </row>
    <row r="66" spans="1:68">
      <c r="A66" s="208"/>
      <c r="B66" s="161" t="s">
        <v>1</v>
      </c>
      <c r="C66" s="164">
        <f>C32+C36+C40+C44+C48+C52+C56+C60+C20+C24+C28</f>
        <v>295664.09326835425</v>
      </c>
      <c r="D66" s="164">
        <f t="shared" ref="D66:BO66" si="161">D32+D36+D40+D44+D48+D52+D56+D60+D20+D24+D28</f>
        <v>591328.1865367085</v>
      </c>
      <c r="E66" s="164">
        <f t="shared" si="161"/>
        <v>591328.1865367085</v>
      </c>
      <c r="F66" s="164">
        <f t="shared" si="161"/>
        <v>591328.1865367085</v>
      </c>
      <c r="G66" s="164">
        <f t="shared" si="161"/>
        <v>591328.1865367085</v>
      </c>
      <c r="H66" s="164">
        <f t="shared" si="161"/>
        <v>591328.1865367085</v>
      </c>
      <c r="I66" s="164">
        <f t="shared" si="161"/>
        <v>591328.1865367085</v>
      </c>
      <c r="J66" s="164">
        <f t="shared" si="161"/>
        <v>591328.1865367085</v>
      </c>
      <c r="K66" s="164">
        <f t="shared" si="161"/>
        <v>591328.1865367085</v>
      </c>
      <c r="L66" s="164">
        <f t="shared" si="161"/>
        <v>591328.1865367085</v>
      </c>
      <c r="M66" s="164">
        <f t="shared" si="161"/>
        <v>591328.1865367085</v>
      </c>
      <c r="N66" s="164">
        <f t="shared" si="161"/>
        <v>591328.1865367085</v>
      </c>
      <c r="O66" s="164">
        <f t="shared" si="161"/>
        <v>591328.1865367085</v>
      </c>
      <c r="P66" s="164">
        <f t="shared" si="161"/>
        <v>591328.1865367085</v>
      </c>
      <c r="Q66" s="164">
        <f t="shared" si="161"/>
        <v>591328.1865367085</v>
      </c>
      <c r="R66" s="164">
        <f t="shared" si="161"/>
        <v>587123.95532315143</v>
      </c>
      <c r="S66" s="164">
        <f t="shared" si="161"/>
        <v>582919.72410959424</v>
      </c>
      <c r="T66" s="164">
        <f t="shared" si="161"/>
        <v>582919.72410959424</v>
      </c>
      <c r="U66" s="164">
        <f t="shared" si="161"/>
        <v>582919.72410959424</v>
      </c>
      <c r="V66" s="164">
        <f t="shared" si="161"/>
        <v>582919.72410959424</v>
      </c>
      <c r="W66" s="164">
        <f t="shared" si="161"/>
        <v>574477.06024297082</v>
      </c>
      <c r="X66" s="164">
        <f t="shared" si="161"/>
        <v>566034.3963763474</v>
      </c>
      <c r="Y66" s="164">
        <f t="shared" si="161"/>
        <v>566034.3963763474</v>
      </c>
      <c r="Z66" s="164">
        <f t="shared" si="161"/>
        <v>566034.3963763474</v>
      </c>
      <c r="AA66" s="164">
        <f t="shared" si="161"/>
        <v>566034.3963763474</v>
      </c>
      <c r="AB66" s="164">
        <f t="shared" si="161"/>
        <v>561293.96095301129</v>
      </c>
      <c r="AC66" s="164">
        <f t="shared" si="161"/>
        <v>556553.5255296753</v>
      </c>
      <c r="AD66" s="164">
        <f t="shared" si="161"/>
        <v>556553.5255296753</v>
      </c>
      <c r="AE66" s="164">
        <f t="shared" si="161"/>
        <v>556553.5255296753</v>
      </c>
      <c r="AF66" s="164">
        <f t="shared" si="161"/>
        <v>556553.5255296753</v>
      </c>
      <c r="AG66" s="164">
        <f t="shared" si="161"/>
        <v>540951.45547828521</v>
      </c>
      <c r="AH66" s="164">
        <f t="shared" si="161"/>
        <v>525349.38542689511</v>
      </c>
      <c r="AI66" s="164">
        <f t="shared" si="161"/>
        <v>525349.38542689511</v>
      </c>
      <c r="AJ66" s="164">
        <f t="shared" si="161"/>
        <v>525349.38542689511</v>
      </c>
      <c r="AK66" s="164">
        <f t="shared" si="161"/>
        <v>525349.38542689511</v>
      </c>
      <c r="AL66" s="164">
        <f t="shared" si="161"/>
        <v>521785.12927225709</v>
      </c>
      <c r="AM66" s="164">
        <f t="shared" si="161"/>
        <v>518220.87311761902</v>
      </c>
      <c r="AN66" s="164">
        <f t="shared" si="161"/>
        <v>518220.87311761902</v>
      </c>
      <c r="AO66" s="164">
        <f t="shared" si="161"/>
        <v>518220.87311761902</v>
      </c>
      <c r="AP66" s="164">
        <f t="shared" si="161"/>
        <v>518220.87311761902</v>
      </c>
      <c r="AQ66" s="164">
        <f t="shared" si="161"/>
        <v>516927.43042379152</v>
      </c>
      <c r="AR66" s="164">
        <f t="shared" si="161"/>
        <v>515633.98772996402</v>
      </c>
      <c r="AS66" s="164">
        <f t="shared" si="161"/>
        <v>515633.98772996402</v>
      </c>
      <c r="AT66" s="164">
        <f t="shared" si="161"/>
        <v>515633.98772996402</v>
      </c>
      <c r="AU66" s="164">
        <f t="shared" si="161"/>
        <v>515633.98772996402</v>
      </c>
      <c r="AV66" s="164">
        <f t="shared" si="161"/>
        <v>510509.99335697765</v>
      </c>
      <c r="AW66" s="164">
        <f t="shared" si="161"/>
        <v>505385.99898399127</v>
      </c>
      <c r="AX66" s="164">
        <f t="shared" si="161"/>
        <v>505385.99898399127</v>
      </c>
      <c r="AY66" s="164">
        <f t="shared" si="161"/>
        <v>505385.99898399127</v>
      </c>
      <c r="AZ66" s="164">
        <f t="shared" si="161"/>
        <v>505385.99898399127</v>
      </c>
      <c r="BA66" s="164">
        <f t="shared" si="161"/>
        <v>287583.98524122947</v>
      </c>
      <c r="BB66" s="164">
        <f t="shared" si="161"/>
        <v>69781.971498467683</v>
      </c>
      <c r="BC66" s="164">
        <f t="shared" si="161"/>
        <v>69781.971498467683</v>
      </c>
      <c r="BD66" s="164">
        <f t="shared" si="161"/>
        <v>69781.971498467683</v>
      </c>
      <c r="BE66" s="164">
        <f t="shared" si="161"/>
        <v>69781.971498467683</v>
      </c>
      <c r="BF66" s="164">
        <f t="shared" si="161"/>
        <v>69436.888137165341</v>
      </c>
      <c r="BG66" s="164">
        <f t="shared" si="161"/>
        <v>69091.804775862998</v>
      </c>
      <c r="BH66" s="164">
        <f t="shared" si="161"/>
        <v>69091.804775862998</v>
      </c>
      <c r="BI66" s="164">
        <f t="shared" si="161"/>
        <v>69091.804775862998</v>
      </c>
      <c r="BJ66" s="164">
        <f t="shared" si="161"/>
        <v>69091.804775862998</v>
      </c>
      <c r="BK66" s="164">
        <f t="shared" si="161"/>
        <v>63067.788808660887</v>
      </c>
      <c r="BL66" s="164">
        <f t="shared" si="161"/>
        <v>57043.772841458784</v>
      </c>
      <c r="BM66" s="164">
        <f t="shared" si="161"/>
        <v>57043.772841458784</v>
      </c>
      <c r="BN66" s="164">
        <f t="shared" si="161"/>
        <v>57043.772841458784</v>
      </c>
      <c r="BO66" s="164">
        <f t="shared" si="161"/>
        <v>57043.772841458784</v>
      </c>
      <c r="BP66" s="164">
        <f t="shared" si="160"/>
        <v>28521.886420729392</v>
      </c>
    </row>
    <row r="67" spans="1:68">
      <c r="A67" s="209"/>
      <c r="B67" s="161" t="s">
        <v>80</v>
      </c>
      <c r="C67" s="164">
        <f>C33+C37+C41+C45+C49+C53+C57+C61+C21+C25+C29</f>
        <v>28404335.906731647</v>
      </c>
      <c r="D67" s="164">
        <f t="shared" ref="D67:BO67" si="162">D33+D37+D41+D45+D49+D53+D57+D61+D21+D25+D29</f>
        <v>27813007.720194936</v>
      </c>
      <c r="E67" s="164">
        <f t="shared" si="162"/>
        <v>27221679.533658236</v>
      </c>
      <c r="F67" s="164">
        <f t="shared" si="162"/>
        <v>26630351.347121522</v>
      </c>
      <c r="G67" s="164">
        <f t="shared" si="162"/>
        <v>26039023.160584815</v>
      </c>
      <c r="H67" s="164">
        <f t="shared" si="162"/>
        <v>25447694.974048108</v>
      </c>
      <c r="I67" s="164">
        <f t="shared" si="162"/>
        <v>24856366.787511393</v>
      </c>
      <c r="J67" s="164">
        <f t="shared" si="162"/>
        <v>24265038.600974698</v>
      </c>
      <c r="K67" s="164">
        <f t="shared" si="162"/>
        <v>23673710.414437976</v>
      </c>
      <c r="L67" s="164">
        <f t="shared" si="162"/>
        <v>23082382.227901276</v>
      </c>
      <c r="M67" s="164">
        <f t="shared" si="162"/>
        <v>22491054.041364569</v>
      </c>
      <c r="N67" s="164">
        <f t="shared" si="162"/>
        <v>21899725.854827851</v>
      </c>
      <c r="O67" s="164">
        <f t="shared" si="162"/>
        <v>21308397.668291152</v>
      </c>
      <c r="P67" s="164">
        <f t="shared" si="162"/>
        <v>20717069.481754441</v>
      </c>
      <c r="Q67" s="164">
        <f t="shared" si="162"/>
        <v>20125741.295217734</v>
      </c>
      <c r="R67" s="164">
        <f t="shared" si="162"/>
        <v>19538617.339894578</v>
      </c>
      <c r="S67" s="164">
        <f t="shared" si="162"/>
        <v>18955697.615784992</v>
      </c>
      <c r="T67" s="164">
        <f t="shared" si="162"/>
        <v>18372777.891675394</v>
      </c>
      <c r="U67" s="164">
        <f t="shared" si="162"/>
        <v>17789858.1675658</v>
      </c>
      <c r="V67" s="164">
        <f t="shared" si="162"/>
        <v>17206938.443456206</v>
      </c>
      <c r="W67" s="164">
        <f t="shared" si="162"/>
        <v>16632461.383213235</v>
      </c>
      <c r="X67" s="164">
        <f t="shared" si="162"/>
        <v>16066426.98683689</v>
      </c>
      <c r="Y67" s="164">
        <f t="shared" si="162"/>
        <v>15500392.590460543</v>
      </c>
      <c r="Z67" s="164">
        <f t="shared" si="162"/>
        <v>14934358.194084195</v>
      </c>
      <c r="AA67" s="164">
        <f t="shared" si="162"/>
        <v>14368323.797707848</v>
      </c>
      <c r="AB67" s="164">
        <f t="shared" si="162"/>
        <v>13807029.836754836</v>
      </c>
      <c r="AC67" s="164">
        <f t="shared" si="162"/>
        <v>13250476.311225161</v>
      </c>
      <c r="AD67" s="164">
        <f t="shared" si="162"/>
        <v>12693922.785695486</v>
      </c>
      <c r="AE67" s="164">
        <f t="shared" si="162"/>
        <v>12137369.260165812</v>
      </c>
      <c r="AF67" s="164">
        <f t="shared" si="162"/>
        <v>11580815.734636135</v>
      </c>
      <c r="AG67" s="164">
        <f t="shared" si="162"/>
        <v>11039864.279157851</v>
      </c>
      <c r="AH67" s="164">
        <f t="shared" si="162"/>
        <v>10514514.893730957</v>
      </c>
      <c r="AI67" s="164">
        <f t="shared" si="162"/>
        <v>9989165.5083040632</v>
      </c>
      <c r="AJ67" s="164">
        <f t="shared" si="162"/>
        <v>9463816.1228771675</v>
      </c>
      <c r="AK67" s="164">
        <f t="shared" si="162"/>
        <v>8938466.7374502718</v>
      </c>
      <c r="AL67" s="164">
        <f t="shared" si="162"/>
        <v>8416681.6081780139</v>
      </c>
      <c r="AM67" s="164">
        <f t="shared" si="162"/>
        <v>7898460.7350603975</v>
      </c>
      <c r="AN67" s="164">
        <f t="shared" si="162"/>
        <v>7380239.8619427774</v>
      </c>
      <c r="AO67" s="164">
        <f t="shared" si="162"/>
        <v>6862018.9888251591</v>
      </c>
      <c r="AP67" s="164">
        <f t="shared" si="162"/>
        <v>6343798.1157075409</v>
      </c>
      <c r="AQ67" s="164">
        <f t="shared" si="162"/>
        <v>5826870.6852837494</v>
      </c>
      <c r="AR67" s="164">
        <f t="shared" si="162"/>
        <v>5311236.6975537855</v>
      </c>
      <c r="AS67" s="164">
        <f t="shared" si="162"/>
        <v>4795602.7098238226</v>
      </c>
      <c r="AT67" s="164">
        <f t="shared" si="162"/>
        <v>4279968.7220938578</v>
      </c>
      <c r="AU67" s="164">
        <f t="shared" si="162"/>
        <v>3764334.7343638949</v>
      </c>
      <c r="AV67" s="164">
        <f t="shared" si="162"/>
        <v>3253824.7410069169</v>
      </c>
      <c r="AW67" s="164">
        <f t="shared" si="162"/>
        <v>2748438.742022926</v>
      </c>
      <c r="AX67" s="164">
        <f t="shared" si="162"/>
        <v>2243052.7430389351</v>
      </c>
      <c r="AY67" s="164">
        <f t="shared" si="162"/>
        <v>1737666.7440549436</v>
      </c>
      <c r="AZ67" s="164">
        <f t="shared" si="162"/>
        <v>1232280.7450709525</v>
      </c>
      <c r="BA67" s="164">
        <f t="shared" si="162"/>
        <v>944696.75982972293</v>
      </c>
      <c r="BB67" s="164">
        <f t="shared" si="162"/>
        <v>874914.78833125078</v>
      </c>
      <c r="BC67" s="164">
        <f t="shared" si="162"/>
        <v>805132.81683278317</v>
      </c>
      <c r="BD67" s="164">
        <f t="shared" si="162"/>
        <v>735350.84533431544</v>
      </c>
      <c r="BE67" s="164">
        <f t="shared" si="162"/>
        <v>665568.87383584771</v>
      </c>
      <c r="BF67" s="164">
        <f t="shared" si="162"/>
        <v>596131.98569868237</v>
      </c>
      <c r="BG67" s="164">
        <f t="shared" si="162"/>
        <v>527040.1809228193</v>
      </c>
      <c r="BH67" s="164">
        <f t="shared" si="162"/>
        <v>457948.37614695635</v>
      </c>
      <c r="BI67" s="164">
        <f t="shared" si="162"/>
        <v>388856.57137109333</v>
      </c>
      <c r="BJ67" s="164">
        <f t="shared" si="162"/>
        <v>319764.76659523038</v>
      </c>
      <c r="BK67" s="164">
        <f t="shared" si="162"/>
        <v>256696.97778656945</v>
      </c>
      <c r="BL67" s="164">
        <f t="shared" si="162"/>
        <v>199653.20494511037</v>
      </c>
      <c r="BM67" s="164">
        <f t="shared" si="162"/>
        <v>142609.43210365158</v>
      </c>
      <c r="BN67" s="164">
        <f t="shared" si="162"/>
        <v>85565.659262192785</v>
      </c>
      <c r="BO67" s="164">
        <f t="shared" si="162"/>
        <v>28521.886420734001</v>
      </c>
      <c r="BP67" s="164">
        <f t="shared" si="160"/>
        <v>4.6093191485852003E-9</v>
      </c>
    </row>
    <row r="69" spans="1:68" ht="17.25" customHeight="1"/>
  </sheetData>
  <mergeCells count="12">
    <mergeCell ref="A65:A67"/>
    <mergeCell ref="A23:A25"/>
    <mergeCell ref="A19:A21"/>
    <mergeCell ref="A27:A29"/>
    <mergeCell ref="A31:A33"/>
    <mergeCell ref="A35:A37"/>
    <mergeCell ref="A39:A41"/>
    <mergeCell ref="A43:A45"/>
    <mergeCell ref="A47:A49"/>
    <mergeCell ref="A51:A53"/>
    <mergeCell ref="A55:A57"/>
    <mergeCell ref="A59:A61"/>
  </mergeCells>
  <pageMargins left="0.7" right="0.7" top="0.75" bottom="0.75" header="0.3" footer="0.3"/>
  <ignoredErrors>
    <ignoredError sqref="A5:A1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E69A-8309-48CB-9442-6A57D35632AF}">
  <sheetPr>
    <tabColor rgb="FF92D050"/>
  </sheetPr>
  <dimension ref="A1:BU69"/>
  <sheetViews>
    <sheetView showGridLines="0" showRowColHeaders="0" zoomScale="85" zoomScaleNormal="85" workbookViewId="0"/>
  </sheetViews>
  <sheetFormatPr defaultRowHeight="15" outlineLevelRow="1"/>
  <cols>
    <col min="1" max="1" width="13.140625" bestFit="1" customWidth="1"/>
    <col min="2" max="2" width="16" bestFit="1" customWidth="1"/>
    <col min="3" max="3" width="16" customWidth="1"/>
    <col min="4" max="4" width="14.28515625" bestFit="1" customWidth="1"/>
    <col min="5" max="7" width="13.140625" bestFit="1" customWidth="1"/>
    <col min="8" max="9" width="14.28515625" bestFit="1" customWidth="1"/>
    <col min="10" max="23" width="13.140625" bestFit="1" customWidth="1"/>
    <col min="24" max="69" width="11.5703125" bestFit="1" customWidth="1"/>
    <col min="70" max="72" width="12.85546875" customWidth="1"/>
    <col min="73" max="73" width="10.5703125" bestFit="1" customWidth="1"/>
  </cols>
  <sheetData>
    <row r="1" spans="1:73" ht="21">
      <c r="A1" s="166" t="s">
        <v>159</v>
      </c>
    </row>
    <row r="2" spans="1:73">
      <c r="A2" s="143" t="s">
        <v>171</v>
      </c>
    </row>
    <row r="3" spans="1:73">
      <c r="A3" s="167"/>
      <c r="B3" s="167"/>
      <c r="C3" s="167"/>
      <c r="D3" s="161">
        <v>2026</v>
      </c>
      <c r="E3" s="161">
        <v>2027</v>
      </c>
      <c r="F3" s="161">
        <v>2028</v>
      </c>
      <c r="G3" s="161">
        <v>2029</v>
      </c>
      <c r="H3" s="161">
        <v>2030</v>
      </c>
      <c r="I3" s="161">
        <v>2031</v>
      </c>
      <c r="J3" s="161">
        <v>2032</v>
      </c>
      <c r="K3" s="161">
        <v>2033</v>
      </c>
      <c r="L3" s="161">
        <v>2034</v>
      </c>
      <c r="M3" s="161">
        <v>2035</v>
      </c>
      <c r="N3" s="161">
        <v>2036</v>
      </c>
      <c r="O3" s="161">
        <v>2037</v>
      </c>
      <c r="P3" s="161">
        <v>2038</v>
      </c>
      <c r="Q3" s="161">
        <v>2039</v>
      </c>
      <c r="R3" s="161">
        <v>2040</v>
      </c>
      <c r="S3" s="161">
        <v>2041</v>
      </c>
      <c r="T3" s="161">
        <v>2042</v>
      </c>
      <c r="U3" s="161">
        <v>2043</v>
      </c>
      <c r="V3" s="161">
        <v>2044</v>
      </c>
      <c r="W3" s="161">
        <v>2045</v>
      </c>
      <c r="X3" s="161">
        <v>2046</v>
      </c>
      <c r="Y3" s="161">
        <v>2047</v>
      </c>
      <c r="Z3" s="161">
        <v>2048</v>
      </c>
      <c r="AA3" s="161">
        <v>2049</v>
      </c>
      <c r="AB3" s="161">
        <v>2050</v>
      </c>
      <c r="AC3" s="161">
        <v>2051</v>
      </c>
      <c r="AD3" s="161">
        <v>2052</v>
      </c>
      <c r="AE3" s="161">
        <v>2053</v>
      </c>
      <c r="AF3" s="161">
        <v>2054</v>
      </c>
      <c r="AG3" s="161">
        <v>2055</v>
      </c>
      <c r="AH3" s="161">
        <v>2056</v>
      </c>
      <c r="AI3" s="161">
        <v>2057</v>
      </c>
      <c r="AJ3" s="161">
        <v>2058</v>
      </c>
      <c r="AK3" s="161">
        <v>2059</v>
      </c>
      <c r="AL3" s="161">
        <v>2060</v>
      </c>
      <c r="AM3" s="161">
        <v>2061</v>
      </c>
      <c r="AN3" s="161">
        <v>2062</v>
      </c>
      <c r="AO3" s="161">
        <v>2063</v>
      </c>
      <c r="AP3" s="161">
        <v>2064</v>
      </c>
      <c r="AQ3" s="161">
        <v>2065</v>
      </c>
      <c r="AR3" s="161">
        <v>2066</v>
      </c>
      <c r="AS3" s="161">
        <v>2067</v>
      </c>
      <c r="AT3" s="161">
        <v>2068</v>
      </c>
      <c r="AU3" s="161">
        <v>2069</v>
      </c>
      <c r="AV3" s="161">
        <v>2070</v>
      </c>
      <c r="AW3" s="161">
        <v>2071</v>
      </c>
      <c r="AX3" s="161">
        <v>2072</v>
      </c>
      <c r="AY3" s="161">
        <v>2073</v>
      </c>
      <c r="AZ3" s="161">
        <v>2074</v>
      </c>
      <c r="BA3" s="161">
        <v>2075</v>
      </c>
      <c r="BB3" s="161">
        <v>2076</v>
      </c>
      <c r="BC3" s="161">
        <v>2077</v>
      </c>
      <c r="BD3" s="161">
        <v>2078</v>
      </c>
      <c r="BE3" s="161">
        <v>2079</v>
      </c>
      <c r="BF3" s="161">
        <v>2080</v>
      </c>
      <c r="BG3" s="161">
        <v>2081</v>
      </c>
      <c r="BH3" s="161">
        <v>2082</v>
      </c>
      <c r="BI3" s="161">
        <v>2083</v>
      </c>
      <c r="BJ3" s="161">
        <v>2084</v>
      </c>
      <c r="BK3" s="161">
        <v>2085</v>
      </c>
      <c r="BL3" s="161">
        <v>2086</v>
      </c>
      <c r="BM3" s="161">
        <v>2087</v>
      </c>
      <c r="BN3" s="161">
        <v>2088</v>
      </c>
      <c r="BO3" s="161">
        <v>2089</v>
      </c>
      <c r="BP3" s="161">
        <v>2090</v>
      </c>
      <c r="BQ3" s="161">
        <v>2091</v>
      </c>
      <c r="BR3" s="161">
        <v>2092</v>
      </c>
      <c r="BS3" s="161">
        <v>2093</v>
      </c>
      <c r="BT3" s="161">
        <v>2094</v>
      </c>
      <c r="BU3" s="161">
        <v>2095</v>
      </c>
    </row>
    <row r="4" spans="1:73" hidden="1" outlineLevel="1">
      <c r="A4" s="156" t="s">
        <v>77</v>
      </c>
      <c r="B4" s="156" t="s">
        <v>78</v>
      </c>
      <c r="C4" s="156" t="s">
        <v>93</v>
      </c>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row>
    <row r="5" spans="1:73" hidden="1" outlineLevel="1">
      <c r="A5" s="156" t="s">
        <v>67</v>
      </c>
      <c r="B5" s="157">
        <v>65920.001606296559</v>
      </c>
      <c r="C5" s="157">
        <v>65920.001606296559</v>
      </c>
      <c r="D5" s="158">
        <f>$C5/$A5/2</f>
        <v>2197.3333868765521</v>
      </c>
      <c r="E5" s="158">
        <f>$C5/$A5</f>
        <v>4394.6667737531043</v>
      </c>
      <c r="F5" s="158">
        <f t="shared" ref="F5:U15" si="0">$C5/$A5</f>
        <v>4394.6667737531043</v>
      </c>
      <c r="G5" s="158">
        <f t="shared" si="0"/>
        <v>4394.6667737531043</v>
      </c>
      <c r="H5" s="158">
        <f t="shared" si="0"/>
        <v>4394.6667737531043</v>
      </c>
      <c r="I5" s="158">
        <f t="shared" si="0"/>
        <v>4394.6667737531043</v>
      </c>
      <c r="J5" s="158">
        <f t="shared" si="0"/>
        <v>4394.6667737531043</v>
      </c>
      <c r="K5" s="158">
        <f t="shared" si="0"/>
        <v>4394.6667737531043</v>
      </c>
      <c r="L5" s="158">
        <f t="shared" si="0"/>
        <v>4394.6667737531043</v>
      </c>
      <c r="M5" s="158">
        <f t="shared" si="0"/>
        <v>4394.6667737531043</v>
      </c>
      <c r="N5" s="158">
        <f t="shared" si="0"/>
        <v>4394.6667737531043</v>
      </c>
      <c r="O5" s="158">
        <f t="shared" si="0"/>
        <v>4394.6667737531043</v>
      </c>
      <c r="P5" s="158">
        <f t="shared" si="0"/>
        <v>4394.6667737531043</v>
      </c>
      <c r="Q5" s="158">
        <f t="shared" si="0"/>
        <v>4394.6667737531043</v>
      </c>
      <c r="R5" s="158">
        <f t="shared" si="0"/>
        <v>4394.6667737531043</v>
      </c>
      <c r="S5" s="158">
        <f>$C5/$A5/2</f>
        <v>2197.3333868765521</v>
      </c>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6"/>
      <c r="BO5" s="156"/>
      <c r="BP5" s="156"/>
      <c r="BQ5" s="156"/>
      <c r="BR5" s="156"/>
      <c r="BS5" s="156"/>
      <c r="BT5" s="156"/>
      <c r="BU5" s="156"/>
    </row>
    <row r="6" spans="1:73" hidden="1" outlineLevel="1">
      <c r="A6" s="156" t="s">
        <v>76</v>
      </c>
      <c r="B6" s="157">
        <v>176501.68362278983</v>
      </c>
      <c r="C6" s="157">
        <v>176501.68362278983</v>
      </c>
      <c r="D6" s="158">
        <f t="shared" ref="D6:D15" si="1">$C6/$A6/2</f>
        <v>4412.5420905697456</v>
      </c>
      <c r="E6" s="158">
        <f>$C6/$A6</f>
        <v>8825.0841811394912</v>
      </c>
      <c r="F6" s="158">
        <f t="shared" si="0"/>
        <v>8825.0841811394912</v>
      </c>
      <c r="G6" s="158">
        <f t="shared" si="0"/>
        <v>8825.0841811394912</v>
      </c>
      <c r="H6" s="158">
        <f t="shared" si="0"/>
        <v>8825.0841811394912</v>
      </c>
      <c r="I6" s="158">
        <f t="shared" si="0"/>
        <v>8825.0841811394912</v>
      </c>
      <c r="J6" s="158">
        <f t="shared" si="0"/>
        <v>8825.0841811394912</v>
      </c>
      <c r="K6" s="158">
        <f t="shared" si="0"/>
        <v>8825.0841811394912</v>
      </c>
      <c r="L6" s="158">
        <f t="shared" si="0"/>
        <v>8825.0841811394912</v>
      </c>
      <c r="M6" s="158">
        <f t="shared" si="0"/>
        <v>8825.0841811394912</v>
      </c>
      <c r="N6" s="158">
        <f t="shared" si="0"/>
        <v>8825.0841811394912</v>
      </c>
      <c r="O6" s="158">
        <f t="shared" si="0"/>
        <v>8825.0841811394912</v>
      </c>
      <c r="P6" s="158">
        <f t="shared" si="0"/>
        <v>8825.0841811394912</v>
      </c>
      <c r="Q6" s="158">
        <f t="shared" si="0"/>
        <v>8825.0841811394912</v>
      </c>
      <c r="R6" s="158">
        <f t="shared" si="0"/>
        <v>8825.0841811394912</v>
      </c>
      <c r="S6" s="158">
        <f t="shared" si="0"/>
        <v>8825.0841811394912</v>
      </c>
      <c r="T6" s="158">
        <f t="shared" si="0"/>
        <v>8825.0841811394912</v>
      </c>
      <c r="U6" s="158">
        <f t="shared" si="0"/>
        <v>8825.0841811394912</v>
      </c>
      <c r="V6" s="158">
        <f t="shared" ref="V6:AK15" si="2">$C6/$A6</f>
        <v>8825.0841811394912</v>
      </c>
      <c r="W6" s="158">
        <f t="shared" si="2"/>
        <v>8825.0841811394912</v>
      </c>
      <c r="X6" s="158">
        <f>$C6/$A6/2</f>
        <v>4412.5420905697456</v>
      </c>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6"/>
      <c r="BO6" s="156"/>
      <c r="BP6" s="156"/>
      <c r="BQ6" s="156"/>
      <c r="BR6" s="156"/>
      <c r="BS6" s="156"/>
      <c r="BT6" s="156"/>
      <c r="BU6" s="156"/>
    </row>
    <row r="7" spans="1:73" hidden="1" outlineLevel="1">
      <c r="A7" s="156" t="s">
        <v>71</v>
      </c>
      <c r="B7" s="157">
        <v>123878.97447742218</v>
      </c>
      <c r="C7" s="157">
        <v>123878.97447742218</v>
      </c>
      <c r="D7" s="158">
        <f t="shared" si="1"/>
        <v>2477.5794895484437</v>
      </c>
      <c r="E7" s="158">
        <f t="shared" ref="E7:T15" si="3">$C7/$A7</f>
        <v>4955.1589790968874</v>
      </c>
      <c r="F7" s="158">
        <f t="shared" si="3"/>
        <v>4955.1589790968874</v>
      </c>
      <c r="G7" s="158">
        <f t="shared" si="3"/>
        <v>4955.1589790968874</v>
      </c>
      <c r="H7" s="158">
        <f t="shared" si="3"/>
        <v>4955.1589790968874</v>
      </c>
      <c r="I7" s="158">
        <f t="shared" si="3"/>
        <v>4955.1589790968874</v>
      </c>
      <c r="J7" s="158">
        <f t="shared" si="3"/>
        <v>4955.1589790968874</v>
      </c>
      <c r="K7" s="158">
        <f t="shared" si="3"/>
        <v>4955.1589790968874</v>
      </c>
      <c r="L7" s="158">
        <f t="shared" si="3"/>
        <v>4955.1589790968874</v>
      </c>
      <c r="M7" s="158">
        <f t="shared" si="3"/>
        <v>4955.1589790968874</v>
      </c>
      <c r="N7" s="158">
        <f t="shared" si="3"/>
        <v>4955.1589790968874</v>
      </c>
      <c r="O7" s="158">
        <f t="shared" si="3"/>
        <v>4955.1589790968874</v>
      </c>
      <c r="P7" s="158">
        <f t="shared" si="3"/>
        <v>4955.1589790968874</v>
      </c>
      <c r="Q7" s="158">
        <f t="shared" si="3"/>
        <v>4955.1589790968874</v>
      </c>
      <c r="R7" s="158">
        <f t="shared" si="3"/>
        <v>4955.1589790968874</v>
      </c>
      <c r="S7" s="158">
        <f t="shared" si="3"/>
        <v>4955.1589790968874</v>
      </c>
      <c r="T7" s="158">
        <f t="shared" si="3"/>
        <v>4955.1589790968874</v>
      </c>
      <c r="U7" s="158">
        <f t="shared" si="0"/>
        <v>4955.1589790968874</v>
      </c>
      <c r="V7" s="158">
        <f t="shared" si="2"/>
        <v>4955.1589790968874</v>
      </c>
      <c r="W7" s="158">
        <f t="shared" si="2"/>
        <v>4955.1589790968874</v>
      </c>
      <c r="X7" s="158">
        <f t="shared" si="2"/>
        <v>4955.1589790968874</v>
      </c>
      <c r="Y7" s="158">
        <f t="shared" si="2"/>
        <v>4955.1589790968874</v>
      </c>
      <c r="Z7" s="158">
        <f t="shared" si="2"/>
        <v>4955.1589790968874</v>
      </c>
      <c r="AA7" s="158">
        <f t="shared" si="2"/>
        <v>4955.1589790968874</v>
      </c>
      <c r="AB7" s="158">
        <f t="shared" si="2"/>
        <v>4955.1589790968874</v>
      </c>
      <c r="AC7" s="158">
        <f>$C7/$A7/2</f>
        <v>2477.5794895484437</v>
      </c>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6"/>
      <c r="BO7" s="156"/>
      <c r="BP7" s="156"/>
      <c r="BQ7" s="156"/>
      <c r="BR7" s="156"/>
      <c r="BS7" s="156"/>
      <c r="BT7" s="156"/>
      <c r="BU7" s="156"/>
    </row>
    <row r="8" spans="1:73" hidden="1" outlineLevel="1">
      <c r="A8" s="156" t="s">
        <v>70</v>
      </c>
      <c r="B8" s="157">
        <v>489263.52077529853</v>
      </c>
      <c r="C8" s="157">
        <v>489263.52077529853</v>
      </c>
      <c r="D8" s="158">
        <f t="shared" si="1"/>
        <v>8154.3920129216422</v>
      </c>
      <c r="E8" s="158">
        <f t="shared" si="3"/>
        <v>16308.784025843284</v>
      </c>
      <c r="F8" s="158">
        <f t="shared" si="3"/>
        <v>16308.784025843284</v>
      </c>
      <c r="G8" s="158">
        <f t="shared" si="3"/>
        <v>16308.784025843284</v>
      </c>
      <c r="H8" s="158">
        <f t="shared" si="3"/>
        <v>16308.784025843284</v>
      </c>
      <c r="I8" s="158">
        <f t="shared" si="3"/>
        <v>16308.784025843284</v>
      </c>
      <c r="J8" s="158">
        <f t="shared" si="3"/>
        <v>16308.784025843284</v>
      </c>
      <c r="K8" s="158">
        <f t="shared" si="3"/>
        <v>16308.784025843284</v>
      </c>
      <c r="L8" s="158">
        <f t="shared" si="3"/>
        <v>16308.784025843284</v>
      </c>
      <c r="M8" s="158">
        <f t="shared" si="3"/>
        <v>16308.784025843284</v>
      </c>
      <c r="N8" s="158">
        <f t="shared" si="3"/>
        <v>16308.784025843284</v>
      </c>
      <c r="O8" s="158">
        <f t="shared" si="3"/>
        <v>16308.784025843284</v>
      </c>
      <c r="P8" s="158">
        <f t="shared" si="3"/>
        <v>16308.784025843284</v>
      </c>
      <c r="Q8" s="158">
        <f t="shared" si="3"/>
        <v>16308.784025843284</v>
      </c>
      <c r="R8" s="158">
        <f t="shared" si="3"/>
        <v>16308.784025843284</v>
      </c>
      <c r="S8" s="158">
        <f t="shared" si="3"/>
        <v>16308.784025843284</v>
      </c>
      <c r="T8" s="158">
        <f t="shared" si="3"/>
        <v>16308.784025843284</v>
      </c>
      <c r="U8" s="158">
        <f t="shared" si="0"/>
        <v>16308.784025843284</v>
      </c>
      <c r="V8" s="158">
        <f t="shared" si="2"/>
        <v>16308.784025843284</v>
      </c>
      <c r="W8" s="158">
        <f t="shared" si="2"/>
        <v>16308.784025843284</v>
      </c>
      <c r="X8" s="158">
        <f t="shared" si="2"/>
        <v>16308.784025843284</v>
      </c>
      <c r="Y8" s="158">
        <f t="shared" si="2"/>
        <v>16308.784025843284</v>
      </c>
      <c r="Z8" s="158">
        <f t="shared" si="2"/>
        <v>16308.784025843284</v>
      </c>
      <c r="AA8" s="158">
        <f t="shared" si="2"/>
        <v>16308.784025843284</v>
      </c>
      <c r="AB8" s="158">
        <f t="shared" si="2"/>
        <v>16308.784025843284</v>
      </c>
      <c r="AC8" s="158">
        <f t="shared" si="2"/>
        <v>16308.784025843284</v>
      </c>
      <c r="AD8" s="158">
        <f t="shared" si="2"/>
        <v>16308.784025843284</v>
      </c>
      <c r="AE8" s="158">
        <f t="shared" si="2"/>
        <v>16308.784025843284</v>
      </c>
      <c r="AF8" s="158">
        <f t="shared" si="2"/>
        <v>16308.784025843284</v>
      </c>
      <c r="AG8" s="158">
        <f t="shared" si="2"/>
        <v>16308.784025843284</v>
      </c>
      <c r="AH8" s="158">
        <f>$C8/$A8/2</f>
        <v>8154.3920129216422</v>
      </c>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6"/>
      <c r="BO8" s="156"/>
      <c r="BP8" s="156"/>
      <c r="BQ8" s="156"/>
      <c r="BR8" s="156"/>
      <c r="BS8" s="156"/>
      <c r="BT8" s="156"/>
      <c r="BU8" s="156"/>
    </row>
    <row r="9" spans="1:73" hidden="1" outlineLevel="1">
      <c r="A9" s="156" t="s">
        <v>75</v>
      </c>
      <c r="B9" s="157">
        <v>130399.61541358751</v>
      </c>
      <c r="C9" s="157">
        <v>130399.61541358751</v>
      </c>
      <c r="D9" s="158">
        <f t="shared" si="1"/>
        <v>1862.8516487655359</v>
      </c>
      <c r="E9" s="158">
        <f t="shared" si="3"/>
        <v>3725.7032975310717</v>
      </c>
      <c r="F9" s="158">
        <f t="shared" si="3"/>
        <v>3725.7032975310717</v>
      </c>
      <c r="G9" s="158">
        <f t="shared" si="3"/>
        <v>3725.7032975310717</v>
      </c>
      <c r="H9" s="158">
        <f t="shared" si="3"/>
        <v>3725.7032975310717</v>
      </c>
      <c r="I9" s="158">
        <f t="shared" si="3"/>
        <v>3725.7032975310717</v>
      </c>
      <c r="J9" s="158">
        <f t="shared" si="3"/>
        <v>3725.7032975310717</v>
      </c>
      <c r="K9" s="158">
        <f t="shared" si="3"/>
        <v>3725.7032975310717</v>
      </c>
      <c r="L9" s="158">
        <f t="shared" si="3"/>
        <v>3725.7032975310717</v>
      </c>
      <c r="M9" s="158">
        <f t="shared" si="3"/>
        <v>3725.7032975310717</v>
      </c>
      <c r="N9" s="158">
        <f t="shared" si="3"/>
        <v>3725.7032975310717</v>
      </c>
      <c r="O9" s="158">
        <f t="shared" si="3"/>
        <v>3725.7032975310717</v>
      </c>
      <c r="P9" s="158">
        <f t="shared" si="3"/>
        <v>3725.7032975310717</v>
      </c>
      <c r="Q9" s="158">
        <f t="shared" si="3"/>
        <v>3725.7032975310717</v>
      </c>
      <c r="R9" s="158">
        <f t="shared" si="3"/>
        <v>3725.7032975310717</v>
      </c>
      <c r="S9" s="158">
        <f t="shared" si="3"/>
        <v>3725.7032975310717</v>
      </c>
      <c r="T9" s="158">
        <f t="shared" si="3"/>
        <v>3725.7032975310717</v>
      </c>
      <c r="U9" s="158">
        <f t="shared" si="0"/>
        <v>3725.7032975310717</v>
      </c>
      <c r="V9" s="158">
        <f t="shared" si="2"/>
        <v>3725.7032975310717</v>
      </c>
      <c r="W9" s="158">
        <f t="shared" si="2"/>
        <v>3725.7032975310717</v>
      </c>
      <c r="X9" s="158">
        <f t="shared" si="2"/>
        <v>3725.7032975310717</v>
      </c>
      <c r="Y9" s="158">
        <f t="shared" si="2"/>
        <v>3725.7032975310717</v>
      </c>
      <c r="Z9" s="158">
        <f t="shared" si="2"/>
        <v>3725.7032975310717</v>
      </c>
      <c r="AA9" s="158">
        <f t="shared" si="2"/>
        <v>3725.7032975310717</v>
      </c>
      <c r="AB9" s="158">
        <f t="shared" si="2"/>
        <v>3725.7032975310717</v>
      </c>
      <c r="AC9" s="158">
        <f t="shared" si="2"/>
        <v>3725.7032975310717</v>
      </c>
      <c r="AD9" s="158">
        <f t="shared" si="2"/>
        <v>3725.7032975310717</v>
      </c>
      <c r="AE9" s="158">
        <f t="shared" si="2"/>
        <v>3725.7032975310717</v>
      </c>
      <c r="AF9" s="158">
        <f t="shared" si="2"/>
        <v>3725.7032975310717</v>
      </c>
      <c r="AG9" s="158">
        <f t="shared" si="2"/>
        <v>3725.7032975310717</v>
      </c>
      <c r="AH9" s="158">
        <f t="shared" si="2"/>
        <v>3725.7032975310717</v>
      </c>
      <c r="AI9" s="158">
        <f t="shared" si="2"/>
        <v>3725.7032975310717</v>
      </c>
      <c r="AJ9" s="158">
        <f t="shared" si="2"/>
        <v>3725.7032975310717</v>
      </c>
      <c r="AK9" s="158">
        <f t="shared" si="2"/>
        <v>3725.7032975310717</v>
      </c>
      <c r="AL9" s="158">
        <f t="shared" ref="AL9:BA15" si="4">$C9/$A9</f>
        <v>3725.7032975310717</v>
      </c>
      <c r="AM9" s="158">
        <f>$C9/$A9/2</f>
        <v>1862.8516487655359</v>
      </c>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6"/>
      <c r="BO9" s="156"/>
      <c r="BP9" s="156"/>
      <c r="BQ9" s="156"/>
      <c r="BR9" s="156"/>
      <c r="BS9" s="156"/>
      <c r="BT9" s="156"/>
      <c r="BU9" s="156"/>
    </row>
    <row r="10" spans="1:73" hidden="1" outlineLevel="1">
      <c r="A10" s="156" t="s">
        <v>74</v>
      </c>
      <c r="B10" s="157">
        <v>54081.227616481417</v>
      </c>
      <c r="C10" s="157">
        <v>54081.227616481417</v>
      </c>
      <c r="D10" s="158">
        <f t="shared" si="1"/>
        <v>676.01534520601774</v>
      </c>
      <c r="E10" s="158">
        <f t="shared" si="3"/>
        <v>1352.0306904120355</v>
      </c>
      <c r="F10" s="158">
        <f t="shared" si="3"/>
        <v>1352.0306904120355</v>
      </c>
      <c r="G10" s="158">
        <f t="shared" si="3"/>
        <v>1352.0306904120355</v>
      </c>
      <c r="H10" s="158">
        <f t="shared" si="3"/>
        <v>1352.0306904120355</v>
      </c>
      <c r="I10" s="158">
        <f t="shared" si="3"/>
        <v>1352.0306904120355</v>
      </c>
      <c r="J10" s="158">
        <f t="shared" si="3"/>
        <v>1352.0306904120355</v>
      </c>
      <c r="K10" s="158">
        <f t="shared" si="3"/>
        <v>1352.0306904120355</v>
      </c>
      <c r="L10" s="158">
        <f t="shared" si="3"/>
        <v>1352.0306904120355</v>
      </c>
      <c r="M10" s="158">
        <f t="shared" si="3"/>
        <v>1352.0306904120355</v>
      </c>
      <c r="N10" s="158">
        <f t="shared" si="3"/>
        <v>1352.0306904120355</v>
      </c>
      <c r="O10" s="158">
        <f t="shared" si="3"/>
        <v>1352.0306904120355</v>
      </c>
      <c r="P10" s="158">
        <f t="shared" si="3"/>
        <v>1352.0306904120355</v>
      </c>
      <c r="Q10" s="158">
        <f t="shared" si="3"/>
        <v>1352.0306904120355</v>
      </c>
      <c r="R10" s="158">
        <f t="shared" si="3"/>
        <v>1352.0306904120355</v>
      </c>
      <c r="S10" s="158">
        <f t="shared" si="3"/>
        <v>1352.0306904120355</v>
      </c>
      <c r="T10" s="158">
        <f t="shared" si="3"/>
        <v>1352.0306904120355</v>
      </c>
      <c r="U10" s="158">
        <f t="shared" si="0"/>
        <v>1352.0306904120355</v>
      </c>
      <c r="V10" s="158">
        <f t="shared" si="2"/>
        <v>1352.0306904120355</v>
      </c>
      <c r="W10" s="158">
        <f t="shared" si="2"/>
        <v>1352.0306904120355</v>
      </c>
      <c r="X10" s="158">
        <f t="shared" si="2"/>
        <v>1352.0306904120355</v>
      </c>
      <c r="Y10" s="158">
        <f t="shared" si="2"/>
        <v>1352.0306904120355</v>
      </c>
      <c r="Z10" s="158">
        <f t="shared" si="2"/>
        <v>1352.0306904120355</v>
      </c>
      <c r="AA10" s="158">
        <f t="shared" si="2"/>
        <v>1352.0306904120355</v>
      </c>
      <c r="AB10" s="158">
        <f t="shared" si="2"/>
        <v>1352.0306904120355</v>
      </c>
      <c r="AC10" s="158">
        <f t="shared" si="2"/>
        <v>1352.0306904120355</v>
      </c>
      <c r="AD10" s="158">
        <f t="shared" si="2"/>
        <v>1352.0306904120355</v>
      </c>
      <c r="AE10" s="158">
        <f t="shared" si="2"/>
        <v>1352.0306904120355</v>
      </c>
      <c r="AF10" s="158">
        <f t="shared" si="2"/>
        <v>1352.0306904120355</v>
      </c>
      <c r="AG10" s="158">
        <f t="shared" si="2"/>
        <v>1352.0306904120355</v>
      </c>
      <c r="AH10" s="158">
        <f t="shared" si="2"/>
        <v>1352.0306904120355</v>
      </c>
      <c r="AI10" s="158">
        <f t="shared" si="2"/>
        <v>1352.0306904120355</v>
      </c>
      <c r="AJ10" s="158">
        <f t="shared" si="2"/>
        <v>1352.0306904120355</v>
      </c>
      <c r="AK10" s="158">
        <f t="shared" si="2"/>
        <v>1352.0306904120355</v>
      </c>
      <c r="AL10" s="158">
        <f t="shared" si="4"/>
        <v>1352.0306904120355</v>
      </c>
      <c r="AM10" s="158">
        <f t="shared" si="4"/>
        <v>1352.0306904120355</v>
      </c>
      <c r="AN10" s="158">
        <f t="shared" si="4"/>
        <v>1352.0306904120355</v>
      </c>
      <c r="AO10" s="158">
        <f t="shared" si="4"/>
        <v>1352.0306904120355</v>
      </c>
      <c r="AP10" s="158">
        <f t="shared" si="4"/>
        <v>1352.0306904120355</v>
      </c>
      <c r="AQ10" s="158">
        <f t="shared" si="4"/>
        <v>1352.0306904120355</v>
      </c>
      <c r="AR10" s="158">
        <f>$C10/$A10/2</f>
        <v>676.01534520601774</v>
      </c>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6"/>
      <c r="BO10" s="156"/>
      <c r="BP10" s="156"/>
      <c r="BQ10" s="156"/>
      <c r="BR10" s="156"/>
      <c r="BS10" s="156"/>
      <c r="BT10" s="156"/>
      <c r="BU10" s="156"/>
    </row>
    <row r="11" spans="1:73" hidden="1" outlineLevel="1">
      <c r="A11" s="156" t="s">
        <v>66</v>
      </c>
      <c r="B11" s="157">
        <v>241024.12555859226</v>
      </c>
      <c r="C11" s="157">
        <v>241024.12555859226</v>
      </c>
      <c r="D11" s="158">
        <f t="shared" si="1"/>
        <v>2678.0458395399141</v>
      </c>
      <c r="E11" s="158">
        <f t="shared" si="3"/>
        <v>5356.0916790798283</v>
      </c>
      <c r="F11" s="158">
        <f t="shared" si="3"/>
        <v>5356.0916790798283</v>
      </c>
      <c r="G11" s="158">
        <f t="shared" si="3"/>
        <v>5356.0916790798283</v>
      </c>
      <c r="H11" s="158">
        <f t="shared" si="3"/>
        <v>5356.0916790798283</v>
      </c>
      <c r="I11" s="158">
        <f t="shared" si="3"/>
        <v>5356.0916790798283</v>
      </c>
      <c r="J11" s="158">
        <f t="shared" si="3"/>
        <v>5356.0916790798283</v>
      </c>
      <c r="K11" s="158">
        <f t="shared" si="3"/>
        <v>5356.0916790798283</v>
      </c>
      <c r="L11" s="158">
        <f t="shared" si="3"/>
        <v>5356.0916790798283</v>
      </c>
      <c r="M11" s="158">
        <f t="shared" si="3"/>
        <v>5356.0916790798283</v>
      </c>
      <c r="N11" s="158">
        <f t="shared" si="3"/>
        <v>5356.0916790798283</v>
      </c>
      <c r="O11" s="158">
        <f t="shared" si="3"/>
        <v>5356.0916790798283</v>
      </c>
      <c r="P11" s="158">
        <f t="shared" si="3"/>
        <v>5356.0916790798283</v>
      </c>
      <c r="Q11" s="158">
        <f t="shared" si="3"/>
        <v>5356.0916790798283</v>
      </c>
      <c r="R11" s="158">
        <f t="shared" si="3"/>
        <v>5356.0916790798283</v>
      </c>
      <c r="S11" s="158">
        <f t="shared" si="3"/>
        <v>5356.0916790798283</v>
      </c>
      <c r="T11" s="158">
        <f t="shared" si="3"/>
        <v>5356.0916790798283</v>
      </c>
      <c r="U11" s="158">
        <f t="shared" si="0"/>
        <v>5356.0916790798283</v>
      </c>
      <c r="V11" s="158">
        <f t="shared" si="2"/>
        <v>5356.0916790798283</v>
      </c>
      <c r="W11" s="158">
        <f t="shared" si="2"/>
        <v>5356.0916790798283</v>
      </c>
      <c r="X11" s="158">
        <f t="shared" si="2"/>
        <v>5356.0916790798283</v>
      </c>
      <c r="Y11" s="158">
        <f t="shared" si="2"/>
        <v>5356.0916790798283</v>
      </c>
      <c r="Z11" s="158">
        <f t="shared" si="2"/>
        <v>5356.0916790798283</v>
      </c>
      <c r="AA11" s="158">
        <f t="shared" si="2"/>
        <v>5356.0916790798283</v>
      </c>
      <c r="AB11" s="158">
        <f t="shared" si="2"/>
        <v>5356.0916790798283</v>
      </c>
      <c r="AC11" s="158">
        <f t="shared" si="2"/>
        <v>5356.0916790798283</v>
      </c>
      <c r="AD11" s="158">
        <f t="shared" si="2"/>
        <v>5356.0916790798283</v>
      </c>
      <c r="AE11" s="158">
        <f t="shared" si="2"/>
        <v>5356.0916790798283</v>
      </c>
      <c r="AF11" s="158">
        <f t="shared" si="2"/>
        <v>5356.0916790798283</v>
      </c>
      <c r="AG11" s="158">
        <f t="shared" si="2"/>
        <v>5356.0916790798283</v>
      </c>
      <c r="AH11" s="158">
        <f t="shared" si="2"/>
        <v>5356.0916790798283</v>
      </c>
      <c r="AI11" s="158">
        <f t="shared" si="2"/>
        <v>5356.0916790798283</v>
      </c>
      <c r="AJ11" s="158">
        <f t="shared" si="2"/>
        <v>5356.0916790798283</v>
      </c>
      <c r="AK11" s="158">
        <f t="shared" si="2"/>
        <v>5356.0916790798283</v>
      </c>
      <c r="AL11" s="158">
        <f t="shared" si="4"/>
        <v>5356.0916790798283</v>
      </c>
      <c r="AM11" s="158">
        <f t="shared" si="4"/>
        <v>5356.0916790798283</v>
      </c>
      <c r="AN11" s="158">
        <f t="shared" si="4"/>
        <v>5356.0916790798283</v>
      </c>
      <c r="AO11" s="158">
        <f t="shared" si="4"/>
        <v>5356.0916790798283</v>
      </c>
      <c r="AP11" s="158">
        <f t="shared" si="4"/>
        <v>5356.0916790798283</v>
      </c>
      <c r="AQ11" s="158">
        <f t="shared" si="4"/>
        <v>5356.0916790798283</v>
      </c>
      <c r="AR11" s="158">
        <f t="shared" si="4"/>
        <v>5356.0916790798283</v>
      </c>
      <c r="AS11" s="158">
        <f t="shared" si="4"/>
        <v>5356.0916790798283</v>
      </c>
      <c r="AT11" s="158">
        <f t="shared" si="4"/>
        <v>5356.0916790798283</v>
      </c>
      <c r="AU11" s="158">
        <f t="shared" si="4"/>
        <v>5356.0916790798283</v>
      </c>
      <c r="AV11" s="158">
        <f t="shared" si="4"/>
        <v>5356.0916790798283</v>
      </c>
      <c r="AW11" s="158">
        <f>$C11/$A11/2</f>
        <v>2678.0458395399141</v>
      </c>
      <c r="AX11" s="158"/>
      <c r="AY11" s="158"/>
      <c r="AZ11" s="158"/>
      <c r="BA11" s="158"/>
      <c r="BB11" s="158"/>
      <c r="BC11" s="158"/>
      <c r="BD11" s="158"/>
      <c r="BE11" s="158"/>
      <c r="BF11" s="158"/>
      <c r="BG11" s="158"/>
      <c r="BH11" s="158"/>
      <c r="BI11" s="158"/>
      <c r="BJ11" s="158"/>
      <c r="BK11" s="158"/>
      <c r="BL11" s="158"/>
      <c r="BM11" s="158"/>
      <c r="BN11" s="156"/>
      <c r="BO11" s="156"/>
      <c r="BP11" s="156"/>
      <c r="BQ11" s="156"/>
      <c r="BR11" s="156"/>
      <c r="BS11" s="156"/>
      <c r="BT11" s="156"/>
      <c r="BU11" s="156"/>
    </row>
    <row r="12" spans="1:73" hidden="1" outlineLevel="1">
      <c r="A12" s="156" t="s">
        <v>72</v>
      </c>
      <c r="B12" s="157">
        <v>11383380.509203576</v>
      </c>
      <c r="C12" s="157">
        <v>11383380.509203576</v>
      </c>
      <c r="D12" s="158">
        <f t="shared" si="1"/>
        <v>113833.80509203575</v>
      </c>
      <c r="E12" s="158">
        <f t="shared" si="3"/>
        <v>227667.6101840715</v>
      </c>
      <c r="F12" s="158">
        <f t="shared" si="3"/>
        <v>227667.6101840715</v>
      </c>
      <c r="G12" s="158">
        <f t="shared" si="3"/>
        <v>227667.6101840715</v>
      </c>
      <c r="H12" s="158">
        <f t="shared" si="3"/>
        <v>227667.6101840715</v>
      </c>
      <c r="I12" s="158">
        <f t="shared" si="3"/>
        <v>227667.6101840715</v>
      </c>
      <c r="J12" s="158">
        <f t="shared" si="3"/>
        <v>227667.6101840715</v>
      </c>
      <c r="K12" s="158">
        <f t="shared" si="3"/>
        <v>227667.6101840715</v>
      </c>
      <c r="L12" s="158">
        <f t="shared" si="3"/>
        <v>227667.6101840715</v>
      </c>
      <c r="M12" s="158">
        <f t="shared" si="3"/>
        <v>227667.6101840715</v>
      </c>
      <c r="N12" s="158">
        <f t="shared" si="3"/>
        <v>227667.6101840715</v>
      </c>
      <c r="O12" s="158">
        <f t="shared" si="3"/>
        <v>227667.6101840715</v>
      </c>
      <c r="P12" s="158">
        <f t="shared" si="3"/>
        <v>227667.6101840715</v>
      </c>
      <c r="Q12" s="158">
        <f t="shared" si="3"/>
        <v>227667.6101840715</v>
      </c>
      <c r="R12" s="158">
        <f t="shared" si="3"/>
        <v>227667.6101840715</v>
      </c>
      <c r="S12" s="158">
        <f t="shared" si="3"/>
        <v>227667.6101840715</v>
      </c>
      <c r="T12" s="158">
        <f t="shared" si="3"/>
        <v>227667.6101840715</v>
      </c>
      <c r="U12" s="158">
        <f t="shared" si="0"/>
        <v>227667.6101840715</v>
      </c>
      <c r="V12" s="158">
        <f t="shared" si="2"/>
        <v>227667.6101840715</v>
      </c>
      <c r="W12" s="158">
        <f t="shared" si="2"/>
        <v>227667.6101840715</v>
      </c>
      <c r="X12" s="158">
        <f t="shared" si="2"/>
        <v>227667.6101840715</v>
      </c>
      <c r="Y12" s="158">
        <f t="shared" si="2"/>
        <v>227667.6101840715</v>
      </c>
      <c r="Z12" s="158">
        <f t="shared" si="2"/>
        <v>227667.6101840715</v>
      </c>
      <c r="AA12" s="158">
        <f t="shared" si="2"/>
        <v>227667.6101840715</v>
      </c>
      <c r="AB12" s="158">
        <f t="shared" si="2"/>
        <v>227667.6101840715</v>
      </c>
      <c r="AC12" s="158">
        <f t="shared" si="2"/>
        <v>227667.6101840715</v>
      </c>
      <c r="AD12" s="158">
        <f t="shared" si="2"/>
        <v>227667.6101840715</v>
      </c>
      <c r="AE12" s="158">
        <f t="shared" si="2"/>
        <v>227667.6101840715</v>
      </c>
      <c r="AF12" s="158">
        <f t="shared" si="2"/>
        <v>227667.6101840715</v>
      </c>
      <c r="AG12" s="158">
        <f t="shared" si="2"/>
        <v>227667.6101840715</v>
      </c>
      <c r="AH12" s="158">
        <f t="shared" si="2"/>
        <v>227667.6101840715</v>
      </c>
      <c r="AI12" s="158">
        <f t="shared" si="2"/>
        <v>227667.6101840715</v>
      </c>
      <c r="AJ12" s="158">
        <f t="shared" si="2"/>
        <v>227667.6101840715</v>
      </c>
      <c r="AK12" s="158">
        <f t="shared" si="2"/>
        <v>227667.6101840715</v>
      </c>
      <c r="AL12" s="158">
        <f t="shared" si="4"/>
        <v>227667.6101840715</v>
      </c>
      <c r="AM12" s="158">
        <f t="shared" si="4"/>
        <v>227667.6101840715</v>
      </c>
      <c r="AN12" s="158">
        <f t="shared" si="4"/>
        <v>227667.6101840715</v>
      </c>
      <c r="AO12" s="158">
        <f t="shared" si="4"/>
        <v>227667.6101840715</v>
      </c>
      <c r="AP12" s="158">
        <f t="shared" si="4"/>
        <v>227667.6101840715</v>
      </c>
      <c r="AQ12" s="158">
        <f t="shared" si="4"/>
        <v>227667.6101840715</v>
      </c>
      <c r="AR12" s="158">
        <f t="shared" si="4"/>
        <v>227667.6101840715</v>
      </c>
      <c r="AS12" s="158">
        <f t="shared" si="4"/>
        <v>227667.6101840715</v>
      </c>
      <c r="AT12" s="158">
        <f t="shared" si="4"/>
        <v>227667.6101840715</v>
      </c>
      <c r="AU12" s="158">
        <f t="shared" si="4"/>
        <v>227667.6101840715</v>
      </c>
      <c r="AV12" s="158">
        <f t="shared" si="4"/>
        <v>227667.6101840715</v>
      </c>
      <c r="AW12" s="158">
        <f t="shared" si="4"/>
        <v>227667.6101840715</v>
      </c>
      <c r="AX12" s="158">
        <f t="shared" si="4"/>
        <v>227667.6101840715</v>
      </c>
      <c r="AY12" s="158">
        <f t="shared" si="4"/>
        <v>227667.6101840715</v>
      </c>
      <c r="AZ12" s="158">
        <f t="shared" si="4"/>
        <v>227667.6101840715</v>
      </c>
      <c r="BA12" s="158">
        <f t="shared" si="4"/>
        <v>227667.6101840715</v>
      </c>
      <c r="BB12" s="158">
        <f>$C12/$A12/2</f>
        <v>113833.80509203575</v>
      </c>
      <c r="BC12" s="158"/>
      <c r="BD12" s="158"/>
      <c r="BE12" s="158"/>
      <c r="BF12" s="158"/>
      <c r="BG12" s="158"/>
      <c r="BH12" s="158"/>
      <c r="BI12" s="158"/>
      <c r="BJ12" s="158"/>
      <c r="BK12" s="158"/>
      <c r="BL12" s="158"/>
      <c r="BM12" s="158"/>
      <c r="BN12" s="156"/>
      <c r="BO12" s="156"/>
      <c r="BP12" s="156"/>
      <c r="BQ12" s="156"/>
      <c r="BR12" s="156"/>
      <c r="BS12" s="156"/>
      <c r="BT12" s="156"/>
      <c r="BU12" s="156"/>
    </row>
    <row r="13" spans="1:73" hidden="1" outlineLevel="1">
      <c r="A13" s="156" t="s">
        <v>68</v>
      </c>
      <c r="B13" s="157">
        <v>19839.287322260341</v>
      </c>
      <c r="C13" s="157">
        <v>19839.287322260341</v>
      </c>
      <c r="D13" s="158">
        <f t="shared" si="1"/>
        <v>180.357157475094</v>
      </c>
      <c r="E13" s="158">
        <f t="shared" si="3"/>
        <v>360.714314950188</v>
      </c>
      <c r="F13" s="158">
        <f t="shared" si="3"/>
        <v>360.714314950188</v>
      </c>
      <c r="G13" s="158">
        <f t="shared" si="3"/>
        <v>360.714314950188</v>
      </c>
      <c r="H13" s="158">
        <f t="shared" si="3"/>
        <v>360.714314950188</v>
      </c>
      <c r="I13" s="158">
        <f t="shared" si="3"/>
        <v>360.714314950188</v>
      </c>
      <c r="J13" s="158">
        <f t="shared" si="3"/>
        <v>360.714314950188</v>
      </c>
      <c r="K13" s="158">
        <f t="shared" si="3"/>
        <v>360.714314950188</v>
      </c>
      <c r="L13" s="158">
        <f t="shared" si="3"/>
        <v>360.714314950188</v>
      </c>
      <c r="M13" s="158">
        <f t="shared" si="3"/>
        <v>360.714314950188</v>
      </c>
      <c r="N13" s="158">
        <f t="shared" si="3"/>
        <v>360.714314950188</v>
      </c>
      <c r="O13" s="158">
        <f t="shared" si="3"/>
        <v>360.714314950188</v>
      </c>
      <c r="P13" s="158">
        <f t="shared" si="3"/>
        <v>360.714314950188</v>
      </c>
      <c r="Q13" s="158">
        <f t="shared" si="3"/>
        <v>360.714314950188</v>
      </c>
      <c r="R13" s="158">
        <f t="shared" si="3"/>
        <v>360.714314950188</v>
      </c>
      <c r="S13" s="158">
        <f t="shared" si="3"/>
        <v>360.714314950188</v>
      </c>
      <c r="T13" s="158">
        <f t="shared" si="3"/>
        <v>360.714314950188</v>
      </c>
      <c r="U13" s="158">
        <f t="shared" si="0"/>
        <v>360.714314950188</v>
      </c>
      <c r="V13" s="158">
        <f t="shared" si="2"/>
        <v>360.714314950188</v>
      </c>
      <c r="W13" s="158">
        <f t="shared" si="2"/>
        <v>360.714314950188</v>
      </c>
      <c r="X13" s="158">
        <f t="shared" si="2"/>
        <v>360.714314950188</v>
      </c>
      <c r="Y13" s="158">
        <f t="shared" si="2"/>
        <v>360.714314950188</v>
      </c>
      <c r="Z13" s="158">
        <f t="shared" si="2"/>
        <v>360.714314950188</v>
      </c>
      <c r="AA13" s="158">
        <f t="shared" si="2"/>
        <v>360.714314950188</v>
      </c>
      <c r="AB13" s="158">
        <f t="shared" si="2"/>
        <v>360.714314950188</v>
      </c>
      <c r="AC13" s="158">
        <f t="shared" si="2"/>
        <v>360.714314950188</v>
      </c>
      <c r="AD13" s="158">
        <f t="shared" si="2"/>
        <v>360.714314950188</v>
      </c>
      <c r="AE13" s="158">
        <f t="shared" si="2"/>
        <v>360.714314950188</v>
      </c>
      <c r="AF13" s="158">
        <f t="shared" si="2"/>
        <v>360.714314950188</v>
      </c>
      <c r="AG13" s="158">
        <f t="shared" si="2"/>
        <v>360.714314950188</v>
      </c>
      <c r="AH13" s="158">
        <f t="shared" si="2"/>
        <v>360.714314950188</v>
      </c>
      <c r="AI13" s="158">
        <f t="shared" si="2"/>
        <v>360.714314950188</v>
      </c>
      <c r="AJ13" s="158">
        <f t="shared" si="2"/>
        <v>360.714314950188</v>
      </c>
      <c r="AK13" s="158">
        <f t="shared" si="2"/>
        <v>360.714314950188</v>
      </c>
      <c r="AL13" s="158">
        <f t="shared" si="4"/>
        <v>360.714314950188</v>
      </c>
      <c r="AM13" s="158">
        <f t="shared" si="4"/>
        <v>360.714314950188</v>
      </c>
      <c r="AN13" s="158">
        <f t="shared" si="4"/>
        <v>360.714314950188</v>
      </c>
      <c r="AO13" s="158">
        <f t="shared" si="4"/>
        <v>360.714314950188</v>
      </c>
      <c r="AP13" s="158">
        <f t="shared" si="4"/>
        <v>360.714314950188</v>
      </c>
      <c r="AQ13" s="158">
        <f t="shared" si="4"/>
        <v>360.714314950188</v>
      </c>
      <c r="AR13" s="158">
        <f t="shared" si="4"/>
        <v>360.714314950188</v>
      </c>
      <c r="AS13" s="158">
        <f t="shared" si="4"/>
        <v>360.714314950188</v>
      </c>
      <c r="AT13" s="158">
        <f t="shared" si="4"/>
        <v>360.714314950188</v>
      </c>
      <c r="AU13" s="158">
        <f t="shared" si="4"/>
        <v>360.714314950188</v>
      </c>
      <c r="AV13" s="158">
        <f t="shared" si="4"/>
        <v>360.714314950188</v>
      </c>
      <c r="AW13" s="158">
        <f t="shared" si="4"/>
        <v>360.714314950188</v>
      </c>
      <c r="AX13" s="158">
        <f t="shared" si="4"/>
        <v>360.714314950188</v>
      </c>
      <c r="AY13" s="158">
        <f t="shared" si="4"/>
        <v>360.714314950188</v>
      </c>
      <c r="AZ13" s="158">
        <f t="shared" si="4"/>
        <v>360.714314950188</v>
      </c>
      <c r="BA13" s="158">
        <f t="shared" si="4"/>
        <v>360.714314950188</v>
      </c>
      <c r="BB13" s="158">
        <f t="shared" ref="BB13:BP15" si="5">$C13/$A13</f>
        <v>360.714314950188</v>
      </c>
      <c r="BC13" s="158">
        <f t="shared" si="5"/>
        <v>360.714314950188</v>
      </c>
      <c r="BD13" s="158">
        <f t="shared" si="5"/>
        <v>360.714314950188</v>
      </c>
      <c r="BE13" s="158">
        <f t="shared" si="5"/>
        <v>360.714314950188</v>
      </c>
      <c r="BF13" s="158">
        <f t="shared" si="5"/>
        <v>360.714314950188</v>
      </c>
      <c r="BG13" s="158">
        <f>$C13/$A13/2</f>
        <v>180.357157475094</v>
      </c>
      <c r="BH13" s="158"/>
      <c r="BI13" s="158"/>
      <c r="BJ13" s="158"/>
      <c r="BK13" s="158"/>
      <c r="BL13" s="158"/>
      <c r="BM13" s="158"/>
      <c r="BN13" s="156"/>
      <c r="BO13" s="156"/>
      <c r="BP13" s="156"/>
      <c r="BQ13" s="156"/>
      <c r="BR13" s="156"/>
      <c r="BS13" s="156"/>
      <c r="BT13" s="156"/>
      <c r="BU13" s="156"/>
    </row>
    <row r="14" spans="1:73" hidden="1" outlineLevel="1">
      <c r="A14" s="156" t="s">
        <v>69</v>
      </c>
      <c r="B14" s="157">
        <v>377812.8481172052</v>
      </c>
      <c r="C14" s="157">
        <v>377812.8481172052</v>
      </c>
      <c r="D14" s="158">
        <f t="shared" si="1"/>
        <v>3148.44040097671</v>
      </c>
      <c r="E14" s="158">
        <f t="shared" si="3"/>
        <v>6296.8808019534199</v>
      </c>
      <c r="F14" s="158">
        <f t="shared" si="3"/>
        <v>6296.8808019534199</v>
      </c>
      <c r="G14" s="158">
        <f t="shared" si="3"/>
        <v>6296.8808019534199</v>
      </c>
      <c r="H14" s="158">
        <f t="shared" si="3"/>
        <v>6296.8808019534199</v>
      </c>
      <c r="I14" s="158">
        <f t="shared" si="3"/>
        <v>6296.8808019534199</v>
      </c>
      <c r="J14" s="158">
        <f t="shared" si="3"/>
        <v>6296.8808019534199</v>
      </c>
      <c r="K14" s="158">
        <f t="shared" si="3"/>
        <v>6296.8808019534199</v>
      </c>
      <c r="L14" s="158">
        <f t="shared" si="3"/>
        <v>6296.8808019534199</v>
      </c>
      <c r="M14" s="158">
        <f t="shared" si="3"/>
        <v>6296.8808019534199</v>
      </c>
      <c r="N14" s="158">
        <f t="shared" si="3"/>
        <v>6296.8808019534199</v>
      </c>
      <c r="O14" s="158">
        <f t="shared" si="3"/>
        <v>6296.8808019534199</v>
      </c>
      <c r="P14" s="158">
        <f t="shared" si="3"/>
        <v>6296.8808019534199</v>
      </c>
      <c r="Q14" s="158">
        <f t="shared" si="3"/>
        <v>6296.8808019534199</v>
      </c>
      <c r="R14" s="158">
        <f t="shared" si="3"/>
        <v>6296.8808019534199</v>
      </c>
      <c r="S14" s="158">
        <f t="shared" si="3"/>
        <v>6296.8808019534199</v>
      </c>
      <c r="T14" s="158">
        <f t="shared" si="3"/>
        <v>6296.8808019534199</v>
      </c>
      <c r="U14" s="158">
        <f t="shared" si="0"/>
        <v>6296.8808019534199</v>
      </c>
      <c r="V14" s="158">
        <f t="shared" si="2"/>
        <v>6296.8808019534199</v>
      </c>
      <c r="W14" s="158">
        <f t="shared" si="2"/>
        <v>6296.8808019534199</v>
      </c>
      <c r="X14" s="158">
        <f t="shared" si="2"/>
        <v>6296.8808019534199</v>
      </c>
      <c r="Y14" s="158">
        <f t="shared" si="2"/>
        <v>6296.8808019534199</v>
      </c>
      <c r="Z14" s="158">
        <f t="shared" si="2"/>
        <v>6296.8808019534199</v>
      </c>
      <c r="AA14" s="158">
        <f t="shared" si="2"/>
        <v>6296.8808019534199</v>
      </c>
      <c r="AB14" s="158">
        <f t="shared" si="2"/>
        <v>6296.8808019534199</v>
      </c>
      <c r="AC14" s="158">
        <f t="shared" si="2"/>
        <v>6296.8808019534199</v>
      </c>
      <c r="AD14" s="158">
        <f t="shared" si="2"/>
        <v>6296.8808019534199</v>
      </c>
      <c r="AE14" s="158">
        <f t="shared" si="2"/>
        <v>6296.8808019534199</v>
      </c>
      <c r="AF14" s="158">
        <f t="shared" si="2"/>
        <v>6296.8808019534199</v>
      </c>
      <c r="AG14" s="158">
        <f t="shared" si="2"/>
        <v>6296.8808019534199</v>
      </c>
      <c r="AH14" s="158">
        <f t="shared" si="2"/>
        <v>6296.8808019534199</v>
      </c>
      <c r="AI14" s="158">
        <f t="shared" si="2"/>
        <v>6296.8808019534199</v>
      </c>
      <c r="AJ14" s="158">
        <f t="shared" si="2"/>
        <v>6296.8808019534199</v>
      </c>
      <c r="AK14" s="158">
        <f t="shared" si="2"/>
        <v>6296.8808019534199</v>
      </c>
      <c r="AL14" s="158">
        <f t="shared" si="4"/>
        <v>6296.8808019534199</v>
      </c>
      <c r="AM14" s="158">
        <f t="shared" si="4"/>
        <v>6296.8808019534199</v>
      </c>
      <c r="AN14" s="158">
        <f t="shared" si="4"/>
        <v>6296.8808019534199</v>
      </c>
      <c r="AO14" s="158">
        <f t="shared" si="4"/>
        <v>6296.8808019534199</v>
      </c>
      <c r="AP14" s="158">
        <f t="shared" si="4"/>
        <v>6296.8808019534199</v>
      </c>
      <c r="AQ14" s="158">
        <f t="shared" si="4"/>
        <v>6296.8808019534199</v>
      </c>
      <c r="AR14" s="158">
        <f t="shared" si="4"/>
        <v>6296.8808019534199</v>
      </c>
      <c r="AS14" s="158">
        <f t="shared" si="4"/>
        <v>6296.8808019534199</v>
      </c>
      <c r="AT14" s="158">
        <f t="shared" si="4"/>
        <v>6296.8808019534199</v>
      </c>
      <c r="AU14" s="158">
        <f t="shared" si="4"/>
        <v>6296.8808019534199</v>
      </c>
      <c r="AV14" s="158">
        <f t="shared" si="4"/>
        <v>6296.8808019534199</v>
      </c>
      <c r="AW14" s="158">
        <f t="shared" si="4"/>
        <v>6296.8808019534199</v>
      </c>
      <c r="AX14" s="158">
        <f t="shared" si="4"/>
        <v>6296.8808019534199</v>
      </c>
      <c r="AY14" s="158">
        <f t="shared" si="4"/>
        <v>6296.8808019534199</v>
      </c>
      <c r="AZ14" s="158">
        <f t="shared" si="4"/>
        <v>6296.8808019534199</v>
      </c>
      <c r="BA14" s="158">
        <f t="shared" si="4"/>
        <v>6296.8808019534199</v>
      </c>
      <c r="BB14" s="158">
        <f t="shared" si="5"/>
        <v>6296.8808019534199</v>
      </c>
      <c r="BC14" s="158">
        <f t="shared" si="5"/>
        <v>6296.8808019534199</v>
      </c>
      <c r="BD14" s="158">
        <f t="shared" si="5"/>
        <v>6296.8808019534199</v>
      </c>
      <c r="BE14" s="158">
        <f t="shared" si="5"/>
        <v>6296.8808019534199</v>
      </c>
      <c r="BF14" s="158">
        <f t="shared" si="5"/>
        <v>6296.8808019534199</v>
      </c>
      <c r="BG14" s="158">
        <f t="shared" si="5"/>
        <v>6296.8808019534199</v>
      </c>
      <c r="BH14" s="158">
        <f t="shared" si="5"/>
        <v>6296.8808019534199</v>
      </c>
      <c r="BI14" s="158">
        <f t="shared" si="5"/>
        <v>6296.8808019534199</v>
      </c>
      <c r="BJ14" s="158">
        <f t="shared" si="5"/>
        <v>6296.8808019534199</v>
      </c>
      <c r="BK14" s="158">
        <f t="shared" si="5"/>
        <v>6296.8808019534199</v>
      </c>
      <c r="BL14" s="158">
        <f>$C14/$A14/2</f>
        <v>3148.44040097671</v>
      </c>
      <c r="BM14" s="158"/>
      <c r="BN14" s="156"/>
      <c r="BO14" s="156"/>
      <c r="BP14" s="156"/>
      <c r="BQ14" s="156"/>
      <c r="BR14" s="156"/>
      <c r="BS14" s="156"/>
      <c r="BT14" s="156"/>
      <c r="BU14" s="156"/>
    </row>
    <row r="15" spans="1:73" hidden="1" outlineLevel="1">
      <c r="A15" s="156" t="s">
        <v>73</v>
      </c>
      <c r="B15" s="157">
        <v>1937898.2062864918</v>
      </c>
      <c r="C15" s="157">
        <v>1937898.2062864918</v>
      </c>
      <c r="D15" s="158">
        <f t="shared" si="1"/>
        <v>14906.909279126859</v>
      </c>
      <c r="E15" s="158">
        <f t="shared" si="3"/>
        <v>29813.818558253719</v>
      </c>
      <c r="F15" s="158">
        <f t="shared" si="3"/>
        <v>29813.818558253719</v>
      </c>
      <c r="G15" s="158">
        <f t="shared" si="3"/>
        <v>29813.818558253719</v>
      </c>
      <c r="H15" s="158">
        <f t="shared" si="3"/>
        <v>29813.818558253719</v>
      </c>
      <c r="I15" s="158">
        <f t="shared" si="3"/>
        <v>29813.818558253719</v>
      </c>
      <c r="J15" s="158">
        <f t="shared" si="3"/>
        <v>29813.818558253719</v>
      </c>
      <c r="K15" s="158">
        <f t="shared" si="3"/>
        <v>29813.818558253719</v>
      </c>
      <c r="L15" s="158">
        <f t="shared" si="3"/>
        <v>29813.818558253719</v>
      </c>
      <c r="M15" s="158">
        <f t="shared" si="3"/>
        <v>29813.818558253719</v>
      </c>
      <c r="N15" s="158">
        <f t="shared" si="3"/>
        <v>29813.818558253719</v>
      </c>
      <c r="O15" s="158">
        <f t="shared" si="3"/>
        <v>29813.818558253719</v>
      </c>
      <c r="P15" s="158">
        <f t="shared" si="3"/>
        <v>29813.818558253719</v>
      </c>
      <c r="Q15" s="158">
        <f t="shared" si="3"/>
        <v>29813.818558253719</v>
      </c>
      <c r="R15" s="158">
        <f t="shared" si="3"/>
        <v>29813.818558253719</v>
      </c>
      <c r="S15" s="158">
        <f t="shared" si="3"/>
        <v>29813.818558253719</v>
      </c>
      <c r="T15" s="158">
        <f t="shared" si="3"/>
        <v>29813.818558253719</v>
      </c>
      <c r="U15" s="158">
        <f t="shared" si="0"/>
        <v>29813.818558253719</v>
      </c>
      <c r="V15" s="158">
        <f t="shared" si="2"/>
        <v>29813.818558253719</v>
      </c>
      <c r="W15" s="158">
        <f t="shared" si="2"/>
        <v>29813.818558253719</v>
      </c>
      <c r="X15" s="158">
        <f t="shared" si="2"/>
        <v>29813.818558253719</v>
      </c>
      <c r="Y15" s="158">
        <f t="shared" si="2"/>
        <v>29813.818558253719</v>
      </c>
      <c r="Z15" s="158">
        <f t="shared" si="2"/>
        <v>29813.818558253719</v>
      </c>
      <c r="AA15" s="158">
        <f t="shared" si="2"/>
        <v>29813.818558253719</v>
      </c>
      <c r="AB15" s="158">
        <f t="shared" si="2"/>
        <v>29813.818558253719</v>
      </c>
      <c r="AC15" s="158">
        <f t="shared" si="2"/>
        <v>29813.818558253719</v>
      </c>
      <c r="AD15" s="158">
        <f t="shared" si="2"/>
        <v>29813.818558253719</v>
      </c>
      <c r="AE15" s="158">
        <f t="shared" si="2"/>
        <v>29813.818558253719</v>
      </c>
      <c r="AF15" s="158">
        <f t="shared" si="2"/>
        <v>29813.818558253719</v>
      </c>
      <c r="AG15" s="158">
        <f t="shared" si="2"/>
        <v>29813.818558253719</v>
      </c>
      <c r="AH15" s="158">
        <f t="shared" si="2"/>
        <v>29813.818558253719</v>
      </c>
      <c r="AI15" s="158">
        <f t="shared" si="2"/>
        <v>29813.818558253719</v>
      </c>
      <c r="AJ15" s="158">
        <f t="shared" si="2"/>
        <v>29813.818558253719</v>
      </c>
      <c r="AK15" s="158">
        <f t="shared" si="2"/>
        <v>29813.818558253719</v>
      </c>
      <c r="AL15" s="158">
        <f t="shared" si="4"/>
        <v>29813.818558253719</v>
      </c>
      <c r="AM15" s="158">
        <f t="shared" si="4"/>
        <v>29813.818558253719</v>
      </c>
      <c r="AN15" s="158">
        <f t="shared" si="4"/>
        <v>29813.818558253719</v>
      </c>
      <c r="AO15" s="158">
        <f t="shared" si="4"/>
        <v>29813.818558253719</v>
      </c>
      <c r="AP15" s="158">
        <f t="shared" si="4"/>
        <v>29813.818558253719</v>
      </c>
      <c r="AQ15" s="158">
        <f t="shared" si="4"/>
        <v>29813.818558253719</v>
      </c>
      <c r="AR15" s="158">
        <f t="shared" si="4"/>
        <v>29813.818558253719</v>
      </c>
      <c r="AS15" s="158">
        <f t="shared" si="4"/>
        <v>29813.818558253719</v>
      </c>
      <c r="AT15" s="158">
        <f t="shared" si="4"/>
        <v>29813.818558253719</v>
      </c>
      <c r="AU15" s="158">
        <f t="shared" si="4"/>
        <v>29813.818558253719</v>
      </c>
      <c r="AV15" s="158">
        <f t="shared" si="4"/>
        <v>29813.818558253719</v>
      </c>
      <c r="AW15" s="158">
        <f t="shared" si="4"/>
        <v>29813.818558253719</v>
      </c>
      <c r="AX15" s="158">
        <f t="shared" si="4"/>
        <v>29813.818558253719</v>
      </c>
      <c r="AY15" s="158">
        <f t="shared" si="4"/>
        <v>29813.818558253719</v>
      </c>
      <c r="AZ15" s="158">
        <f t="shared" si="4"/>
        <v>29813.818558253719</v>
      </c>
      <c r="BA15" s="158">
        <f t="shared" si="4"/>
        <v>29813.818558253719</v>
      </c>
      <c r="BB15" s="158">
        <f t="shared" si="5"/>
        <v>29813.818558253719</v>
      </c>
      <c r="BC15" s="158">
        <f t="shared" si="5"/>
        <v>29813.818558253719</v>
      </c>
      <c r="BD15" s="158">
        <f t="shared" si="5"/>
        <v>29813.818558253719</v>
      </c>
      <c r="BE15" s="158">
        <f t="shared" si="5"/>
        <v>29813.818558253719</v>
      </c>
      <c r="BF15" s="158">
        <f t="shared" si="5"/>
        <v>29813.818558253719</v>
      </c>
      <c r="BG15" s="158">
        <f t="shared" si="5"/>
        <v>29813.818558253719</v>
      </c>
      <c r="BH15" s="158">
        <f t="shared" si="5"/>
        <v>29813.818558253719</v>
      </c>
      <c r="BI15" s="158">
        <f t="shared" si="5"/>
        <v>29813.818558253719</v>
      </c>
      <c r="BJ15" s="158">
        <f t="shared" si="5"/>
        <v>29813.818558253719</v>
      </c>
      <c r="BK15" s="158">
        <f t="shared" si="5"/>
        <v>29813.818558253719</v>
      </c>
      <c r="BL15" s="158">
        <f t="shared" si="5"/>
        <v>29813.818558253719</v>
      </c>
      <c r="BM15" s="158">
        <f t="shared" si="5"/>
        <v>29813.818558253719</v>
      </c>
      <c r="BN15" s="158">
        <f t="shared" si="5"/>
        <v>29813.818558253719</v>
      </c>
      <c r="BO15" s="158">
        <f t="shared" si="5"/>
        <v>29813.818558253719</v>
      </c>
      <c r="BP15" s="158">
        <f t="shared" si="5"/>
        <v>29813.818558253719</v>
      </c>
      <c r="BQ15" s="158">
        <f>$C15/$A15/2</f>
        <v>14906.909279126859</v>
      </c>
      <c r="BR15" s="156"/>
      <c r="BS15" s="156"/>
      <c r="BT15" s="156"/>
      <c r="BU15" s="156"/>
    </row>
    <row r="16" spans="1:73" hidden="1" outlineLevel="1">
      <c r="A16" s="159" t="s">
        <v>65</v>
      </c>
      <c r="B16" s="160">
        <f>SUM(B5:B15)</f>
        <v>15000000</v>
      </c>
      <c r="C16" s="160">
        <f>SUM(C5:C15)</f>
        <v>15000000</v>
      </c>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59"/>
      <c r="BS16" s="159"/>
      <c r="BT16" s="159"/>
      <c r="BU16" s="159"/>
    </row>
    <row r="17" spans="1:73" hidden="1" outlineLevel="1">
      <c r="B17" s="102"/>
      <c r="C17" s="102"/>
    </row>
    <row r="18" spans="1:73" hidden="1" outlineLevel="1">
      <c r="A18" s="167"/>
      <c r="B18" s="161"/>
      <c r="C18" s="161"/>
      <c r="D18" s="161">
        <v>2026</v>
      </c>
      <c r="E18" s="161">
        <v>2027</v>
      </c>
      <c r="F18" s="161">
        <v>2028</v>
      </c>
      <c r="G18" s="161">
        <v>2029</v>
      </c>
      <c r="H18" s="161">
        <v>2030</v>
      </c>
      <c r="I18" s="161">
        <v>2031</v>
      </c>
      <c r="J18" s="161">
        <v>2032</v>
      </c>
      <c r="K18" s="161">
        <v>2033</v>
      </c>
      <c r="L18" s="161">
        <v>2034</v>
      </c>
      <c r="M18" s="161">
        <v>2035</v>
      </c>
      <c r="N18" s="161">
        <v>2036</v>
      </c>
      <c r="O18" s="161">
        <v>2037</v>
      </c>
      <c r="P18" s="161">
        <v>2038</v>
      </c>
      <c r="Q18" s="161">
        <v>2039</v>
      </c>
      <c r="R18" s="161">
        <v>2040</v>
      </c>
      <c r="S18" s="161">
        <v>2041</v>
      </c>
      <c r="T18" s="161">
        <v>2042</v>
      </c>
      <c r="U18" s="161">
        <v>2043</v>
      </c>
      <c r="V18" s="161">
        <v>2044</v>
      </c>
      <c r="W18" s="161">
        <v>2045</v>
      </c>
      <c r="X18" s="161">
        <v>2046</v>
      </c>
      <c r="Y18" s="161">
        <v>2047</v>
      </c>
      <c r="Z18" s="161">
        <v>2048</v>
      </c>
      <c r="AA18" s="161">
        <v>2049</v>
      </c>
      <c r="AB18" s="161">
        <v>2050</v>
      </c>
      <c r="AC18" s="161">
        <v>2051</v>
      </c>
      <c r="AD18" s="161">
        <v>2052</v>
      </c>
      <c r="AE18" s="161">
        <v>2053</v>
      </c>
      <c r="AF18" s="161">
        <v>2054</v>
      </c>
      <c r="AG18" s="161">
        <v>2055</v>
      </c>
      <c r="AH18" s="161">
        <v>2056</v>
      </c>
      <c r="AI18" s="161">
        <v>2057</v>
      </c>
      <c r="AJ18" s="161">
        <v>2058</v>
      </c>
      <c r="AK18" s="161">
        <v>2059</v>
      </c>
      <c r="AL18" s="161">
        <v>2060</v>
      </c>
      <c r="AM18" s="161">
        <v>2061</v>
      </c>
      <c r="AN18" s="161">
        <v>2062</v>
      </c>
      <c r="AO18" s="161">
        <v>2063</v>
      </c>
      <c r="AP18" s="161">
        <v>2064</v>
      </c>
      <c r="AQ18" s="161">
        <v>2065</v>
      </c>
      <c r="AR18" s="161">
        <v>2066</v>
      </c>
      <c r="AS18" s="161">
        <v>2067</v>
      </c>
      <c r="AT18" s="161">
        <v>2068</v>
      </c>
      <c r="AU18" s="161">
        <v>2069</v>
      </c>
      <c r="AV18" s="161">
        <v>2070</v>
      </c>
      <c r="AW18" s="161">
        <v>2071</v>
      </c>
      <c r="AX18" s="161">
        <v>2072</v>
      </c>
      <c r="AY18" s="161">
        <v>2073</v>
      </c>
      <c r="AZ18" s="161">
        <v>2074</v>
      </c>
      <c r="BA18" s="161">
        <v>2075</v>
      </c>
      <c r="BB18" s="161">
        <v>2076</v>
      </c>
      <c r="BC18" s="161">
        <v>2077</v>
      </c>
      <c r="BD18" s="161">
        <v>2078</v>
      </c>
      <c r="BE18" s="161">
        <v>2079</v>
      </c>
      <c r="BF18" s="161">
        <v>2080</v>
      </c>
      <c r="BG18" s="161">
        <v>2081</v>
      </c>
      <c r="BH18" s="161">
        <v>2082</v>
      </c>
      <c r="BI18" s="161">
        <v>2083</v>
      </c>
      <c r="BJ18" s="161">
        <v>2084</v>
      </c>
      <c r="BK18" s="161">
        <v>2085</v>
      </c>
      <c r="BL18" s="161">
        <v>2086</v>
      </c>
      <c r="BM18" s="161">
        <v>2087</v>
      </c>
      <c r="BN18" s="161">
        <v>2088</v>
      </c>
      <c r="BO18" s="161">
        <v>2089</v>
      </c>
      <c r="BP18" s="161">
        <v>2090</v>
      </c>
      <c r="BQ18" s="161">
        <v>2091</v>
      </c>
      <c r="BR18" s="161">
        <v>2092</v>
      </c>
      <c r="BS18" s="161">
        <v>2093</v>
      </c>
      <c r="BT18" s="161">
        <v>2094</v>
      </c>
      <c r="BU18" s="161">
        <v>2095</v>
      </c>
    </row>
    <row r="19" spans="1:73" collapsed="1">
      <c r="A19" s="211" t="s">
        <v>81</v>
      </c>
      <c r="B19" s="161" t="s">
        <v>79</v>
      </c>
      <c r="C19" s="161"/>
      <c r="D19" s="158">
        <f>C5</f>
        <v>65920.001606296559</v>
      </c>
      <c r="E19" s="158">
        <f t="shared" ref="E19:S19" si="6">D21</f>
        <v>63722.668219420004</v>
      </c>
      <c r="F19" s="158">
        <f t="shared" si="6"/>
        <v>59328.001445666901</v>
      </c>
      <c r="G19" s="158">
        <f t="shared" si="6"/>
        <v>54933.334671913799</v>
      </c>
      <c r="H19" s="158">
        <f t="shared" si="6"/>
        <v>50538.667898160696</v>
      </c>
      <c r="I19" s="158">
        <f t="shared" si="6"/>
        <v>46144.001124407594</v>
      </c>
      <c r="J19" s="158">
        <f t="shared" si="6"/>
        <v>41749.334350654492</v>
      </c>
      <c r="K19" s="158">
        <f t="shared" si="6"/>
        <v>37354.667576901389</v>
      </c>
      <c r="L19" s="158">
        <f t="shared" si="6"/>
        <v>32960.000803148287</v>
      </c>
      <c r="M19" s="158">
        <f t="shared" si="6"/>
        <v>28565.334029395184</v>
      </c>
      <c r="N19" s="158">
        <f t="shared" si="6"/>
        <v>24170.667255642082</v>
      </c>
      <c r="O19" s="158">
        <f t="shared" si="6"/>
        <v>19776.000481888979</v>
      </c>
      <c r="P19" s="158">
        <f t="shared" si="6"/>
        <v>15381.333708135875</v>
      </c>
      <c r="Q19" s="158">
        <f t="shared" si="6"/>
        <v>10986.666934382771</v>
      </c>
      <c r="R19" s="158">
        <f t="shared" si="6"/>
        <v>6592.0001606296664</v>
      </c>
      <c r="S19" s="158">
        <f t="shared" si="6"/>
        <v>2197.3333868765621</v>
      </c>
      <c r="T19" s="158">
        <v>0</v>
      </c>
      <c r="U19" s="158">
        <v>0</v>
      </c>
      <c r="V19" s="158">
        <v>0</v>
      </c>
      <c r="W19" s="158">
        <v>0</v>
      </c>
      <c r="X19" s="158">
        <v>0</v>
      </c>
      <c r="Y19" s="158">
        <v>0</v>
      </c>
      <c r="Z19" s="158">
        <v>0</v>
      </c>
      <c r="AA19" s="158">
        <v>0</v>
      </c>
      <c r="AB19" s="158">
        <v>0</v>
      </c>
      <c r="AC19" s="158">
        <v>0</v>
      </c>
      <c r="AD19" s="158">
        <v>0</v>
      </c>
      <c r="AE19" s="158">
        <v>0</v>
      </c>
      <c r="AF19" s="158">
        <v>0</v>
      </c>
      <c r="AG19" s="158">
        <v>0</v>
      </c>
      <c r="AH19" s="158">
        <v>0</v>
      </c>
      <c r="AI19" s="158">
        <v>0</v>
      </c>
      <c r="AJ19" s="158">
        <v>0</v>
      </c>
      <c r="AK19" s="158">
        <v>0</v>
      </c>
      <c r="AL19" s="158">
        <v>0</v>
      </c>
      <c r="AM19" s="158">
        <v>0</v>
      </c>
      <c r="AN19" s="158">
        <v>0</v>
      </c>
      <c r="AO19" s="158">
        <v>0</v>
      </c>
      <c r="AP19" s="158">
        <v>0</v>
      </c>
      <c r="AQ19" s="158">
        <v>0</v>
      </c>
      <c r="AR19" s="158">
        <v>0</v>
      </c>
      <c r="AS19" s="158">
        <v>0</v>
      </c>
      <c r="AT19" s="158">
        <v>0</v>
      </c>
      <c r="AU19" s="158">
        <v>0</v>
      </c>
      <c r="AV19" s="158">
        <v>0</v>
      </c>
      <c r="AW19" s="158">
        <v>0</v>
      </c>
      <c r="AX19" s="158">
        <v>0</v>
      </c>
      <c r="AY19" s="158">
        <v>0</v>
      </c>
      <c r="AZ19" s="158">
        <v>0</v>
      </c>
      <c r="BA19" s="158">
        <v>0</v>
      </c>
      <c r="BB19" s="158">
        <v>0</v>
      </c>
      <c r="BC19" s="158">
        <v>0</v>
      </c>
      <c r="BD19" s="158">
        <v>0</v>
      </c>
      <c r="BE19" s="158">
        <v>0</v>
      </c>
      <c r="BF19" s="158">
        <v>0</v>
      </c>
      <c r="BG19" s="158">
        <v>0</v>
      </c>
      <c r="BH19" s="158">
        <v>0</v>
      </c>
      <c r="BI19" s="158">
        <v>0</v>
      </c>
      <c r="BJ19" s="158">
        <v>0</v>
      </c>
      <c r="BK19" s="158">
        <v>0</v>
      </c>
      <c r="BL19" s="158">
        <v>0</v>
      </c>
      <c r="BM19" s="158">
        <v>0</v>
      </c>
      <c r="BN19" s="156"/>
      <c r="BO19" s="156"/>
      <c r="BP19" s="156"/>
      <c r="BQ19" s="156"/>
      <c r="BR19" s="156"/>
      <c r="BS19" s="156"/>
      <c r="BT19" s="156"/>
      <c r="BU19" s="156"/>
    </row>
    <row r="20" spans="1:73">
      <c r="A20" s="211"/>
      <c r="B20" s="161" t="s">
        <v>1</v>
      </c>
      <c r="C20" s="161"/>
      <c r="D20" s="158">
        <f t="shared" ref="D20:S20" si="7">D5</f>
        <v>2197.3333868765521</v>
      </c>
      <c r="E20" s="158">
        <f t="shared" si="7"/>
        <v>4394.6667737531043</v>
      </c>
      <c r="F20" s="158">
        <f t="shared" si="7"/>
        <v>4394.6667737531043</v>
      </c>
      <c r="G20" s="158">
        <f t="shared" si="7"/>
        <v>4394.6667737531043</v>
      </c>
      <c r="H20" s="158">
        <f t="shared" si="7"/>
        <v>4394.6667737531043</v>
      </c>
      <c r="I20" s="158">
        <f t="shared" si="7"/>
        <v>4394.6667737531043</v>
      </c>
      <c r="J20" s="158">
        <f t="shared" si="7"/>
        <v>4394.6667737531043</v>
      </c>
      <c r="K20" s="158">
        <f t="shared" si="7"/>
        <v>4394.6667737531043</v>
      </c>
      <c r="L20" s="158">
        <f t="shared" si="7"/>
        <v>4394.6667737531043</v>
      </c>
      <c r="M20" s="158">
        <f t="shared" si="7"/>
        <v>4394.6667737531043</v>
      </c>
      <c r="N20" s="158">
        <f t="shared" si="7"/>
        <v>4394.6667737531043</v>
      </c>
      <c r="O20" s="158">
        <f t="shared" si="7"/>
        <v>4394.6667737531043</v>
      </c>
      <c r="P20" s="158">
        <f t="shared" si="7"/>
        <v>4394.6667737531043</v>
      </c>
      <c r="Q20" s="158">
        <f t="shared" si="7"/>
        <v>4394.6667737531043</v>
      </c>
      <c r="R20" s="158">
        <f t="shared" si="7"/>
        <v>4394.6667737531043</v>
      </c>
      <c r="S20" s="158">
        <f t="shared" si="7"/>
        <v>2197.3333868765521</v>
      </c>
      <c r="T20" s="158">
        <v>0</v>
      </c>
      <c r="U20" s="158">
        <v>0</v>
      </c>
      <c r="V20" s="158">
        <v>0</v>
      </c>
      <c r="W20" s="158">
        <v>0</v>
      </c>
      <c r="X20" s="158">
        <v>0</v>
      </c>
      <c r="Y20" s="158">
        <v>0</v>
      </c>
      <c r="Z20" s="158">
        <v>0</v>
      </c>
      <c r="AA20" s="158">
        <v>0</v>
      </c>
      <c r="AB20" s="158">
        <v>0</v>
      </c>
      <c r="AC20" s="158">
        <v>0</v>
      </c>
      <c r="AD20" s="158">
        <v>0</v>
      </c>
      <c r="AE20" s="158">
        <v>0</v>
      </c>
      <c r="AF20" s="158">
        <v>0</v>
      </c>
      <c r="AG20" s="158">
        <v>0</v>
      </c>
      <c r="AH20" s="158">
        <v>0</v>
      </c>
      <c r="AI20" s="158">
        <v>0</v>
      </c>
      <c r="AJ20" s="158">
        <v>0</v>
      </c>
      <c r="AK20" s="158">
        <v>0</v>
      </c>
      <c r="AL20" s="158">
        <v>0</v>
      </c>
      <c r="AM20" s="158">
        <v>0</v>
      </c>
      <c r="AN20" s="158">
        <v>0</v>
      </c>
      <c r="AO20" s="158">
        <v>0</v>
      </c>
      <c r="AP20" s="158">
        <v>0</v>
      </c>
      <c r="AQ20" s="158">
        <v>0</v>
      </c>
      <c r="AR20" s="158">
        <v>0</v>
      </c>
      <c r="AS20" s="158">
        <v>0</v>
      </c>
      <c r="AT20" s="158">
        <v>0</v>
      </c>
      <c r="AU20" s="158">
        <v>0</v>
      </c>
      <c r="AV20" s="158">
        <v>0</v>
      </c>
      <c r="AW20" s="158">
        <v>0</v>
      </c>
      <c r="AX20" s="158">
        <v>0</v>
      </c>
      <c r="AY20" s="158">
        <v>0</v>
      </c>
      <c r="AZ20" s="158">
        <v>0</v>
      </c>
      <c r="BA20" s="158">
        <v>0</v>
      </c>
      <c r="BB20" s="158">
        <v>0</v>
      </c>
      <c r="BC20" s="158">
        <v>0</v>
      </c>
      <c r="BD20" s="158">
        <v>0</v>
      </c>
      <c r="BE20" s="158">
        <v>0</v>
      </c>
      <c r="BF20" s="158">
        <v>0</v>
      </c>
      <c r="BG20" s="158">
        <v>0</v>
      </c>
      <c r="BH20" s="158">
        <v>0</v>
      </c>
      <c r="BI20" s="158">
        <v>0</v>
      </c>
      <c r="BJ20" s="158">
        <v>0</v>
      </c>
      <c r="BK20" s="158">
        <v>0</v>
      </c>
      <c r="BL20" s="158">
        <v>0</v>
      </c>
      <c r="BM20" s="158">
        <v>0</v>
      </c>
      <c r="BN20" s="156"/>
      <c r="BO20" s="156"/>
      <c r="BP20" s="156"/>
      <c r="BQ20" s="156"/>
      <c r="BR20" s="156"/>
      <c r="BS20" s="156"/>
      <c r="BT20" s="156"/>
      <c r="BU20" s="156"/>
    </row>
    <row r="21" spans="1:73">
      <c r="A21" s="211"/>
      <c r="B21" s="161" t="s">
        <v>80</v>
      </c>
      <c r="C21" s="161"/>
      <c r="D21" s="158">
        <f t="shared" ref="D21:S21" si="8">D19-D20</f>
        <v>63722.668219420004</v>
      </c>
      <c r="E21" s="158">
        <f t="shared" si="8"/>
        <v>59328.001445666901</v>
      </c>
      <c r="F21" s="158">
        <f t="shared" si="8"/>
        <v>54933.334671913799</v>
      </c>
      <c r="G21" s="158">
        <f t="shared" si="8"/>
        <v>50538.667898160696</v>
      </c>
      <c r="H21" s="158">
        <f t="shared" si="8"/>
        <v>46144.001124407594</v>
      </c>
      <c r="I21" s="158">
        <f t="shared" si="8"/>
        <v>41749.334350654492</v>
      </c>
      <c r="J21" s="158">
        <f t="shared" si="8"/>
        <v>37354.667576901389</v>
      </c>
      <c r="K21" s="158">
        <f t="shared" si="8"/>
        <v>32960.000803148287</v>
      </c>
      <c r="L21" s="158">
        <f t="shared" si="8"/>
        <v>28565.334029395184</v>
      </c>
      <c r="M21" s="158">
        <f t="shared" si="8"/>
        <v>24170.667255642082</v>
      </c>
      <c r="N21" s="158">
        <f t="shared" si="8"/>
        <v>19776.000481888979</v>
      </c>
      <c r="O21" s="158">
        <f t="shared" si="8"/>
        <v>15381.333708135875</v>
      </c>
      <c r="P21" s="158">
        <f t="shared" si="8"/>
        <v>10986.666934382771</v>
      </c>
      <c r="Q21" s="158">
        <f t="shared" si="8"/>
        <v>6592.0001606296664</v>
      </c>
      <c r="R21" s="158">
        <f t="shared" si="8"/>
        <v>2197.3333868765621</v>
      </c>
      <c r="S21" s="158">
        <f t="shared" si="8"/>
        <v>1.0004441719502211E-11</v>
      </c>
      <c r="T21" s="158">
        <v>0</v>
      </c>
      <c r="U21" s="158">
        <v>0</v>
      </c>
      <c r="V21" s="158">
        <v>0</v>
      </c>
      <c r="W21" s="158">
        <v>0</v>
      </c>
      <c r="X21" s="158">
        <v>0</v>
      </c>
      <c r="Y21" s="158">
        <v>0</v>
      </c>
      <c r="Z21" s="158">
        <v>0</v>
      </c>
      <c r="AA21" s="158">
        <v>0</v>
      </c>
      <c r="AB21" s="158">
        <v>0</v>
      </c>
      <c r="AC21" s="158">
        <v>0</v>
      </c>
      <c r="AD21" s="158">
        <v>0</v>
      </c>
      <c r="AE21" s="158">
        <v>0</v>
      </c>
      <c r="AF21" s="158">
        <v>0</v>
      </c>
      <c r="AG21" s="158">
        <v>0</v>
      </c>
      <c r="AH21" s="158">
        <v>0</v>
      </c>
      <c r="AI21" s="158">
        <v>0</v>
      </c>
      <c r="AJ21" s="158">
        <v>0</v>
      </c>
      <c r="AK21" s="158">
        <v>0</v>
      </c>
      <c r="AL21" s="158">
        <v>0</v>
      </c>
      <c r="AM21" s="158">
        <v>0</v>
      </c>
      <c r="AN21" s="158">
        <v>0</v>
      </c>
      <c r="AO21" s="158">
        <v>0</v>
      </c>
      <c r="AP21" s="158">
        <v>0</v>
      </c>
      <c r="AQ21" s="158">
        <v>0</v>
      </c>
      <c r="AR21" s="158">
        <v>0</v>
      </c>
      <c r="AS21" s="158">
        <v>0</v>
      </c>
      <c r="AT21" s="158">
        <v>0</v>
      </c>
      <c r="AU21" s="158">
        <v>0</v>
      </c>
      <c r="AV21" s="158">
        <v>0</v>
      </c>
      <c r="AW21" s="158">
        <v>0</v>
      </c>
      <c r="AX21" s="158">
        <v>0</v>
      </c>
      <c r="AY21" s="158">
        <v>0</v>
      </c>
      <c r="AZ21" s="158">
        <v>0</v>
      </c>
      <c r="BA21" s="158">
        <v>0</v>
      </c>
      <c r="BB21" s="158">
        <v>0</v>
      </c>
      <c r="BC21" s="158">
        <v>0</v>
      </c>
      <c r="BD21" s="158">
        <v>0</v>
      </c>
      <c r="BE21" s="158">
        <v>0</v>
      </c>
      <c r="BF21" s="158">
        <v>0</v>
      </c>
      <c r="BG21" s="158">
        <v>0</v>
      </c>
      <c r="BH21" s="158">
        <v>0</v>
      </c>
      <c r="BI21" s="158">
        <v>0</v>
      </c>
      <c r="BJ21" s="158">
        <v>0</v>
      </c>
      <c r="BK21" s="158">
        <v>0</v>
      </c>
      <c r="BL21" s="158">
        <v>0</v>
      </c>
      <c r="BM21" s="158">
        <v>0</v>
      </c>
      <c r="BN21" s="156"/>
      <c r="BO21" s="156"/>
      <c r="BP21" s="156"/>
      <c r="BQ21" s="156"/>
      <c r="BR21" s="156"/>
      <c r="BS21" s="156"/>
      <c r="BT21" s="156"/>
      <c r="BU21" s="156"/>
    </row>
    <row r="23" spans="1:73">
      <c r="A23" s="211" t="s">
        <v>82</v>
      </c>
      <c r="B23" s="161" t="s">
        <v>79</v>
      </c>
      <c r="C23" s="161"/>
      <c r="D23" s="158">
        <f>C6</f>
        <v>176501.68362278983</v>
      </c>
      <c r="E23" s="158">
        <f t="shared" ref="E23:X23" si="9">D25</f>
        <v>172089.14153222009</v>
      </c>
      <c r="F23" s="158">
        <f t="shared" si="9"/>
        <v>163264.05735108061</v>
      </c>
      <c r="G23" s="158">
        <f t="shared" si="9"/>
        <v>154438.97316994113</v>
      </c>
      <c r="H23" s="158">
        <f t="shared" si="9"/>
        <v>145613.88898880166</v>
      </c>
      <c r="I23" s="158">
        <f t="shared" si="9"/>
        <v>136788.80480766218</v>
      </c>
      <c r="J23" s="158">
        <f t="shared" si="9"/>
        <v>127963.72062652269</v>
      </c>
      <c r="K23" s="158">
        <f t="shared" si="9"/>
        <v>119138.63644538319</v>
      </c>
      <c r="L23" s="158">
        <f t="shared" si="9"/>
        <v>110313.5522642437</v>
      </c>
      <c r="M23" s="158">
        <f t="shared" si="9"/>
        <v>101488.46808310421</v>
      </c>
      <c r="N23" s="158">
        <f t="shared" si="9"/>
        <v>92663.383901964713</v>
      </c>
      <c r="O23" s="158">
        <f t="shared" si="9"/>
        <v>83838.29972082522</v>
      </c>
      <c r="P23" s="158">
        <f t="shared" si="9"/>
        <v>75013.215539685727</v>
      </c>
      <c r="Q23" s="158">
        <f t="shared" si="9"/>
        <v>66188.131358546234</v>
      </c>
      <c r="R23" s="158">
        <f t="shared" si="9"/>
        <v>57363.047177406741</v>
      </c>
      <c r="S23" s="158">
        <f t="shared" si="9"/>
        <v>48537.962996267248</v>
      </c>
      <c r="T23" s="158">
        <f t="shared" si="9"/>
        <v>39712.878815127755</v>
      </c>
      <c r="U23" s="158">
        <f t="shared" si="9"/>
        <v>30887.794633988262</v>
      </c>
      <c r="V23" s="158">
        <f t="shared" si="9"/>
        <v>22062.710452848769</v>
      </c>
      <c r="W23" s="158">
        <f t="shared" si="9"/>
        <v>13237.626271709278</v>
      </c>
      <c r="X23" s="158">
        <f t="shared" si="9"/>
        <v>4412.5420905697865</v>
      </c>
      <c r="Y23" s="158">
        <v>0</v>
      </c>
      <c r="Z23" s="158">
        <v>0</v>
      </c>
      <c r="AA23" s="158">
        <v>0</v>
      </c>
      <c r="AB23" s="158">
        <v>0</v>
      </c>
      <c r="AC23" s="158">
        <v>0</v>
      </c>
      <c r="AD23" s="158">
        <v>0</v>
      </c>
      <c r="AE23" s="158">
        <v>0</v>
      </c>
      <c r="AF23" s="158">
        <v>0</v>
      </c>
      <c r="AG23" s="158">
        <v>0</v>
      </c>
      <c r="AH23" s="158">
        <v>0</v>
      </c>
      <c r="AI23" s="158">
        <v>0</v>
      </c>
      <c r="AJ23" s="158">
        <v>0</v>
      </c>
      <c r="AK23" s="158">
        <v>0</v>
      </c>
      <c r="AL23" s="158">
        <v>0</v>
      </c>
      <c r="AM23" s="158">
        <v>0</v>
      </c>
      <c r="AN23" s="158">
        <v>0</v>
      </c>
      <c r="AO23" s="158">
        <v>0</v>
      </c>
      <c r="AP23" s="158">
        <v>0</v>
      </c>
      <c r="AQ23" s="158">
        <v>0</v>
      </c>
      <c r="AR23" s="158">
        <v>0</v>
      </c>
      <c r="AS23" s="158">
        <v>0</v>
      </c>
      <c r="AT23" s="158">
        <v>0</v>
      </c>
      <c r="AU23" s="158">
        <v>0</v>
      </c>
      <c r="AV23" s="158">
        <v>0</v>
      </c>
      <c r="AW23" s="158">
        <v>0</v>
      </c>
      <c r="AX23" s="158">
        <v>0</v>
      </c>
      <c r="AY23" s="158">
        <v>0</v>
      </c>
      <c r="AZ23" s="158">
        <v>0</v>
      </c>
      <c r="BA23" s="158">
        <v>0</v>
      </c>
      <c r="BB23" s="158">
        <v>0</v>
      </c>
      <c r="BC23" s="158">
        <v>0</v>
      </c>
      <c r="BD23" s="158">
        <v>0</v>
      </c>
      <c r="BE23" s="158">
        <v>0</v>
      </c>
      <c r="BF23" s="158">
        <v>0</v>
      </c>
      <c r="BG23" s="158">
        <v>0</v>
      </c>
      <c r="BH23" s="158">
        <v>0</v>
      </c>
      <c r="BI23" s="158">
        <v>0</v>
      </c>
      <c r="BJ23" s="158">
        <v>0</v>
      </c>
      <c r="BK23" s="158">
        <v>0</v>
      </c>
      <c r="BL23" s="158">
        <v>0</v>
      </c>
      <c r="BM23" s="158">
        <v>0</v>
      </c>
      <c r="BN23" s="156"/>
      <c r="BO23" s="156"/>
      <c r="BP23" s="156"/>
      <c r="BQ23" s="156"/>
      <c r="BR23" s="156"/>
      <c r="BS23" s="156"/>
      <c r="BT23" s="156"/>
      <c r="BU23" s="156"/>
    </row>
    <row r="24" spans="1:73">
      <c r="A24" s="211"/>
      <c r="B24" s="161" t="s">
        <v>1</v>
      </c>
      <c r="C24" s="161"/>
      <c r="D24" s="158">
        <f t="shared" ref="D24:X24" si="10">D6</f>
        <v>4412.5420905697456</v>
      </c>
      <c r="E24" s="158">
        <f t="shared" si="10"/>
        <v>8825.0841811394912</v>
      </c>
      <c r="F24" s="158">
        <f t="shared" si="10"/>
        <v>8825.0841811394912</v>
      </c>
      <c r="G24" s="158">
        <f t="shared" si="10"/>
        <v>8825.0841811394912</v>
      </c>
      <c r="H24" s="158">
        <f t="shared" si="10"/>
        <v>8825.0841811394912</v>
      </c>
      <c r="I24" s="158">
        <f t="shared" si="10"/>
        <v>8825.0841811394912</v>
      </c>
      <c r="J24" s="158">
        <f t="shared" si="10"/>
        <v>8825.0841811394912</v>
      </c>
      <c r="K24" s="158">
        <f t="shared" si="10"/>
        <v>8825.0841811394912</v>
      </c>
      <c r="L24" s="158">
        <f t="shared" si="10"/>
        <v>8825.0841811394912</v>
      </c>
      <c r="M24" s="158">
        <f t="shared" si="10"/>
        <v>8825.0841811394912</v>
      </c>
      <c r="N24" s="158">
        <f t="shared" si="10"/>
        <v>8825.0841811394912</v>
      </c>
      <c r="O24" s="158">
        <f t="shared" si="10"/>
        <v>8825.0841811394912</v>
      </c>
      <c r="P24" s="158">
        <f t="shared" si="10"/>
        <v>8825.0841811394912</v>
      </c>
      <c r="Q24" s="158">
        <f t="shared" si="10"/>
        <v>8825.0841811394912</v>
      </c>
      <c r="R24" s="158">
        <f t="shared" si="10"/>
        <v>8825.0841811394912</v>
      </c>
      <c r="S24" s="158">
        <f t="shared" si="10"/>
        <v>8825.0841811394912</v>
      </c>
      <c r="T24" s="158">
        <f t="shared" si="10"/>
        <v>8825.0841811394912</v>
      </c>
      <c r="U24" s="158">
        <f t="shared" si="10"/>
        <v>8825.0841811394912</v>
      </c>
      <c r="V24" s="158">
        <f t="shared" si="10"/>
        <v>8825.0841811394912</v>
      </c>
      <c r="W24" s="158">
        <f t="shared" si="10"/>
        <v>8825.0841811394912</v>
      </c>
      <c r="X24" s="158">
        <f t="shared" si="10"/>
        <v>4412.5420905697456</v>
      </c>
      <c r="Y24" s="158">
        <v>0</v>
      </c>
      <c r="Z24" s="158">
        <v>0</v>
      </c>
      <c r="AA24" s="158">
        <v>0</v>
      </c>
      <c r="AB24" s="158">
        <v>0</v>
      </c>
      <c r="AC24" s="158">
        <v>0</v>
      </c>
      <c r="AD24" s="158">
        <v>0</v>
      </c>
      <c r="AE24" s="158">
        <v>0</v>
      </c>
      <c r="AF24" s="158">
        <v>0</v>
      </c>
      <c r="AG24" s="158">
        <v>0</v>
      </c>
      <c r="AH24" s="158">
        <v>0</v>
      </c>
      <c r="AI24" s="158">
        <v>0</v>
      </c>
      <c r="AJ24" s="158">
        <v>0</v>
      </c>
      <c r="AK24" s="158">
        <v>0</v>
      </c>
      <c r="AL24" s="158">
        <v>0</v>
      </c>
      <c r="AM24" s="158">
        <v>0</v>
      </c>
      <c r="AN24" s="158">
        <v>0</v>
      </c>
      <c r="AO24" s="158">
        <v>0</v>
      </c>
      <c r="AP24" s="158">
        <v>0</v>
      </c>
      <c r="AQ24" s="158">
        <v>0</v>
      </c>
      <c r="AR24" s="158">
        <v>0</v>
      </c>
      <c r="AS24" s="158">
        <v>0</v>
      </c>
      <c r="AT24" s="158">
        <v>0</v>
      </c>
      <c r="AU24" s="158">
        <v>0</v>
      </c>
      <c r="AV24" s="158">
        <v>0</v>
      </c>
      <c r="AW24" s="158">
        <v>0</v>
      </c>
      <c r="AX24" s="158">
        <v>0</v>
      </c>
      <c r="AY24" s="158">
        <v>0</v>
      </c>
      <c r="AZ24" s="158">
        <v>0</v>
      </c>
      <c r="BA24" s="158">
        <v>0</v>
      </c>
      <c r="BB24" s="158">
        <v>0</v>
      </c>
      <c r="BC24" s="158">
        <v>0</v>
      </c>
      <c r="BD24" s="158">
        <v>0</v>
      </c>
      <c r="BE24" s="158">
        <v>0</v>
      </c>
      <c r="BF24" s="158">
        <v>0</v>
      </c>
      <c r="BG24" s="158">
        <v>0</v>
      </c>
      <c r="BH24" s="158">
        <v>0</v>
      </c>
      <c r="BI24" s="158">
        <v>0</v>
      </c>
      <c r="BJ24" s="158">
        <v>0</v>
      </c>
      <c r="BK24" s="158">
        <v>0</v>
      </c>
      <c r="BL24" s="158">
        <v>0</v>
      </c>
      <c r="BM24" s="158">
        <v>0</v>
      </c>
      <c r="BN24" s="156"/>
      <c r="BO24" s="156"/>
      <c r="BP24" s="156"/>
      <c r="BQ24" s="156"/>
      <c r="BR24" s="156"/>
      <c r="BS24" s="156"/>
      <c r="BT24" s="156"/>
      <c r="BU24" s="156"/>
    </row>
    <row r="25" spans="1:73">
      <c r="A25" s="211"/>
      <c r="B25" s="161" t="s">
        <v>80</v>
      </c>
      <c r="C25" s="161"/>
      <c r="D25" s="158">
        <f t="shared" ref="D25:X25" si="11">D23-D24</f>
        <v>172089.14153222009</v>
      </c>
      <c r="E25" s="158">
        <f t="shared" si="11"/>
        <v>163264.05735108061</v>
      </c>
      <c r="F25" s="158">
        <f t="shared" si="11"/>
        <v>154438.97316994113</v>
      </c>
      <c r="G25" s="158">
        <f t="shared" si="11"/>
        <v>145613.88898880166</v>
      </c>
      <c r="H25" s="158">
        <f t="shared" si="11"/>
        <v>136788.80480766218</v>
      </c>
      <c r="I25" s="158">
        <f t="shared" si="11"/>
        <v>127963.72062652269</v>
      </c>
      <c r="J25" s="158">
        <f t="shared" si="11"/>
        <v>119138.63644538319</v>
      </c>
      <c r="K25" s="158">
        <f t="shared" si="11"/>
        <v>110313.5522642437</v>
      </c>
      <c r="L25" s="158">
        <f t="shared" si="11"/>
        <v>101488.46808310421</v>
      </c>
      <c r="M25" s="158">
        <f t="shared" si="11"/>
        <v>92663.383901964713</v>
      </c>
      <c r="N25" s="158">
        <f t="shared" si="11"/>
        <v>83838.29972082522</v>
      </c>
      <c r="O25" s="158">
        <f t="shared" si="11"/>
        <v>75013.215539685727</v>
      </c>
      <c r="P25" s="158">
        <f t="shared" si="11"/>
        <v>66188.131358546234</v>
      </c>
      <c r="Q25" s="158">
        <f t="shared" si="11"/>
        <v>57363.047177406741</v>
      </c>
      <c r="R25" s="158">
        <f t="shared" si="11"/>
        <v>48537.962996267248</v>
      </c>
      <c r="S25" s="158">
        <f t="shared" si="11"/>
        <v>39712.878815127755</v>
      </c>
      <c r="T25" s="158">
        <f t="shared" si="11"/>
        <v>30887.794633988262</v>
      </c>
      <c r="U25" s="158">
        <f t="shared" si="11"/>
        <v>22062.710452848769</v>
      </c>
      <c r="V25" s="158">
        <f t="shared" si="11"/>
        <v>13237.626271709278</v>
      </c>
      <c r="W25" s="158">
        <f t="shared" si="11"/>
        <v>4412.5420905697865</v>
      </c>
      <c r="X25" s="158">
        <f t="shared" si="11"/>
        <v>4.0927261579781771E-11</v>
      </c>
      <c r="Y25" s="158">
        <v>0</v>
      </c>
      <c r="Z25" s="158">
        <v>0</v>
      </c>
      <c r="AA25" s="158">
        <v>0</v>
      </c>
      <c r="AB25" s="158">
        <v>0</v>
      </c>
      <c r="AC25" s="158">
        <v>0</v>
      </c>
      <c r="AD25" s="158">
        <v>0</v>
      </c>
      <c r="AE25" s="158">
        <v>0</v>
      </c>
      <c r="AF25" s="158">
        <v>0</v>
      </c>
      <c r="AG25" s="158">
        <v>0</v>
      </c>
      <c r="AH25" s="158">
        <v>0</v>
      </c>
      <c r="AI25" s="158">
        <v>0</v>
      </c>
      <c r="AJ25" s="158">
        <v>0</v>
      </c>
      <c r="AK25" s="158">
        <v>0</v>
      </c>
      <c r="AL25" s="158">
        <v>0</v>
      </c>
      <c r="AM25" s="158">
        <v>0</v>
      </c>
      <c r="AN25" s="158">
        <v>0</v>
      </c>
      <c r="AO25" s="158">
        <v>0</v>
      </c>
      <c r="AP25" s="158">
        <v>0</v>
      </c>
      <c r="AQ25" s="158">
        <v>0</v>
      </c>
      <c r="AR25" s="158">
        <v>0</v>
      </c>
      <c r="AS25" s="158">
        <v>0</v>
      </c>
      <c r="AT25" s="158">
        <v>0</v>
      </c>
      <c r="AU25" s="158">
        <v>0</v>
      </c>
      <c r="AV25" s="158">
        <v>0</v>
      </c>
      <c r="AW25" s="158">
        <v>0</v>
      </c>
      <c r="AX25" s="158">
        <v>0</v>
      </c>
      <c r="AY25" s="158">
        <v>0</v>
      </c>
      <c r="AZ25" s="158">
        <v>0</v>
      </c>
      <c r="BA25" s="158">
        <v>0</v>
      </c>
      <c r="BB25" s="158">
        <v>0</v>
      </c>
      <c r="BC25" s="158">
        <v>0</v>
      </c>
      <c r="BD25" s="158">
        <v>0</v>
      </c>
      <c r="BE25" s="158">
        <v>0</v>
      </c>
      <c r="BF25" s="158">
        <v>0</v>
      </c>
      <c r="BG25" s="158">
        <v>0</v>
      </c>
      <c r="BH25" s="158">
        <v>0</v>
      </c>
      <c r="BI25" s="158">
        <v>0</v>
      </c>
      <c r="BJ25" s="158">
        <v>0</v>
      </c>
      <c r="BK25" s="158">
        <v>0</v>
      </c>
      <c r="BL25" s="158">
        <v>0</v>
      </c>
      <c r="BM25" s="158">
        <v>0</v>
      </c>
      <c r="BN25" s="156"/>
      <c r="BO25" s="156"/>
      <c r="BP25" s="156"/>
      <c r="BQ25" s="156"/>
      <c r="BR25" s="156"/>
      <c r="BS25" s="156"/>
      <c r="BT25" s="156"/>
      <c r="BU25" s="156"/>
    </row>
    <row r="27" spans="1:73">
      <c r="A27" s="211" t="s">
        <v>90</v>
      </c>
      <c r="B27" s="161" t="s">
        <v>79</v>
      </c>
      <c r="C27" s="161"/>
      <c r="D27" s="158">
        <f>C7</f>
        <v>123878.97447742218</v>
      </c>
      <c r="E27" s="158">
        <f t="shared" ref="E27:AC27" si="12">D29</f>
        <v>121401.39498787373</v>
      </c>
      <c r="F27" s="158">
        <f t="shared" si="12"/>
        <v>116446.23600877685</v>
      </c>
      <c r="G27" s="158">
        <f t="shared" si="12"/>
        <v>111491.07702967996</v>
      </c>
      <c r="H27" s="158">
        <f t="shared" si="12"/>
        <v>106535.91805058307</v>
      </c>
      <c r="I27" s="158">
        <f t="shared" si="12"/>
        <v>101580.75907148619</v>
      </c>
      <c r="J27" s="158">
        <f t="shared" si="12"/>
        <v>96625.600092389301</v>
      </c>
      <c r="K27" s="158">
        <f t="shared" si="12"/>
        <v>91670.441113292414</v>
      </c>
      <c r="L27" s="158">
        <f t="shared" si="12"/>
        <v>86715.282134195528</v>
      </c>
      <c r="M27" s="158">
        <f t="shared" si="12"/>
        <v>81760.123155098641</v>
      </c>
      <c r="N27" s="158">
        <f t="shared" si="12"/>
        <v>76804.964176001755</v>
      </c>
      <c r="O27" s="158">
        <f t="shared" si="12"/>
        <v>71849.805196904868</v>
      </c>
      <c r="P27" s="158">
        <f t="shared" si="12"/>
        <v>66894.646217807982</v>
      </c>
      <c r="Q27" s="158">
        <f t="shared" si="12"/>
        <v>61939.487238711095</v>
      </c>
      <c r="R27" s="158">
        <f t="shared" si="12"/>
        <v>56984.328259614209</v>
      </c>
      <c r="S27" s="158">
        <f t="shared" si="12"/>
        <v>52029.169280517322</v>
      </c>
      <c r="T27" s="158">
        <f t="shared" si="12"/>
        <v>47074.010301420436</v>
      </c>
      <c r="U27" s="158">
        <f t="shared" si="12"/>
        <v>42118.85132232355</v>
      </c>
      <c r="V27" s="158">
        <f t="shared" si="12"/>
        <v>37163.692343226663</v>
      </c>
      <c r="W27" s="158">
        <f t="shared" si="12"/>
        <v>32208.533364129777</v>
      </c>
      <c r="X27" s="158">
        <f t="shared" si="12"/>
        <v>27253.37438503289</v>
      </c>
      <c r="Y27" s="158">
        <f t="shared" si="12"/>
        <v>22298.215405936004</v>
      </c>
      <c r="Z27" s="158">
        <f t="shared" si="12"/>
        <v>17343.056426839117</v>
      </c>
      <c r="AA27" s="158">
        <f t="shared" si="12"/>
        <v>12387.897447742231</v>
      </c>
      <c r="AB27" s="158">
        <f t="shared" si="12"/>
        <v>7432.7384686453433</v>
      </c>
      <c r="AC27" s="158">
        <f t="shared" si="12"/>
        <v>2477.579489548456</v>
      </c>
      <c r="AD27" s="158">
        <v>0</v>
      </c>
      <c r="AE27" s="158">
        <v>0</v>
      </c>
      <c r="AF27" s="158">
        <v>0</v>
      </c>
      <c r="AG27" s="158">
        <v>0</v>
      </c>
      <c r="AH27" s="158">
        <v>0</v>
      </c>
      <c r="AI27" s="158">
        <v>0</v>
      </c>
      <c r="AJ27" s="158">
        <v>0</v>
      </c>
      <c r="AK27" s="158">
        <v>0</v>
      </c>
      <c r="AL27" s="158">
        <v>0</v>
      </c>
      <c r="AM27" s="158">
        <v>0</v>
      </c>
      <c r="AN27" s="158">
        <v>0</v>
      </c>
      <c r="AO27" s="158">
        <v>0</v>
      </c>
      <c r="AP27" s="158">
        <v>0</v>
      </c>
      <c r="AQ27" s="158">
        <v>0</v>
      </c>
      <c r="AR27" s="158">
        <v>0</v>
      </c>
      <c r="AS27" s="158">
        <v>0</v>
      </c>
      <c r="AT27" s="158">
        <v>0</v>
      </c>
      <c r="AU27" s="158">
        <v>0</v>
      </c>
      <c r="AV27" s="158">
        <v>0</v>
      </c>
      <c r="AW27" s="158">
        <v>0</v>
      </c>
      <c r="AX27" s="158">
        <v>0</v>
      </c>
      <c r="AY27" s="158">
        <v>0</v>
      </c>
      <c r="AZ27" s="158">
        <v>0</v>
      </c>
      <c r="BA27" s="158">
        <v>0</v>
      </c>
      <c r="BB27" s="158">
        <v>0</v>
      </c>
      <c r="BC27" s="158">
        <v>0</v>
      </c>
      <c r="BD27" s="158">
        <v>0</v>
      </c>
      <c r="BE27" s="158">
        <v>0</v>
      </c>
      <c r="BF27" s="158">
        <v>0</v>
      </c>
      <c r="BG27" s="158">
        <v>0</v>
      </c>
      <c r="BH27" s="158">
        <v>0</v>
      </c>
      <c r="BI27" s="158">
        <v>0</v>
      </c>
      <c r="BJ27" s="158">
        <v>0</v>
      </c>
      <c r="BK27" s="158">
        <v>0</v>
      </c>
      <c r="BL27" s="158">
        <v>0</v>
      </c>
      <c r="BM27" s="158">
        <v>0</v>
      </c>
      <c r="BN27" s="156"/>
      <c r="BO27" s="156"/>
      <c r="BP27" s="156"/>
      <c r="BQ27" s="156"/>
      <c r="BR27" s="156"/>
      <c r="BS27" s="156"/>
      <c r="BT27" s="156"/>
      <c r="BU27" s="156"/>
    </row>
    <row r="28" spans="1:73">
      <c r="A28" s="211"/>
      <c r="B28" s="161" t="s">
        <v>1</v>
      </c>
      <c r="C28" s="161"/>
      <c r="D28" s="158">
        <f t="shared" ref="D28:AC28" si="13">D7</f>
        <v>2477.5794895484437</v>
      </c>
      <c r="E28" s="158">
        <f t="shared" si="13"/>
        <v>4955.1589790968874</v>
      </c>
      <c r="F28" s="158">
        <f t="shared" si="13"/>
        <v>4955.1589790968874</v>
      </c>
      <c r="G28" s="158">
        <f t="shared" si="13"/>
        <v>4955.1589790968874</v>
      </c>
      <c r="H28" s="158">
        <f t="shared" si="13"/>
        <v>4955.1589790968874</v>
      </c>
      <c r="I28" s="158">
        <f t="shared" si="13"/>
        <v>4955.1589790968874</v>
      </c>
      <c r="J28" s="158">
        <f t="shared" si="13"/>
        <v>4955.1589790968874</v>
      </c>
      <c r="K28" s="158">
        <f t="shared" si="13"/>
        <v>4955.1589790968874</v>
      </c>
      <c r="L28" s="158">
        <f t="shared" si="13"/>
        <v>4955.1589790968874</v>
      </c>
      <c r="M28" s="158">
        <f t="shared" si="13"/>
        <v>4955.1589790968874</v>
      </c>
      <c r="N28" s="158">
        <f t="shared" si="13"/>
        <v>4955.1589790968874</v>
      </c>
      <c r="O28" s="158">
        <f t="shared" si="13"/>
        <v>4955.1589790968874</v>
      </c>
      <c r="P28" s="158">
        <f t="shared" si="13"/>
        <v>4955.1589790968874</v>
      </c>
      <c r="Q28" s="158">
        <f t="shared" si="13"/>
        <v>4955.1589790968874</v>
      </c>
      <c r="R28" s="158">
        <f t="shared" si="13"/>
        <v>4955.1589790968874</v>
      </c>
      <c r="S28" s="158">
        <f t="shared" si="13"/>
        <v>4955.1589790968874</v>
      </c>
      <c r="T28" s="158">
        <f t="shared" si="13"/>
        <v>4955.1589790968874</v>
      </c>
      <c r="U28" s="158">
        <f t="shared" si="13"/>
        <v>4955.1589790968874</v>
      </c>
      <c r="V28" s="158">
        <f t="shared" si="13"/>
        <v>4955.1589790968874</v>
      </c>
      <c r="W28" s="158">
        <f t="shared" si="13"/>
        <v>4955.1589790968874</v>
      </c>
      <c r="X28" s="158">
        <f t="shared" si="13"/>
        <v>4955.1589790968874</v>
      </c>
      <c r="Y28" s="158">
        <f t="shared" si="13"/>
        <v>4955.1589790968874</v>
      </c>
      <c r="Z28" s="158">
        <f t="shared" si="13"/>
        <v>4955.1589790968874</v>
      </c>
      <c r="AA28" s="158">
        <f t="shared" si="13"/>
        <v>4955.1589790968874</v>
      </c>
      <c r="AB28" s="158">
        <f t="shared" si="13"/>
        <v>4955.1589790968874</v>
      </c>
      <c r="AC28" s="158">
        <f t="shared" si="13"/>
        <v>2477.5794895484437</v>
      </c>
      <c r="AD28" s="158">
        <v>0</v>
      </c>
      <c r="AE28" s="158">
        <v>0</v>
      </c>
      <c r="AF28" s="158">
        <v>0</v>
      </c>
      <c r="AG28" s="158">
        <v>0</v>
      </c>
      <c r="AH28" s="158">
        <v>0</v>
      </c>
      <c r="AI28" s="158">
        <v>0</v>
      </c>
      <c r="AJ28" s="158">
        <v>0</v>
      </c>
      <c r="AK28" s="158">
        <v>0</v>
      </c>
      <c r="AL28" s="158">
        <v>0</v>
      </c>
      <c r="AM28" s="158">
        <v>0</v>
      </c>
      <c r="AN28" s="158">
        <v>0</v>
      </c>
      <c r="AO28" s="158">
        <v>0</v>
      </c>
      <c r="AP28" s="158">
        <v>0</v>
      </c>
      <c r="AQ28" s="158">
        <v>0</v>
      </c>
      <c r="AR28" s="158">
        <v>0</v>
      </c>
      <c r="AS28" s="158">
        <v>0</v>
      </c>
      <c r="AT28" s="158">
        <v>0</v>
      </c>
      <c r="AU28" s="158">
        <v>0</v>
      </c>
      <c r="AV28" s="158">
        <v>0</v>
      </c>
      <c r="AW28" s="158">
        <v>0</v>
      </c>
      <c r="AX28" s="158">
        <v>0</v>
      </c>
      <c r="AY28" s="158">
        <v>0</v>
      </c>
      <c r="AZ28" s="158">
        <v>0</v>
      </c>
      <c r="BA28" s="158">
        <v>0</v>
      </c>
      <c r="BB28" s="158">
        <v>0</v>
      </c>
      <c r="BC28" s="158">
        <v>0</v>
      </c>
      <c r="BD28" s="158">
        <v>0</v>
      </c>
      <c r="BE28" s="158">
        <v>0</v>
      </c>
      <c r="BF28" s="158">
        <v>0</v>
      </c>
      <c r="BG28" s="158">
        <v>0</v>
      </c>
      <c r="BH28" s="158">
        <v>0</v>
      </c>
      <c r="BI28" s="158">
        <v>0</v>
      </c>
      <c r="BJ28" s="158">
        <v>0</v>
      </c>
      <c r="BK28" s="158">
        <v>0</v>
      </c>
      <c r="BL28" s="158">
        <v>0</v>
      </c>
      <c r="BM28" s="158">
        <v>0</v>
      </c>
      <c r="BN28" s="156"/>
      <c r="BO28" s="156"/>
      <c r="BP28" s="156"/>
      <c r="BQ28" s="156"/>
      <c r="BR28" s="156"/>
      <c r="BS28" s="156"/>
      <c r="BT28" s="156"/>
      <c r="BU28" s="156"/>
    </row>
    <row r="29" spans="1:73">
      <c r="A29" s="211"/>
      <c r="B29" s="161" t="s">
        <v>80</v>
      </c>
      <c r="C29" s="161"/>
      <c r="D29" s="158">
        <f t="shared" ref="D29:AC29" si="14">D27-D28</f>
        <v>121401.39498787373</v>
      </c>
      <c r="E29" s="158">
        <f t="shared" si="14"/>
        <v>116446.23600877685</v>
      </c>
      <c r="F29" s="158">
        <f t="shared" si="14"/>
        <v>111491.07702967996</v>
      </c>
      <c r="G29" s="158">
        <f t="shared" si="14"/>
        <v>106535.91805058307</v>
      </c>
      <c r="H29" s="158">
        <f t="shared" si="14"/>
        <v>101580.75907148619</v>
      </c>
      <c r="I29" s="158">
        <f t="shared" si="14"/>
        <v>96625.600092389301</v>
      </c>
      <c r="J29" s="158">
        <f t="shared" si="14"/>
        <v>91670.441113292414</v>
      </c>
      <c r="K29" s="158">
        <f t="shared" si="14"/>
        <v>86715.282134195528</v>
      </c>
      <c r="L29" s="158">
        <f t="shared" si="14"/>
        <v>81760.123155098641</v>
      </c>
      <c r="M29" s="158">
        <f t="shared" si="14"/>
        <v>76804.964176001755</v>
      </c>
      <c r="N29" s="158">
        <f t="shared" si="14"/>
        <v>71849.805196904868</v>
      </c>
      <c r="O29" s="158">
        <f t="shared" si="14"/>
        <v>66894.646217807982</v>
      </c>
      <c r="P29" s="158">
        <f t="shared" si="14"/>
        <v>61939.487238711095</v>
      </c>
      <c r="Q29" s="158">
        <f t="shared" si="14"/>
        <v>56984.328259614209</v>
      </c>
      <c r="R29" s="158">
        <f t="shared" si="14"/>
        <v>52029.169280517322</v>
      </c>
      <c r="S29" s="158">
        <f t="shared" si="14"/>
        <v>47074.010301420436</v>
      </c>
      <c r="T29" s="158">
        <f t="shared" si="14"/>
        <v>42118.85132232355</v>
      </c>
      <c r="U29" s="158">
        <f t="shared" si="14"/>
        <v>37163.692343226663</v>
      </c>
      <c r="V29" s="158">
        <f t="shared" si="14"/>
        <v>32208.533364129777</v>
      </c>
      <c r="W29" s="158">
        <f t="shared" si="14"/>
        <v>27253.37438503289</v>
      </c>
      <c r="X29" s="158">
        <f t="shared" si="14"/>
        <v>22298.215405936004</v>
      </c>
      <c r="Y29" s="158">
        <f t="shared" si="14"/>
        <v>17343.056426839117</v>
      </c>
      <c r="Z29" s="158">
        <f t="shared" si="14"/>
        <v>12387.897447742231</v>
      </c>
      <c r="AA29" s="158">
        <f t="shared" si="14"/>
        <v>7432.7384686453433</v>
      </c>
      <c r="AB29" s="158">
        <f t="shared" si="14"/>
        <v>2477.579489548456</v>
      </c>
      <c r="AC29" s="158">
        <f t="shared" si="14"/>
        <v>1.2278178473934531E-11</v>
      </c>
      <c r="AD29" s="158">
        <v>0</v>
      </c>
      <c r="AE29" s="158">
        <v>0</v>
      </c>
      <c r="AF29" s="158">
        <v>0</v>
      </c>
      <c r="AG29" s="158">
        <v>0</v>
      </c>
      <c r="AH29" s="158">
        <v>0</v>
      </c>
      <c r="AI29" s="158">
        <v>0</v>
      </c>
      <c r="AJ29" s="158">
        <v>0</v>
      </c>
      <c r="AK29" s="158">
        <v>0</v>
      </c>
      <c r="AL29" s="158">
        <v>0</v>
      </c>
      <c r="AM29" s="158">
        <v>0</v>
      </c>
      <c r="AN29" s="158">
        <v>0</v>
      </c>
      <c r="AO29" s="158">
        <v>0</v>
      </c>
      <c r="AP29" s="158">
        <v>0</v>
      </c>
      <c r="AQ29" s="158">
        <v>0</v>
      </c>
      <c r="AR29" s="158">
        <v>0</v>
      </c>
      <c r="AS29" s="158">
        <v>0</v>
      </c>
      <c r="AT29" s="158">
        <v>0</v>
      </c>
      <c r="AU29" s="158">
        <v>0</v>
      </c>
      <c r="AV29" s="158">
        <v>0</v>
      </c>
      <c r="AW29" s="158">
        <v>0</v>
      </c>
      <c r="AX29" s="158">
        <v>0</v>
      </c>
      <c r="AY29" s="158">
        <v>0</v>
      </c>
      <c r="AZ29" s="158">
        <v>0</v>
      </c>
      <c r="BA29" s="158">
        <v>0</v>
      </c>
      <c r="BB29" s="158">
        <v>0</v>
      </c>
      <c r="BC29" s="158">
        <v>0</v>
      </c>
      <c r="BD29" s="158">
        <v>0</v>
      </c>
      <c r="BE29" s="158">
        <v>0</v>
      </c>
      <c r="BF29" s="158">
        <v>0</v>
      </c>
      <c r="BG29" s="158">
        <v>0</v>
      </c>
      <c r="BH29" s="158">
        <v>0</v>
      </c>
      <c r="BI29" s="158">
        <v>0</v>
      </c>
      <c r="BJ29" s="158">
        <v>0</v>
      </c>
      <c r="BK29" s="158">
        <v>0</v>
      </c>
      <c r="BL29" s="158">
        <v>0</v>
      </c>
      <c r="BM29" s="158">
        <v>0</v>
      </c>
      <c r="BN29" s="156"/>
      <c r="BO29" s="156"/>
      <c r="BP29" s="156"/>
      <c r="BQ29" s="156"/>
      <c r="BR29" s="156"/>
      <c r="BS29" s="156"/>
      <c r="BT29" s="156"/>
      <c r="BU29" s="156"/>
    </row>
    <row r="31" spans="1:73">
      <c r="A31" s="211" t="s">
        <v>83</v>
      </c>
      <c r="B31" s="161" t="s">
        <v>79</v>
      </c>
      <c r="C31" s="161"/>
      <c r="D31" s="158">
        <f>C8</f>
        <v>489263.52077529853</v>
      </c>
      <c r="E31" s="158">
        <f t="shared" ref="E31:AH31" si="15">D33</f>
        <v>481109.1287623769</v>
      </c>
      <c r="F31" s="158">
        <f t="shared" si="15"/>
        <v>464800.34473653359</v>
      </c>
      <c r="G31" s="158">
        <f t="shared" si="15"/>
        <v>448491.56071069033</v>
      </c>
      <c r="H31" s="158">
        <f t="shared" si="15"/>
        <v>432182.77668484708</v>
      </c>
      <c r="I31" s="158">
        <f t="shared" si="15"/>
        <v>415873.99265900382</v>
      </c>
      <c r="J31" s="158">
        <f t="shared" si="15"/>
        <v>399565.20863316057</v>
      </c>
      <c r="K31" s="158">
        <f t="shared" si="15"/>
        <v>383256.42460731731</v>
      </c>
      <c r="L31" s="158">
        <f t="shared" si="15"/>
        <v>366947.64058147406</v>
      </c>
      <c r="M31" s="158">
        <f t="shared" si="15"/>
        <v>350638.8565556308</v>
      </c>
      <c r="N31" s="158">
        <f t="shared" si="15"/>
        <v>334330.07252978755</v>
      </c>
      <c r="O31" s="158">
        <f t="shared" si="15"/>
        <v>318021.28850394429</v>
      </c>
      <c r="P31" s="158">
        <f t="shared" si="15"/>
        <v>301712.50447810104</v>
      </c>
      <c r="Q31" s="158">
        <f t="shared" si="15"/>
        <v>285403.72045225778</v>
      </c>
      <c r="R31" s="158">
        <f t="shared" si="15"/>
        <v>269094.93642641453</v>
      </c>
      <c r="S31" s="158">
        <f t="shared" si="15"/>
        <v>252786.15240057124</v>
      </c>
      <c r="T31" s="158">
        <f t="shared" si="15"/>
        <v>236477.36837472796</v>
      </c>
      <c r="U31" s="158">
        <f t="shared" si="15"/>
        <v>220168.58434888467</v>
      </c>
      <c r="V31" s="158">
        <f t="shared" si="15"/>
        <v>203859.80032304139</v>
      </c>
      <c r="W31" s="158">
        <f t="shared" si="15"/>
        <v>187551.0162971981</v>
      </c>
      <c r="X31" s="158">
        <f t="shared" si="15"/>
        <v>171242.23227135482</v>
      </c>
      <c r="Y31" s="158">
        <f t="shared" si="15"/>
        <v>154933.44824551154</v>
      </c>
      <c r="Z31" s="158">
        <f t="shared" si="15"/>
        <v>138624.66421966825</v>
      </c>
      <c r="AA31" s="158">
        <f t="shared" si="15"/>
        <v>122315.88019382497</v>
      </c>
      <c r="AB31" s="158">
        <f t="shared" si="15"/>
        <v>106007.09616798168</v>
      </c>
      <c r="AC31" s="158">
        <f t="shared" si="15"/>
        <v>89698.312142138398</v>
      </c>
      <c r="AD31" s="158">
        <f t="shared" si="15"/>
        <v>73389.528116295114</v>
      </c>
      <c r="AE31" s="158">
        <f t="shared" si="15"/>
        <v>57080.74409045183</v>
      </c>
      <c r="AF31" s="158">
        <f t="shared" si="15"/>
        <v>40771.960064608546</v>
      </c>
      <c r="AG31" s="158">
        <f t="shared" si="15"/>
        <v>24463.176038765261</v>
      </c>
      <c r="AH31" s="158">
        <f t="shared" si="15"/>
        <v>8154.3920129219769</v>
      </c>
      <c r="AI31" s="158">
        <v>0</v>
      </c>
      <c r="AJ31" s="158">
        <v>0</v>
      </c>
      <c r="AK31" s="158">
        <v>0</v>
      </c>
      <c r="AL31" s="158">
        <v>0</v>
      </c>
      <c r="AM31" s="158">
        <v>0</v>
      </c>
      <c r="AN31" s="158">
        <v>0</v>
      </c>
      <c r="AO31" s="158">
        <v>0</v>
      </c>
      <c r="AP31" s="158">
        <v>0</v>
      </c>
      <c r="AQ31" s="158">
        <v>0</v>
      </c>
      <c r="AR31" s="158">
        <v>0</v>
      </c>
      <c r="AS31" s="158">
        <v>0</v>
      </c>
      <c r="AT31" s="158">
        <v>0</v>
      </c>
      <c r="AU31" s="158">
        <v>0</v>
      </c>
      <c r="AV31" s="158">
        <v>0</v>
      </c>
      <c r="AW31" s="158">
        <v>0</v>
      </c>
      <c r="AX31" s="158">
        <v>0</v>
      </c>
      <c r="AY31" s="158">
        <v>0</v>
      </c>
      <c r="AZ31" s="158">
        <v>0</v>
      </c>
      <c r="BA31" s="158">
        <v>0</v>
      </c>
      <c r="BB31" s="158">
        <v>0</v>
      </c>
      <c r="BC31" s="158">
        <v>0</v>
      </c>
      <c r="BD31" s="158">
        <v>0</v>
      </c>
      <c r="BE31" s="158">
        <v>0</v>
      </c>
      <c r="BF31" s="158">
        <v>0</v>
      </c>
      <c r="BG31" s="158">
        <v>0</v>
      </c>
      <c r="BH31" s="158">
        <v>0</v>
      </c>
      <c r="BI31" s="158">
        <v>0</v>
      </c>
      <c r="BJ31" s="158">
        <v>0</v>
      </c>
      <c r="BK31" s="158">
        <v>0</v>
      </c>
      <c r="BL31" s="158">
        <v>0</v>
      </c>
      <c r="BM31" s="158">
        <v>0</v>
      </c>
      <c r="BN31" s="156"/>
      <c r="BO31" s="156"/>
      <c r="BP31" s="156"/>
      <c r="BQ31" s="156"/>
      <c r="BR31" s="156"/>
      <c r="BS31" s="156"/>
      <c r="BT31" s="156"/>
      <c r="BU31" s="156"/>
    </row>
    <row r="32" spans="1:73">
      <c r="A32" s="211"/>
      <c r="B32" s="161" t="s">
        <v>1</v>
      </c>
      <c r="C32" s="161"/>
      <c r="D32" s="158">
        <f t="shared" ref="D32:AH32" si="16">D8</f>
        <v>8154.3920129216422</v>
      </c>
      <c r="E32" s="158">
        <f t="shared" si="16"/>
        <v>16308.784025843284</v>
      </c>
      <c r="F32" s="158">
        <f t="shared" si="16"/>
        <v>16308.784025843284</v>
      </c>
      <c r="G32" s="158">
        <f t="shared" si="16"/>
        <v>16308.784025843284</v>
      </c>
      <c r="H32" s="158">
        <f t="shared" si="16"/>
        <v>16308.784025843284</v>
      </c>
      <c r="I32" s="158">
        <f t="shared" si="16"/>
        <v>16308.784025843284</v>
      </c>
      <c r="J32" s="158">
        <f t="shared" si="16"/>
        <v>16308.784025843284</v>
      </c>
      <c r="K32" s="158">
        <f t="shared" si="16"/>
        <v>16308.784025843284</v>
      </c>
      <c r="L32" s="158">
        <f t="shared" si="16"/>
        <v>16308.784025843284</v>
      </c>
      <c r="M32" s="158">
        <f t="shared" si="16"/>
        <v>16308.784025843284</v>
      </c>
      <c r="N32" s="158">
        <f t="shared" si="16"/>
        <v>16308.784025843284</v>
      </c>
      <c r="O32" s="158">
        <f t="shared" si="16"/>
        <v>16308.784025843284</v>
      </c>
      <c r="P32" s="158">
        <f t="shared" si="16"/>
        <v>16308.784025843284</v>
      </c>
      <c r="Q32" s="158">
        <f t="shared" si="16"/>
        <v>16308.784025843284</v>
      </c>
      <c r="R32" s="158">
        <f t="shared" si="16"/>
        <v>16308.784025843284</v>
      </c>
      <c r="S32" s="158">
        <f t="shared" si="16"/>
        <v>16308.784025843284</v>
      </c>
      <c r="T32" s="158">
        <f t="shared" si="16"/>
        <v>16308.784025843284</v>
      </c>
      <c r="U32" s="158">
        <f t="shared" si="16"/>
        <v>16308.784025843284</v>
      </c>
      <c r="V32" s="158">
        <f t="shared" si="16"/>
        <v>16308.784025843284</v>
      </c>
      <c r="W32" s="158">
        <f t="shared" si="16"/>
        <v>16308.784025843284</v>
      </c>
      <c r="X32" s="158">
        <f t="shared" si="16"/>
        <v>16308.784025843284</v>
      </c>
      <c r="Y32" s="158">
        <f t="shared" si="16"/>
        <v>16308.784025843284</v>
      </c>
      <c r="Z32" s="158">
        <f t="shared" si="16"/>
        <v>16308.784025843284</v>
      </c>
      <c r="AA32" s="158">
        <f t="shared" si="16"/>
        <v>16308.784025843284</v>
      </c>
      <c r="AB32" s="158">
        <f t="shared" si="16"/>
        <v>16308.784025843284</v>
      </c>
      <c r="AC32" s="158">
        <f t="shared" si="16"/>
        <v>16308.784025843284</v>
      </c>
      <c r="AD32" s="158">
        <f t="shared" si="16"/>
        <v>16308.784025843284</v>
      </c>
      <c r="AE32" s="158">
        <f t="shared" si="16"/>
        <v>16308.784025843284</v>
      </c>
      <c r="AF32" s="158">
        <f t="shared" si="16"/>
        <v>16308.784025843284</v>
      </c>
      <c r="AG32" s="158">
        <f t="shared" si="16"/>
        <v>16308.784025843284</v>
      </c>
      <c r="AH32" s="158">
        <f t="shared" si="16"/>
        <v>8154.3920129216422</v>
      </c>
      <c r="AI32" s="158">
        <v>0</v>
      </c>
      <c r="AJ32" s="158">
        <v>0</v>
      </c>
      <c r="AK32" s="158">
        <v>0</v>
      </c>
      <c r="AL32" s="158">
        <v>0</v>
      </c>
      <c r="AM32" s="158">
        <v>0</v>
      </c>
      <c r="AN32" s="158">
        <v>0</v>
      </c>
      <c r="AO32" s="158">
        <v>0</v>
      </c>
      <c r="AP32" s="158">
        <v>0</v>
      </c>
      <c r="AQ32" s="158">
        <v>0</v>
      </c>
      <c r="AR32" s="158">
        <v>0</v>
      </c>
      <c r="AS32" s="158">
        <v>0</v>
      </c>
      <c r="AT32" s="158">
        <v>0</v>
      </c>
      <c r="AU32" s="158">
        <v>0</v>
      </c>
      <c r="AV32" s="158">
        <v>0</v>
      </c>
      <c r="AW32" s="158">
        <v>0</v>
      </c>
      <c r="AX32" s="158">
        <v>0</v>
      </c>
      <c r="AY32" s="158">
        <v>0</v>
      </c>
      <c r="AZ32" s="158">
        <v>0</v>
      </c>
      <c r="BA32" s="158">
        <v>0</v>
      </c>
      <c r="BB32" s="158">
        <v>0</v>
      </c>
      <c r="BC32" s="158">
        <v>0</v>
      </c>
      <c r="BD32" s="158">
        <v>0</v>
      </c>
      <c r="BE32" s="158">
        <v>0</v>
      </c>
      <c r="BF32" s="158">
        <v>0</v>
      </c>
      <c r="BG32" s="158">
        <v>0</v>
      </c>
      <c r="BH32" s="158">
        <v>0</v>
      </c>
      <c r="BI32" s="158">
        <v>0</v>
      </c>
      <c r="BJ32" s="158">
        <v>0</v>
      </c>
      <c r="BK32" s="158">
        <v>0</v>
      </c>
      <c r="BL32" s="158">
        <v>0</v>
      </c>
      <c r="BM32" s="158">
        <v>0</v>
      </c>
      <c r="BN32" s="156"/>
      <c r="BO32" s="156"/>
      <c r="BP32" s="156"/>
      <c r="BQ32" s="156"/>
      <c r="BR32" s="156"/>
      <c r="BS32" s="156"/>
      <c r="BT32" s="156"/>
      <c r="BU32" s="156"/>
    </row>
    <row r="33" spans="1:73">
      <c r="A33" s="211"/>
      <c r="B33" s="161" t="s">
        <v>80</v>
      </c>
      <c r="C33" s="161"/>
      <c r="D33" s="158">
        <f t="shared" ref="D33:AH33" si="17">D31-D32</f>
        <v>481109.1287623769</v>
      </c>
      <c r="E33" s="158">
        <f t="shared" si="17"/>
        <v>464800.34473653359</v>
      </c>
      <c r="F33" s="158">
        <f t="shared" si="17"/>
        <v>448491.56071069033</v>
      </c>
      <c r="G33" s="158">
        <f t="shared" si="17"/>
        <v>432182.77668484708</v>
      </c>
      <c r="H33" s="158">
        <f t="shared" si="17"/>
        <v>415873.99265900382</v>
      </c>
      <c r="I33" s="158">
        <f t="shared" si="17"/>
        <v>399565.20863316057</v>
      </c>
      <c r="J33" s="158">
        <f t="shared" si="17"/>
        <v>383256.42460731731</v>
      </c>
      <c r="K33" s="158">
        <f t="shared" si="17"/>
        <v>366947.64058147406</v>
      </c>
      <c r="L33" s="158">
        <f t="shared" si="17"/>
        <v>350638.8565556308</v>
      </c>
      <c r="M33" s="158">
        <f t="shared" si="17"/>
        <v>334330.07252978755</v>
      </c>
      <c r="N33" s="158">
        <f t="shared" si="17"/>
        <v>318021.28850394429</v>
      </c>
      <c r="O33" s="158">
        <f t="shared" si="17"/>
        <v>301712.50447810104</v>
      </c>
      <c r="P33" s="158">
        <f t="shared" si="17"/>
        <v>285403.72045225778</v>
      </c>
      <c r="Q33" s="158">
        <f t="shared" si="17"/>
        <v>269094.93642641453</v>
      </c>
      <c r="R33" s="158">
        <f t="shared" si="17"/>
        <v>252786.15240057124</v>
      </c>
      <c r="S33" s="158">
        <f t="shared" si="17"/>
        <v>236477.36837472796</v>
      </c>
      <c r="T33" s="158">
        <f t="shared" si="17"/>
        <v>220168.58434888467</v>
      </c>
      <c r="U33" s="158">
        <f t="shared" si="17"/>
        <v>203859.80032304139</v>
      </c>
      <c r="V33" s="158">
        <f t="shared" si="17"/>
        <v>187551.0162971981</v>
      </c>
      <c r="W33" s="158">
        <f t="shared" si="17"/>
        <v>171242.23227135482</v>
      </c>
      <c r="X33" s="158">
        <f t="shared" si="17"/>
        <v>154933.44824551154</v>
      </c>
      <c r="Y33" s="158">
        <f t="shared" si="17"/>
        <v>138624.66421966825</v>
      </c>
      <c r="Z33" s="158">
        <f t="shared" si="17"/>
        <v>122315.88019382497</v>
      </c>
      <c r="AA33" s="158">
        <f t="shared" si="17"/>
        <v>106007.09616798168</v>
      </c>
      <c r="AB33" s="158">
        <f t="shared" si="17"/>
        <v>89698.312142138398</v>
      </c>
      <c r="AC33" s="158">
        <f t="shared" si="17"/>
        <v>73389.528116295114</v>
      </c>
      <c r="AD33" s="158">
        <f t="shared" si="17"/>
        <v>57080.74409045183</v>
      </c>
      <c r="AE33" s="158">
        <f t="shared" si="17"/>
        <v>40771.960064608546</v>
      </c>
      <c r="AF33" s="158">
        <f t="shared" si="17"/>
        <v>24463.176038765261</v>
      </c>
      <c r="AG33" s="158">
        <f t="shared" si="17"/>
        <v>8154.3920129219769</v>
      </c>
      <c r="AH33" s="158">
        <f t="shared" si="17"/>
        <v>3.3469405025243759E-10</v>
      </c>
      <c r="AI33" s="158">
        <v>0</v>
      </c>
      <c r="AJ33" s="158">
        <v>0</v>
      </c>
      <c r="AK33" s="158">
        <v>0</v>
      </c>
      <c r="AL33" s="158">
        <v>0</v>
      </c>
      <c r="AM33" s="158">
        <v>0</v>
      </c>
      <c r="AN33" s="158">
        <v>0</v>
      </c>
      <c r="AO33" s="158">
        <v>0</v>
      </c>
      <c r="AP33" s="158">
        <v>0</v>
      </c>
      <c r="AQ33" s="158">
        <v>0</v>
      </c>
      <c r="AR33" s="158">
        <v>0</v>
      </c>
      <c r="AS33" s="158">
        <v>0</v>
      </c>
      <c r="AT33" s="158">
        <v>0</v>
      </c>
      <c r="AU33" s="158">
        <v>0</v>
      </c>
      <c r="AV33" s="158">
        <v>0</v>
      </c>
      <c r="AW33" s="158">
        <v>0</v>
      </c>
      <c r="AX33" s="158">
        <v>0</v>
      </c>
      <c r="AY33" s="158">
        <v>0</v>
      </c>
      <c r="AZ33" s="158">
        <v>0</v>
      </c>
      <c r="BA33" s="158">
        <v>0</v>
      </c>
      <c r="BB33" s="158">
        <v>0</v>
      </c>
      <c r="BC33" s="158">
        <v>0</v>
      </c>
      <c r="BD33" s="158">
        <v>0</v>
      </c>
      <c r="BE33" s="158">
        <v>0</v>
      </c>
      <c r="BF33" s="158">
        <v>0</v>
      </c>
      <c r="BG33" s="158">
        <v>0</v>
      </c>
      <c r="BH33" s="158">
        <v>0</v>
      </c>
      <c r="BI33" s="158">
        <v>0</v>
      </c>
      <c r="BJ33" s="158">
        <v>0</v>
      </c>
      <c r="BK33" s="158">
        <v>0</v>
      </c>
      <c r="BL33" s="158">
        <v>0</v>
      </c>
      <c r="BM33" s="158">
        <v>0</v>
      </c>
      <c r="BN33" s="156"/>
      <c r="BO33" s="156"/>
      <c r="BP33" s="156"/>
      <c r="BQ33" s="156"/>
      <c r="BR33" s="156"/>
      <c r="BS33" s="156"/>
      <c r="BT33" s="156"/>
      <c r="BU33" s="156"/>
    </row>
    <row r="35" spans="1:73">
      <c r="A35" s="211" t="s">
        <v>91</v>
      </c>
      <c r="B35" s="161" t="s">
        <v>79</v>
      </c>
      <c r="C35" s="161"/>
      <c r="D35" s="158">
        <f>C9</f>
        <v>130399.61541358751</v>
      </c>
      <c r="E35" s="158">
        <f t="shared" ref="E35:N35" si="18">D37</f>
        <v>128536.76376482198</v>
      </c>
      <c r="F35" s="158">
        <f t="shared" si="18"/>
        <v>124811.06046729091</v>
      </c>
      <c r="G35" s="158">
        <f t="shared" si="18"/>
        <v>121085.35716975984</v>
      </c>
      <c r="H35" s="158">
        <f t="shared" si="18"/>
        <v>117359.65387222877</v>
      </c>
      <c r="I35" s="158">
        <f t="shared" si="18"/>
        <v>113633.95057469769</v>
      </c>
      <c r="J35" s="158">
        <f t="shared" si="18"/>
        <v>109908.24727716662</v>
      </c>
      <c r="K35" s="158">
        <f t="shared" si="18"/>
        <v>106182.54397963555</v>
      </c>
      <c r="L35" s="158">
        <f t="shared" si="18"/>
        <v>102456.84068210448</v>
      </c>
      <c r="M35" s="158">
        <f t="shared" si="18"/>
        <v>98731.137384573405</v>
      </c>
      <c r="N35" s="158">
        <f t="shared" si="18"/>
        <v>95005.434087042333</v>
      </c>
      <c r="O35" s="158">
        <f>N37</f>
        <v>91279.730789511261</v>
      </c>
      <c r="P35" s="158">
        <f t="shared" ref="P35:AM35" si="19">O37</f>
        <v>87554.027491980189</v>
      </c>
      <c r="Q35" s="158">
        <f t="shared" si="19"/>
        <v>83828.324194449116</v>
      </c>
      <c r="R35" s="158">
        <f t="shared" si="19"/>
        <v>80102.620896918044</v>
      </c>
      <c r="S35" s="158">
        <f t="shared" si="19"/>
        <v>76376.917599386972</v>
      </c>
      <c r="T35" s="158">
        <f t="shared" si="19"/>
        <v>72651.2143018559</v>
      </c>
      <c r="U35" s="158">
        <f t="shared" si="19"/>
        <v>68925.511004324828</v>
      </c>
      <c r="V35" s="158">
        <f t="shared" si="19"/>
        <v>65199.807706793756</v>
      </c>
      <c r="W35" s="158">
        <f t="shared" si="19"/>
        <v>61474.104409262683</v>
      </c>
      <c r="X35" s="158">
        <f t="shared" si="19"/>
        <v>57748.401111731611</v>
      </c>
      <c r="Y35" s="158">
        <f t="shared" si="19"/>
        <v>54022.697814200539</v>
      </c>
      <c r="Z35" s="158">
        <f t="shared" si="19"/>
        <v>50296.994516669467</v>
      </c>
      <c r="AA35" s="158">
        <f t="shared" si="19"/>
        <v>46571.291219138395</v>
      </c>
      <c r="AB35" s="158">
        <f t="shared" si="19"/>
        <v>42845.587921607323</v>
      </c>
      <c r="AC35" s="158">
        <f t="shared" si="19"/>
        <v>39119.88462407625</v>
      </c>
      <c r="AD35" s="158">
        <f t="shared" si="19"/>
        <v>35394.181326545178</v>
      </c>
      <c r="AE35" s="158">
        <f t="shared" si="19"/>
        <v>31668.478029014106</v>
      </c>
      <c r="AF35" s="158">
        <f t="shared" si="19"/>
        <v>27942.774731483034</v>
      </c>
      <c r="AG35" s="158">
        <f t="shared" si="19"/>
        <v>24217.071433951962</v>
      </c>
      <c r="AH35" s="158">
        <f t="shared" si="19"/>
        <v>20491.36813642089</v>
      </c>
      <c r="AI35" s="158">
        <f t="shared" si="19"/>
        <v>16765.664838889817</v>
      </c>
      <c r="AJ35" s="158">
        <f t="shared" si="19"/>
        <v>13039.961541358745</v>
      </c>
      <c r="AK35" s="158">
        <f t="shared" si="19"/>
        <v>9314.2582438276731</v>
      </c>
      <c r="AL35" s="158">
        <f t="shared" si="19"/>
        <v>5588.554946296601</v>
      </c>
      <c r="AM35" s="158">
        <f t="shared" si="19"/>
        <v>1862.8516487655293</v>
      </c>
      <c r="AN35" s="158">
        <v>0</v>
      </c>
      <c r="AO35" s="158">
        <v>0</v>
      </c>
      <c r="AP35" s="158">
        <v>0</v>
      </c>
      <c r="AQ35" s="158">
        <v>0</v>
      </c>
      <c r="AR35" s="158">
        <v>0</v>
      </c>
      <c r="AS35" s="158">
        <v>0</v>
      </c>
      <c r="AT35" s="158">
        <v>0</v>
      </c>
      <c r="AU35" s="158">
        <v>0</v>
      </c>
      <c r="AV35" s="158">
        <v>0</v>
      </c>
      <c r="AW35" s="158">
        <v>0</v>
      </c>
      <c r="AX35" s="158">
        <v>0</v>
      </c>
      <c r="AY35" s="158">
        <v>0</v>
      </c>
      <c r="AZ35" s="158">
        <v>0</v>
      </c>
      <c r="BA35" s="158">
        <v>0</v>
      </c>
      <c r="BB35" s="158">
        <v>0</v>
      </c>
      <c r="BC35" s="158">
        <v>0</v>
      </c>
      <c r="BD35" s="158">
        <v>0</v>
      </c>
      <c r="BE35" s="158">
        <v>0</v>
      </c>
      <c r="BF35" s="158">
        <v>0</v>
      </c>
      <c r="BG35" s="158">
        <v>0</v>
      </c>
      <c r="BH35" s="158">
        <v>0</v>
      </c>
      <c r="BI35" s="158">
        <v>0</v>
      </c>
      <c r="BJ35" s="158">
        <v>0</v>
      </c>
      <c r="BK35" s="158">
        <v>0</v>
      </c>
      <c r="BL35" s="158">
        <v>0</v>
      </c>
      <c r="BM35" s="158">
        <v>0</v>
      </c>
      <c r="BN35" s="156"/>
      <c r="BO35" s="156"/>
      <c r="BP35" s="156"/>
      <c r="BQ35" s="156"/>
      <c r="BR35" s="156"/>
      <c r="BS35" s="156"/>
      <c r="BT35" s="156"/>
      <c r="BU35" s="156"/>
    </row>
    <row r="36" spans="1:73">
      <c r="A36" s="211"/>
      <c r="B36" s="161" t="s">
        <v>1</v>
      </c>
      <c r="C36" s="161"/>
      <c r="D36" s="158">
        <f t="shared" ref="D36:AM36" si="20">D9</f>
        <v>1862.8516487655359</v>
      </c>
      <c r="E36" s="158">
        <f t="shared" si="20"/>
        <v>3725.7032975310717</v>
      </c>
      <c r="F36" s="158">
        <f t="shared" si="20"/>
        <v>3725.7032975310717</v>
      </c>
      <c r="G36" s="158">
        <f t="shared" si="20"/>
        <v>3725.7032975310717</v>
      </c>
      <c r="H36" s="158">
        <f t="shared" si="20"/>
        <v>3725.7032975310717</v>
      </c>
      <c r="I36" s="158">
        <f t="shared" si="20"/>
        <v>3725.7032975310717</v>
      </c>
      <c r="J36" s="158">
        <f t="shared" si="20"/>
        <v>3725.7032975310717</v>
      </c>
      <c r="K36" s="158">
        <f t="shared" si="20"/>
        <v>3725.7032975310717</v>
      </c>
      <c r="L36" s="158">
        <f t="shared" si="20"/>
        <v>3725.7032975310717</v>
      </c>
      <c r="M36" s="158">
        <f t="shared" si="20"/>
        <v>3725.7032975310717</v>
      </c>
      <c r="N36" s="158">
        <f t="shared" si="20"/>
        <v>3725.7032975310717</v>
      </c>
      <c r="O36" s="158">
        <f t="shared" si="20"/>
        <v>3725.7032975310717</v>
      </c>
      <c r="P36" s="158">
        <f t="shared" si="20"/>
        <v>3725.7032975310717</v>
      </c>
      <c r="Q36" s="158">
        <f t="shared" si="20"/>
        <v>3725.7032975310717</v>
      </c>
      <c r="R36" s="158">
        <f t="shared" si="20"/>
        <v>3725.7032975310717</v>
      </c>
      <c r="S36" s="158">
        <f t="shared" si="20"/>
        <v>3725.7032975310717</v>
      </c>
      <c r="T36" s="158">
        <f t="shared" si="20"/>
        <v>3725.7032975310717</v>
      </c>
      <c r="U36" s="158">
        <f t="shared" si="20"/>
        <v>3725.7032975310717</v>
      </c>
      <c r="V36" s="158">
        <f t="shared" si="20"/>
        <v>3725.7032975310717</v>
      </c>
      <c r="W36" s="158">
        <f t="shared" si="20"/>
        <v>3725.7032975310717</v>
      </c>
      <c r="X36" s="158">
        <f t="shared" si="20"/>
        <v>3725.7032975310717</v>
      </c>
      <c r="Y36" s="158">
        <f t="shared" si="20"/>
        <v>3725.7032975310717</v>
      </c>
      <c r="Z36" s="158">
        <f t="shared" si="20"/>
        <v>3725.7032975310717</v>
      </c>
      <c r="AA36" s="158">
        <f t="shared" si="20"/>
        <v>3725.7032975310717</v>
      </c>
      <c r="AB36" s="158">
        <f t="shared" si="20"/>
        <v>3725.7032975310717</v>
      </c>
      <c r="AC36" s="158">
        <f t="shared" si="20"/>
        <v>3725.7032975310717</v>
      </c>
      <c r="AD36" s="158">
        <f t="shared" si="20"/>
        <v>3725.7032975310717</v>
      </c>
      <c r="AE36" s="158">
        <f t="shared" si="20"/>
        <v>3725.7032975310717</v>
      </c>
      <c r="AF36" s="158">
        <f t="shared" si="20"/>
        <v>3725.7032975310717</v>
      </c>
      <c r="AG36" s="158">
        <f t="shared" si="20"/>
        <v>3725.7032975310717</v>
      </c>
      <c r="AH36" s="158">
        <f t="shared" si="20"/>
        <v>3725.7032975310717</v>
      </c>
      <c r="AI36" s="158">
        <f t="shared" si="20"/>
        <v>3725.7032975310717</v>
      </c>
      <c r="AJ36" s="158">
        <f t="shared" si="20"/>
        <v>3725.7032975310717</v>
      </c>
      <c r="AK36" s="158">
        <f t="shared" si="20"/>
        <v>3725.7032975310717</v>
      </c>
      <c r="AL36" s="158">
        <f t="shared" si="20"/>
        <v>3725.7032975310717</v>
      </c>
      <c r="AM36" s="158">
        <f t="shared" si="20"/>
        <v>1862.8516487655359</v>
      </c>
      <c r="AN36" s="158">
        <v>0</v>
      </c>
      <c r="AO36" s="158">
        <v>0</v>
      </c>
      <c r="AP36" s="158">
        <v>0</v>
      </c>
      <c r="AQ36" s="158">
        <v>0</v>
      </c>
      <c r="AR36" s="158">
        <v>0</v>
      </c>
      <c r="AS36" s="158">
        <v>0</v>
      </c>
      <c r="AT36" s="158">
        <v>0</v>
      </c>
      <c r="AU36" s="158">
        <v>0</v>
      </c>
      <c r="AV36" s="158">
        <v>0</v>
      </c>
      <c r="AW36" s="158">
        <v>0</v>
      </c>
      <c r="AX36" s="158">
        <v>0</v>
      </c>
      <c r="AY36" s="158">
        <v>0</v>
      </c>
      <c r="AZ36" s="158">
        <v>0</v>
      </c>
      <c r="BA36" s="158">
        <v>0</v>
      </c>
      <c r="BB36" s="158">
        <v>0</v>
      </c>
      <c r="BC36" s="158">
        <v>0</v>
      </c>
      <c r="BD36" s="158">
        <v>0</v>
      </c>
      <c r="BE36" s="158">
        <v>0</v>
      </c>
      <c r="BF36" s="158">
        <v>0</v>
      </c>
      <c r="BG36" s="158">
        <v>0</v>
      </c>
      <c r="BH36" s="158">
        <v>0</v>
      </c>
      <c r="BI36" s="158">
        <v>0</v>
      </c>
      <c r="BJ36" s="158">
        <v>0</v>
      </c>
      <c r="BK36" s="158">
        <v>0</v>
      </c>
      <c r="BL36" s="158">
        <v>0</v>
      </c>
      <c r="BM36" s="158">
        <v>0</v>
      </c>
      <c r="BN36" s="156"/>
      <c r="BO36" s="156"/>
      <c r="BP36" s="156"/>
      <c r="BQ36" s="156"/>
      <c r="BR36" s="156"/>
      <c r="BS36" s="156"/>
      <c r="BT36" s="156"/>
      <c r="BU36" s="156"/>
    </row>
    <row r="37" spans="1:73">
      <c r="A37" s="211"/>
      <c r="B37" s="161" t="s">
        <v>80</v>
      </c>
      <c r="C37" s="161"/>
      <c r="D37" s="158">
        <f t="shared" ref="D37:N37" si="21">D35-D36</f>
        <v>128536.76376482198</v>
      </c>
      <c r="E37" s="158">
        <f t="shared" si="21"/>
        <v>124811.06046729091</v>
      </c>
      <c r="F37" s="158">
        <f t="shared" si="21"/>
        <v>121085.35716975984</v>
      </c>
      <c r="G37" s="158">
        <f t="shared" si="21"/>
        <v>117359.65387222877</v>
      </c>
      <c r="H37" s="158">
        <f t="shared" si="21"/>
        <v>113633.95057469769</v>
      </c>
      <c r="I37" s="158">
        <f t="shared" si="21"/>
        <v>109908.24727716662</v>
      </c>
      <c r="J37" s="158">
        <f t="shared" si="21"/>
        <v>106182.54397963555</v>
      </c>
      <c r="K37" s="158">
        <f t="shared" si="21"/>
        <v>102456.84068210448</v>
      </c>
      <c r="L37" s="158">
        <f t="shared" si="21"/>
        <v>98731.137384573405</v>
      </c>
      <c r="M37" s="158">
        <f t="shared" si="21"/>
        <v>95005.434087042333</v>
      </c>
      <c r="N37" s="158">
        <f t="shared" si="21"/>
        <v>91279.730789511261</v>
      </c>
      <c r="O37" s="158">
        <f>O35-O36</f>
        <v>87554.027491980189</v>
      </c>
      <c r="P37" s="158">
        <f t="shared" ref="P37:AM37" si="22">P35-P36</f>
        <v>83828.324194449116</v>
      </c>
      <c r="Q37" s="158">
        <f t="shared" si="22"/>
        <v>80102.620896918044</v>
      </c>
      <c r="R37" s="158">
        <f t="shared" si="22"/>
        <v>76376.917599386972</v>
      </c>
      <c r="S37" s="158">
        <f t="shared" si="22"/>
        <v>72651.2143018559</v>
      </c>
      <c r="T37" s="158">
        <f t="shared" si="22"/>
        <v>68925.511004324828</v>
      </c>
      <c r="U37" s="158">
        <f t="shared" si="22"/>
        <v>65199.807706793756</v>
      </c>
      <c r="V37" s="158">
        <f t="shared" si="22"/>
        <v>61474.104409262683</v>
      </c>
      <c r="W37" s="158">
        <f t="shared" si="22"/>
        <v>57748.401111731611</v>
      </c>
      <c r="X37" s="158">
        <f t="shared" si="22"/>
        <v>54022.697814200539</v>
      </c>
      <c r="Y37" s="158">
        <f t="shared" si="22"/>
        <v>50296.994516669467</v>
      </c>
      <c r="Z37" s="158">
        <f t="shared" si="22"/>
        <v>46571.291219138395</v>
      </c>
      <c r="AA37" s="158">
        <f t="shared" si="22"/>
        <v>42845.587921607323</v>
      </c>
      <c r="AB37" s="158">
        <f t="shared" si="22"/>
        <v>39119.88462407625</v>
      </c>
      <c r="AC37" s="158">
        <f t="shared" si="22"/>
        <v>35394.181326545178</v>
      </c>
      <c r="AD37" s="158">
        <f t="shared" si="22"/>
        <v>31668.478029014106</v>
      </c>
      <c r="AE37" s="158">
        <f t="shared" si="22"/>
        <v>27942.774731483034</v>
      </c>
      <c r="AF37" s="158">
        <f t="shared" si="22"/>
        <v>24217.071433951962</v>
      </c>
      <c r="AG37" s="158">
        <f t="shared" si="22"/>
        <v>20491.36813642089</v>
      </c>
      <c r="AH37" s="158">
        <f t="shared" si="22"/>
        <v>16765.664838889817</v>
      </c>
      <c r="AI37" s="158">
        <f t="shared" si="22"/>
        <v>13039.961541358745</v>
      </c>
      <c r="AJ37" s="158">
        <f t="shared" si="22"/>
        <v>9314.2582438276731</v>
      </c>
      <c r="AK37" s="158">
        <f t="shared" si="22"/>
        <v>5588.554946296601</v>
      </c>
      <c r="AL37" s="158">
        <f t="shared" si="22"/>
        <v>1862.8516487655293</v>
      </c>
      <c r="AM37" s="158">
        <f t="shared" si="22"/>
        <v>-6.5938365878537297E-12</v>
      </c>
      <c r="AN37" s="158">
        <v>0</v>
      </c>
      <c r="AO37" s="158">
        <v>0</v>
      </c>
      <c r="AP37" s="158">
        <v>0</v>
      </c>
      <c r="AQ37" s="158">
        <v>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0</v>
      </c>
      <c r="BM37" s="158">
        <v>0</v>
      </c>
      <c r="BN37" s="156"/>
      <c r="BO37" s="156"/>
      <c r="BP37" s="156"/>
      <c r="BQ37" s="156"/>
      <c r="BR37" s="156"/>
      <c r="BS37" s="156"/>
      <c r="BT37" s="156"/>
      <c r="BU37" s="156"/>
    </row>
    <row r="39" spans="1:73">
      <c r="A39" s="211" t="s">
        <v>92</v>
      </c>
      <c r="B39" s="161" t="s">
        <v>79</v>
      </c>
      <c r="C39" s="161"/>
      <c r="D39" s="158">
        <f>C10</f>
        <v>54081.227616481417</v>
      </c>
      <c r="E39" s="158">
        <f t="shared" ref="E39:AR39" si="23">D41</f>
        <v>53405.212271275399</v>
      </c>
      <c r="F39" s="158">
        <f t="shared" si="23"/>
        <v>52053.181580863362</v>
      </c>
      <c r="G39" s="158">
        <f t="shared" si="23"/>
        <v>50701.150890451325</v>
      </c>
      <c r="H39" s="158">
        <f t="shared" si="23"/>
        <v>49349.120200039288</v>
      </c>
      <c r="I39" s="158">
        <f t="shared" si="23"/>
        <v>47997.089509627251</v>
      </c>
      <c r="J39" s="158">
        <f t="shared" si="23"/>
        <v>46645.058819215214</v>
      </c>
      <c r="K39" s="158">
        <f t="shared" si="23"/>
        <v>45293.028128803177</v>
      </c>
      <c r="L39" s="158">
        <f t="shared" si="23"/>
        <v>43940.997438391139</v>
      </c>
      <c r="M39" s="158">
        <f t="shared" si="23"/>
        <v>42588.966747979102</v>
      </c>
      <c r="N39" s="158">
        <f t="shared" si="23"/>
        <v>41236.936057567065</v>
      </c>
      <c r="O39" s="158">
        <f t="shared" si="23"/>
        <v>39884.905367155028</v>
      </c>
      <c r="P39" s="158">
        <f t="shared" si="23"/>
        <v>38532.874676742991</v>
      </c>
      <c r="Q39" s="158">
        <f t="shared" si="23"/>
        <v>37180.843986330954</v>
      </c>
      <c r="R39" s="158">
        <f t="shared" si="23"/>
        <v>35828.813295918917</v>
      </c>
      <c r="S39" s="158">
        <f t="shared" si="23"/>
        <v>34476.78260550688</v>
      </c>
      <c r="T39" s="158">
        <f t="shared" si="23"/>
        <v>33124.751915094843</v>
      </c>
      <c r="U39" s="158">
        <f t="shared" si="23"/>
        <v>31772.721224682806</v>
      </c>
      <c r="V39" s="158">
        <f t="shared" si="23"/>
        <v>30420.690534270769</v>
      </c>
      <c r="W39" s="158">
        <f t="shared" si="23"/>
        <v>29068.659843858732</v>
      </c>
      <c r="X39" s="158">
        <f t="shared" si="23"/>
        <v>27716.629153446695</v>
      </c>
      <c r="Y39" s="158">
        <f t="shared" si="23"/>
        <v>26364.598463034657</v>
      </c>
      <c r="Z39" s="158">
        <f t="shared" si="23"/>
        <v>25012.56777262262</v>
      </c>
      <c r="AA39" s="158">
        <f t="shared" si="23"/>
        <v>23660.537082210583</v>
      </c>
      <c r="AB39" s="158">
        <f t="shared" si="23"/>
        <v>22308.506391798546</v>
      </c>
      <c r="AC39" s="158">
        <f t="shared" si="23"/>
        <v>20956.475701386509</v>
      </c>
      <c r="AD39" s="158">
        <f t="shared" si="23"/>
        <v>19604.445010974472</v>
      </c>
      <c r="AE39" s="158">
        <f t="shared" si="23"/>
        <v>18252.414320562435</v>
      </c>
      <c r="AF39" s="158">
        <f t="shared" si="23"/>
        <v>16900.383630150398</v>
      </c>
      <c r="AG39" s="158">
        <f t="shared" si="23"/>
        <v>15548.352939738363</v>
      </c>
      <c r="AH39" s="158">
        <f t="shared" si="23"/>
        <v>14196.322249326327</v>
      </c>
      <c r="AI39" s="158">
        <f t="shared" si="23"/>
        <v>12844.291558914292</v>
      </c>
      <c r="AJ39" s="158">
        <f t="shared" si="23"/>
        <v>11492.260868502257</v>
      </c>
      <c r="AK39" s="158">
        <f t="shared" si="23"/>
        <v>10140.230178090222</v>
      </c>
      <c r="AL39" s="158">
        <f t="shared" si="23"/>
        <v>8788.1994876781864</v>
      </c>
      <c r="AM39" s="158">
        <f t="shared" si="23"/>
        <v>7436.1687972661512</v>
      </c>
      <c r="AN39" s="158">
        <f t="shared" si="23"/>
        <v>6084.1381068541159</v>
      </c>
      <c r="AO39" s="158">
        <f t="shared" si="23"/>
        <v>4732.1074164420806</v>
      </c>
      <c r="AP39" s="158">
        <f t="shared" si="23"/>
        <v>3380.0767260300454</v>
      </c>
      <c r="AQ39" s="158">
        <f t="shared" si="23"/>
        <v>2028.0460356180099</v>
      </c>
      <c r="AR39" s="158">
        <f t="shared" si="23"/>
        <v>676.01534520597443</v>
      </c>
      <c r="AS39" s="158">
        <v>0</v>
      </c>
      <c r="AT39" s="158">
        <v>0</v>
      </c>
      <c r="AU39" s="158">
        <v>0</v>
      </c>
      <c r="AV39" s="158">
        <v>0</v>
      </c>
      <c r="AW39" s="158">
        <v>0</v>
      </c>
      <c r="AX39" s="158">
        <v>0</v>
      </c>
      <c r="AY39" s="158">
        <v>0</v>
      </c>
      <c r="AZ39" s="158">
        <v>0</v>
      </c>
      <c r="BA39" s="158">
        <v>0</v>
      </c>
      <c r="BB39" s="158">
        <v>0</v>
      </c>
      <c r="BC39" s="158">
        <v>0</v>
      </c>
      <c r="BD39" s="158">
        <v>0</v>
      </c>
      <c r="BE39" s="158">
        <v>0</v>
      </c>
      <c r="BF39" s="158">
        <v>0</v>
      </c>
      <c r="BG39" s="158">
        <v>0</v>
      </c>
      <c r="BH39" s="158">
        <v>0</v>
      </c>
      <c r="BI39" s="158">
        <v>0</v>
      </c>
      <c r="BJ39" s="158">
        <v>0</v>
      </c>
      <c r="BK39" s="158">
        <v>0</v>
      </c>
      <c r="BL39" s="158">
        <v>0</v>
      </c>
      <c r="BM39" s="158">
        <v>0</v>
      </c>
      <c r="BN39" s="156"/>
      <c r="BO39" s="156"/>
      <c r="BP39" s="156"/>
      <c r="BQ39" s="156"/>
      <c r="BR39" s="156"/>
      <c r="BS39" s="156"/>
      <c r="BT39" s="156"/>
      <c r="BU39" s="156"/>
    </row>
    <row r="40" spans="1:73">
      <c r="A40" s="211"/>
      <c r="B40" s="161" t="s">
        <v>1</v>
      </c>
      <c r="C40" s="161"/>
      <c r="D40" s="158">
        <f t="shared" ref="D40:AR40" si="24">D10</f>
        <v>676.01534520601774</v>
      </c>
      <c r="E40" s="158">
        <f t="shared" si="24"/>
        <v>1352.0306904120355</v>
      </c>
      <c r="F40" s="158">
        <f t="shared" si="24"/>
        <v>1352.0306904120355</v>
      </c>
      <c r="G40" s="158">
        <f t="shared" si="24"/>
        <v>1352.0306904120355</v>
      </c>
      <c r="H40" s="158">
        <f t="shared" si="24"/>
        <v>1352.0306904120355</v>
      </c>
      <c r="I40" s="158">
        <f t="shared" si="24"/>
        <v>1352.0306904120355</v>
      </c>
      <c r="J40" s="158">
        <f t="shared" si="24"/>
        <v>1352.0306904120355</v>
      </c>
      <c r="K40" s="158">
        <f t="shared" si="24"/>
        <v>1352.0306904120355</v>
      </c>
      <c r="L40" s="158">
        <f t="shared" si="24"/>
        <v>1352.0306904120355</v>
      </c>
      <c r="M40" s="158">
        <f t="shared" si="24"/>
        <v>1352.0306904120355</v>
      </c>
      <c r="N40" s="158">
        <f t="shared" si="24"/>
        <v>1352.0306904120355</v>
      </c>
      <c r="O40" s="158">
        <f t="shared" si="24"/>
        <v>1352.0306904120355</v>
      </c>
      <c r="P40" s="158">
        <f t="shared" si="24"/>
        <v>1352.0306904120355</v>
      </c>
      <c r="Q40" s="158">
        <f t="shared" si="24"/>
        <v>1352.0306904120355</v>
      </c>
      <c r="R40" s="158">
        <f t="shared" si="24"/>
        <v>1352.0306904120355</v>
      </c>
      <c r="S40" s="158">
        <f t="shared" si="24"/>
        <v>1352.0306904120355</v>
      </c>
      <c r="T40" s="158">
        <f t="shared" si="24"/>
        <v>1352.0306904120355</v>
      </c>
      <c r="U40" s="158">
        <f t="shared" si="24"/>
        <v>1352.0306904120355</v>
      </c>
      <c r="V40" s="158">
        <f t="shared" si="24"/>
        <v>1352.0306904120355</v>
      </c>
      <c r="W40" s="158">
        <f t="shared" si="24"/>
        <v>1352.0306904120355</v>
      </c>
      <c r="X40" s="158">
        <f t="shared" si="24"/>
        <v>1352.0306904120355</v>
      </c>
      <c r="Y40" s="158">
        <f t="shared" si="24"/>
        <v>1352.0306904120355</v>
      </c>
      <c r="Z40" s="158">
        <f t="shared" si="24"/>
        <v>1352.0306904120355</v>
      </c>
      <c r="AA40" s="158">
        <f t="shared" si="24"/>
        <v>1352.0306904120355</v>
      </c>
      <c r="AB40" s="158">
        <f t="shared" si="24"/>
        <v>1352.0306904120355</v>
      </c>
      <c r="AC40" s="158">
        <f t="shared" si="24"/>
        <v>1352.0306904120355</v>
      </c>
      <c r="AD40" s="158">
        <f t="shared" si="24"/>
        <v>1352.0306904120355</v>
      </c>
      <c r="AE40" s="158">
        <f t="shared" si="24"/>
        <v>1352.0306904120355</v>
      </c>
      <c r="AF40" s="158">
        <f t="shared" si="24"/>
        <v>1352.0306904120355</v>
      </c>
      <c r="AG40" s="158">
        <f t="shared" si="24"/>
        <v>1352.0306904120355</v>
      </c>
      <c r="AH40" s="158">
        <f t="shared" si="24"/>
        <v>1352.0306904120355</v>
      </c>
      <c r="AI40" s="158">
        <f t="shared" si="24"/>
        <v>1352.0306904120355</v>
      </c>
      <c r="AJ40" s="158">
        <f t="shared" si="24"/>
        <v>1352.0306904120355</v>
      </c>
      <c r="AK40" s="158">
        <f t="shared" si="24"/>
        <v>1352.0306904120355</v>
      </c>
      <c r="AL40" s="158">
        <f t="shared" si="24"/>
        <v>1352.0306904120355</v>
      </c>
      <c r="AM40" s="158">
        <f t="shared" si="24"/>
        <v>1352.0306904120355</v>
      </c>
      <c r="AN40" s="158">
        <f t="shared" si="24"/>
        <v>1352.0306904120355</v>
      </c>
      <c r="AO40" s="158">
        <f t="shared" si="24"/>
        <v>1352.0306904120355</v>
      </c>
      <c r="AP40" s="158">
        <f t="shared" si="24"/>
        <v>1352.0306904120355</v>
      </c>
      <c r="AQ40" s="158">
        <f t="shared" si="24"/>
        <v>1352.0306904120355</v>
      </c>
      <c r="AR40" s="158">
        <f t="shared" si="24"/>
        <v>676.01534520601774</v>
      </c>
      <c r="AS40" s="158">
        <v>0</v>
      </c>
      <c r="AT40" s="158">
        <v>0</v>
      </c>
      <c r="AU40" s="158">
        <v>0</v>
      </c>
      <c r="AV40" s="158">
        <v>0</v>
      </c>
      <c r="AW40" s="158">
        <v>0</v>
      </c>
      <c r="AX40" s="158">
        <v>0</v>
      </c>
      <c r="AY40" s="158">
        <v>0</v>
      </c>
      <c r="AZ40" s="158">
        <v>0</v>
      </c>
      <c r="BA40" s="158">
        <v>0</v>
      </c>
      <c r="BB40" s="158">
        <v>0</v>
      </c>
      <c r="BC40" s="158">
        <v>0</v>
      </c>
      <c r="BD40" s="158">
        <v>0</v>
      </c>
      <c r="BE40" s="158">
        <v>0</v>
      </c>
      <c r="BF40" s="158">
        <v>0</v>
      </c>
      <c r="BG40" s="158">
        <v>0</v>
      </c>
      <c r="BH40" s="158">
        <v>0</v>
      </c>
      <c r="BI40" s="158">
        <v>0</v>
      </c>
      <c r="BJ40" s="158">
        <v>0</v>
      </c>
      <c r="BK40" s="158">
        <v>0</v>
      </c>
      <c r="BL40" s="158">
        <v>0</v>
      </c>
      <c r="BM40" s="158">
        <v>0</v>
      </c>
      <c r="BN40" s="156"/>
      <c r="BO40" s="156"/>
      <c r="BP40" s="156"/>
      <c r="BQ40" s="156"/>
      <c r="BR40" s="156"/>
      <c r="BS40" s="156"/>
      <c r="BT40" s="156"/>
      <c r="BU40" s="156"/>
    </row>
    <row r="41" spans="1:73">
      <c r="A41" s="211"/>
      <c r="B41" s="161" t="s">
        <v>80</v>
      </c>
      <c r="C41" s="161"/>
      <c r="D41" s="158">
        <f t="shared" ref="D41:AR41" si="25">D39-D40</f>
        <v>53405.212271275399</v>
      </c>
      <c r="E41" s="158">
        <f t="shared" si="25"/>
        <v>52053.181580863362</v>
      </c>
      <c r="F41" s="158">
        <f t="shared" si="25"/>
        <v>50701.150890451325</v>
      </c>
      <c r="G41" s="158">
        <f t="shared" si="25"/>
        <v>49349.120200039288</v>
      </c>
      <c r="H41" s="158">
        <f t="shared" si="25"/>
        <v>47997.089509627251</v>
      </c>
      <c r="I41" s="158">
        <f t="shared" si="25"/>
        <v>46645.058819215214</v>
      </c>
      <c r="J41" s="158">
        <f t="shared" si="25"/>
        <v>45293.028128803177</v>
      </c>
      <c r="K41" s="158">
        <f t="shared" si="25"/>
        <v>43940.997438391139</v>
      </c>
      <c r="L41" s="158">
        <f t="shared" si="25"/>
        <v>42588.966747979102</v>
      </c>
      <c r="M41" s="158">
        <f t="shared" si="25"/>
        <v>41236.936057567065</v>
      </c>
      <c r="N41" s="158">
        <f t="shared" si="25"/>
        <v>39884.905367155028</v>
      </c>
      <c r="O41" s="158">
        <f t="shared" si="25"/>
        <v>38532.874676742991</v>
      </c>
      <c r="P41" s="158">
        <f t="shared" si="25"/>
        <v>37180.843986330954</v>
      </c>
      <c r="Q41" s="158">
        <f t="shared" si="25"/>
        <v>35828.813295918917</v>
      </c>
      <c r="R41" s="158">
        <f t="shared" si="25"/>
        <v>34476.78260550688</v>
      </c>
      <c r="S41" s="158">
        <f t="shared" si="25"/>
        <v>33124.751915094843</v>
      </c>
      <c r="T41" s="158">
        <f t="shared" si="25"/>
        <v>31772.721224682806</v>
      </c>
      <c r="U41" s="158">
        <f t="shared" si="25"/>
        <v>30420.690534270769</v>
      </c>
      <c r="V41" s="158">
        <f t="shared" si="25"/>
        <v>29068.659843858732</v>
      </c>
      <c r="W41" s="158">
        <f t="shared" si="25"/>
        <v>27716.629153446695</v>
      </c>
      <c r="X41" s="158">
        <f t="shared" si="25"/>
        <v>26364.598463034657</v>
      </c>
      <c r="Y41" s="158">
        <f t="shared" si="25"/>
        <v>25012.56777262262</v>
      </c>
      <c r="Z41" s="158">
        <f t="shared" si="25"/>
        <v>23660.537082210583</v>
      </c>
      <c r="AA41" s="158">
        <f t="shared" si="25"/>
        <v>22308.506391798546</v>
      </c>
      <c r="AB41" s="158">
        <f t="shared" si="25"/>
        <v>20956.475701386509</v>
      </c>
      <c r="AC41" s="158">
        <f t="shared" si="25"/>
        <v>19604.445010974472</v>
      </c>
      <c r="AD41" s="158">
        <f t="shared" si="25"/>
        <v>18252.414320562435</v>
      </c>
      <c r="AE41" s="158">
        <f t="shared" si="25"/>
        <v>16900.383630150398</v>
      </c>
      <c r="AF41" s="158">
        <f t="shared" si="25"/>
        <v>15548.352939738363</v>
      </c>
      <c r="AG41" s="158">
        <f t="shared" si="25"/>
        <v>14196.322249326327</v>
      </c>
      <c r="AH41" s="158">
        <f t="shared" si="25"/>
        <v>12844.291558914292</v>
      </c>
      <c r="AI41" s="158">
        <f t="shared" si="25"/>
        <v>11492.260868502257</v>
      </c>
      <c r="AJ41" s="158">
        <f t="shared" si="25"/>
        <v>10140.230178090222</v>
      </c>
      <c r="AK41" s="158">
        <f t="shared" si="25"/>
        <v>8788.1994876781864</v>
      </c>
      <c r="AL41" s="158">
        <f t="shared" si="25"/>
        <v>7436.1687972661512</v>
      </c>
      <c r="AM41" s="158">
        <f t="shared" si="25"/>
        <v>6084.1381068541159</v>
      </c>
      <c r="AN41" s="158">
        <f t="shared" si="25"/>
        <v>4732.1074164420806</v>
      </c>
      <c r="AO41" s="158">
        <f t="shared" si="25"/>
        <v>3380.0767260300454</v>
      </c>
      <c r="AP41" s="158">
        <f t="shared" si="25"/>
        <v>2028.0460356180099</v>
      </c>
      <c r="AQ41" s="158">
        <f t="shared" si="25"/>
        <v>676.01534520597443</v>
      </c>
      <c r="AR41" s="158">
        <f t="shared" si="25"/>
        <v>-4.3314685171935707E-11</v>
      </c>
      <c r="AS41" s="158">
        <v>0</v>
      </c>
      <c r="AT41" s="158">
        <v>0</v>
      </c>
      <c r="AU41" s="158">
        <v>0</v>
      </c>
      <c r="AV41" s="158">
        <v>0</v>
      </c>
      <c r="AW41" s="158">
        <v>0</v>
      </c>
      <c r="AX41" s="158">
        <v>0</v>
      </c>
      <c r="AY41" s="158">
        <v>0</v>
      </c>
      <c r="AZ41" s="158">
        <v>0</v>
      </c>
      <c r="BA41" s="158">
        <v>0</v>
      </c>
      <c r="BB41" s="158">
        <v>0</v>
      </c>
      <c r="BC41" s="158">
        <v>0</v>
      </c>
      <c r="BD41" s="158">
        <v>0</v>
      </c>
      <c r="BE41" s="158">
        <v>0</v>
      </c>
      <c r="BF41" s="158">
        <v>0</v>
      </c>
      <c r="BG41" s="158">
        <v>0</v>
      </c>
      <c r="BH41" s="158">
        <v>0</v>
      </c>
      <c r="BI41" s="158">
        <v>0</v>
      </c>
      <c r="BJ41" s="158">
        <v>0</v>
      </c>
      <c r="BK41" s="158">
        <v>0</v>
      </c>
      <c r="BL41" s="158">
        <v>0</v>
      </c>
      <c r="BM41" s="158">
        <v>0</v>
      </c>
      <c r="BN41" s="156"/>
      <c r="BO41" s="156"/>
      <c r="BP41" s="156"/>
      <c r="BQ41" s="156"/>
      <c r="BR41" s="156"/>
      <c r="BS41" s="156"/>
      <c r="BT41" s="156"/>
      <c r="BU41" s="156"/>
    </row>
    <row r="43" spans="1:73">
      <c r="A43" s="211" t="s">
        <v>84</v>
      </c>
      <c r="B43" s="161" t="s">
        <v>79</v>
      </c>
      <c r="C43" s="161"/>
      <c r="D43" s="158">
        <f>C11</f>
        <v>241024.12555859226</v>
      </c>
      <c r="E43" s="158">
        <f t="shared" ref="E43:AW43" si="26">D45</f>
        <v>238346.07971905236</v>
      </c>
      <c r="F43" s="158">
        <f t="shared" si="26"/>
        <v>232989.98803997252</v>
      </c>
      <c r="G43" s="158">
        <f t="shared" si="26"/>
        <v>227633.89636089269</v>
      </c>
      <c r="H43" s="158">
        <f t="shared" si="26"/>
        <v>222277.80468181285</v>
      </c>
      <c r="I43" s="158">
        <f t="shared" si="26"/>
        <v>216921.71300273301</v>
      </c>
      <c r="J43" s="158">
        <f t="shared" si="26"/>
        <v>211565.62132365318</v>
      </c>
      <c r="K43" s="158">
        <f t="shared" si="26"/>
        <v>206209.52964457334</v>
      </c>
      <c r="L43" s="158">
        <f t="shared" si="26"/>
        <v>200853.4379654935</v>
      </c>
      <c r="M43" s="158">
        <f t="shared" si="26"/>
        <v>195497.34628641367</v>
      </c>
      <c r="N43" s="158">
        <f t="shared" si="26"/>
        <v>190141.25460733383</v>
      </c>
      <c r="O43" s="158">
        <f t="shared" si="26"/>
        <v>184785.16292825399</v>
      </c>
      <c r="P43" s="158">
        <f t="shared" si="26"/>
        <v>179429.07124917416</v>
      </c>
      <c r="Q43" s="158">
        <f t="shared" si="26"/>
        <v>174072.97957009432</v>
      </c>
      <c r="R43" s="158">
        <f t="shared" si="26"/>
        <v>168716.88789101448</v>
      </c>
      <c r="S43" s="158">
        <f t="shared" si="26"/>
        <v>163360.79621193465</v>
      </c>
      <c r="T43" s="158">
        <f t="shared" si="26"/>
        <v>158004.70453285481</v>
      </c>
      <c r="U43" s="158">
        <f t="shared" si="26"/>
        <v>152648.61285377498</v>
      </c>
      <c r="V43" s="158">
        <f t="shared" si="26"/>
        <v>147292.52117469514</v>
      </c>
      <c r="W43" s="158">
        <f t="shared" si="26"/>
        <v>141936.4294956153</v>
      </c>
      <c r="X43" s="158">
        <f t="shared" si="26"/>
        <v>136580.33781653547</v>
      </c>
      <c r="Y43" s="158">
        <f t="shared" si="26"/>
        <v>131224.24613745563</v>
      </c>
      <c r="Z43" s="158">
        <f t="shared" si="26"/>
        <v>125868.15445837581</v>
      </c>
      <c r="AA43" s="158">
        <f t="shared" si="26"/>
        <v>120512.06277929599</v>
      </c>
      <c r="AB43" s="158">
        <f t="shared" si="26"/>
        <v>115155.97110021616</v>
      </c>
      <c r="AC43" s="158">
        <f t="shared" si="26"/>
        <v>109799.87942113634</v>
      </c>
      <c r="AD43" s="158">
        <f t="shared" si="26"/>
        <v>104443.78774205652</v>
      </c>
      <c r="AE43" s="158">
        <f t="shared" si="26"/>
        <v>99087.696062976698</v>
      </c>
      <c r="AF43" s="158">
        <f t="shared" si="26"/>
        <v>93731.604383896876</v>
      </c>
      <c r="AG43" s="158">
        <f t="shared" si="26"/>
        <v>88375.512704817054</v>
      </c>
      <c r="AH43" s="158">
        <f t="shared" si="26"/>
        <v>83019.421025737232</v>
      </c>
      <c r="AI43" s="158">
        <f t="shared" si="26"/>
        <v>77663.32934665741</v>
      </c>
      <c r="AJ43" s="158">
        <f t="shared" si="26"/>
        <v>72307.237667577589</v>
      </c>
      <c r="AK43" s="158">
        <f t="shared" si="26"/>
        <v>66951.145988497767</v>
      </c>
      <c r="AL43" s="158">
        <f t="shared" si="26"/>
        <v>61595.054309417937</v>
      </c>
      <c r="AM43" s="158">
        <f t="shared" si="26"/>
        <v>56238.962630338108</v>
      </c>
      <c r="AN43" s="158">
        <f t="shared" si="26"/>
        <v>50882.870951258279</v>
      </c>
      <c r="AO43" s="158">
        <f t="shared" si="26"/>
        <v>45526.77927217845</v>
      </c>
      <c r="AP43" s="158">
        <f t="shared" si="26"/>
        <v>40170.687593098621</v>
      </c>
      <c r="AQ43" s="158">
        <f t="shared" si="26"/>
        <v>34814.595914018792</v>
      </c>
      <c r="AR43" s="158">
        <f t="shared" si="26"/>
        <v>29458.504234938962</v>
      </c>
      <c r="AS43" s="158">
        <f t="shared" si="26"/>
        <v>24102.412555859133</v>
      </c>
      <c r="AT43" s="158">
        <f t="shared" si="26"/>
        <v>18746.320876779304</v>
      </c>
      <c r="AU43" s="158">
        <f t="shared" si="26"/>
        <v>13390.229197699475</v>
      </c>
      <c r="AV43" s="158">
        <f t="shared" si="26"/>
        <v>8034.1375186196465</v>
      </c>
      <c r="AW43" s="158">
        <f t="shared" si="26"/>
        <v>2678.0458395398182</v>
      </c>
      <c r="AX43" s="158">
        <v>0</v>
      </c>
      <c r="AY43" s="158">
        <v>0</v>
      </c>
      <c r="AZ43" s="158">
        <v>0</v>
      </c>
      <c r="BA43" s="158">
        <v>0</v>
      </c>
      <c r="BB43" s="158">
        <v>0</v>
      </c>
      <c r="BC43" s="158">
        <v>0</v>
      </c>
      <c r="BD43" s="158">
        <v>0</v>
      </c>
      <c r="BE43" s="158">
        <v>0</v>
      </c>
      <c r="BF43" s="158">
        <v>0</v>
      </c>
      <c r="BG43" s="158">
        <v>0</v>
      </c>
      <c r="BH43" s="158">
        <v>0</v>
      </c>
      <c r="BI43" s="158">
        <v>0</v>
      </c>
      <c r="BJ43" s="158">
        <v>0</v>
      </c>
      <c r="BK43" s="158">
        <v>0</v>
      </c>
      <c r="BL43" s="158">
        <v>0</v>
      </c>
      <c r="BM43" s="158">
        <v>0</v>
      </c>
      <c r="BN43" s="156"/>
      <c r="BO43" s="156"/>
      <c r="BP43" s="156"/>
      <c r="BQ43" s="156"/>
      <c r="BR43" s="156"/>
      <c r="BS43" s="156"/>
      <c r="BT43" s="156"/>
      <c r="BU43" s="156"/>
    </row>
    <row r="44" spans="1:73">
      <c r="A44" s="211"/>
      <c r="B44" s="161" t="s">
        <v>1</v>
      </c>
      <c r="C44" s="161"/>
      <c r="D44" s="158">
        <f t="shared" ref="D44:AW44" si="27">D11</f>
        <v>2678.0458395399141</v>
      </c>
      <c r="E44" s="158">
        <f t="shared" si="27"/>
        <v>5356.0916790798283</v>
      </c>
      <c r="F44" s="158">
        <f t="shared" si="27"/>
        <v>5356.0916790798283</v>
      </c>
      <c r="G44" s="158">
        <f t="shared" si="27"/>
        <v>5356.0916790798283</v>
      </c>
      <c r="H44" s="158">
        <f t="shared" si="27"/>
        <v>5356.0916790798283</v>
      </c>
      <c r="I44" s="158">
        <f t="shared" si="27"/>
        <v>5356.0916790798283</v>
      </c>
      <c r="J44" s="158">
        <f t="shared" si="27"/>
        <v>5356.0916790798283</v>
      </c>
      <c r="K44" s="158">
        <f t="shared" si="27"/>
        <v>5356.0916790798283</v>
      </c>
      <c r="L44" s="158">
        <f t="shared" si="27"/>
        <v>5356.0916790798283</v>
      </c>
      <c r="M44" s="158">
        <f t="shared" si="27"/>
        <v>5356.0916790798283</v>
      </c>
      <c r="N44" s="158">
        <f t="shared" si="27"/>
        <v>5356.0916790798283</v>
      </c>
      <c r="O44" s="158">
        <f t="shared" si="27"/>
        <v>5356.0916790798283</v>
      </c>
      <c r="P44" s="158">
        <f t="shared" si="27"/>
        <v>5356.0916790798283</v>
      </c>
      <c r="Q44" s="158">
        <f t="shared" si="27"/>
        <v>5356.0916790798283</v>
      </c>
      <c r="R44" s="158">
        <f t="shared" si="27"/>
        <v>5356.0916790798283</v>
      </c>
      <c r="S44" s="158">
        <f t="shared" si="27"/>
        <v>5356.0916790798283</v>
      </c>
      <c r="T44" s="158">
        <f t="shared" si="27"/>
        <v>5356.0916790798283</v>
      </c>
      <c r="U44" s="158">
        <f t="shared" si="27"/>
        <v>5356.0916790798283</v>
      </c>
      <c r="V44" s="158">
        <f t="shared" si="27"/>
        <v>5356.0916790798283</v>
      </c>
      <c r="W44" s="158">
        <f t="shared" si="27"/>
        <v>5356.0916790798283</v>
      </c>
      <c r="X44" s="158">
        <f t="shared" si="27"/>
        <v>5356.0916790798283</v>
      </c>
      <c r="Y44" s="158">
        <f t="shared" si="27"/>
        <v>5356.0916790798283</v>
      </c>
      <c r="Z44" s="158">
        <f t="shared" si="27"/>
        <v>5356.0916790798283</v>
      </c>
      <c r="AA44" s="158">
        <f t="shared" si="27"/>
        <v>5356.0916790798283</v>
      </c>
      <c r="AB44" s="158">
        <f t="shared" si="27"/>
        <v>5356.0916790798283</v>
      </c>
      <c r="AC44" s="158">
        <f t="shared" si="27"/>
        <v>5356.0916790798283</v>
      </c>
      <c r="AD44" s="158">
        <f t="shared" si="27"/>
        <v>5356.0916790798283</v>
      </c>
      <c r="AE44" s="158">
        <f t="shared" si="27"/>
        <v>5356.0916790798283</v>
      </c>
      <c r="AF44" s="158">
        <f t="shared" si="27"/>
        <v>5356.0916790798283</v>
      </c>
      <c r="AG44" s="158">
        <f t="shared" si="27"/>
        <v>5356.0916790798283</v>
      </c>
      <c r="AH44" s="158">
        <f t="shared" si="27"/>
        <v>5356.0916790798283</v>
      </c>
      <c r="AI44" s="158">
        <f t="shared" si="27"/>
        <v>5356.0916790798283</v>
      </c>
      <c r="AJ44" s="158">
        <f t="shared" si="27"/>
        <v>5356.0916790798283</v>
      </c>
      <c r="AK44" s="158">
        <f t="shared" si="27"/>
        <v>5356.0916790798283</v>
      </c>
      <c r="AL44" s="158">
        <f t="shared" si="27"/>
        <v>5356.0916790798283</v>
      </c>
      <c r="AM44" s="158">
        <f t="shared" si="27"/>
        <v>5356.0916790798283</v>
      </c>
      <c r="AN44" s="158">
        <f t="shared" si="27"/>
        <v>5356.0916790798283</v>
      </c>
      <c r="AO44" s="158">
        <f t="shared" si="27"/>
        <v>5356.0916790798283</v>
      </c>
      <c r="AP44" s="158">
        <f t="shared" si="27"/>
        <v>5356.0916790798283</v>
      </c>
      <c r="AQ44" s="158">
        <f t="shared" si="27"/>
        <v>5356.0916790798283</v>
      </c>
      <c r="AR44" s="158">
        <f t="shared" si="27"/>
        <v>5356.0916790798283</v>
      </c>
      <c r="AS44" s="158">
        <f t="shared" si="27"/>
        <v>5356.0916790798283</v>
      </c>
      <c r="AT44" s="158">
        <f t="shared" si="27"/>
        <v>5356.0916790798283</v>
      </c>
      <c r="AU44" s="158">
        <f t="shared" si="27"/>
        <v>5356.0916790798283</v>
      </c>
      <c r="AV44" s="158">
        <f t="shared" si="27"/>
        <v>5356.0916790798283</v>
      </c>
      <c r="AW44" s="158">
        <f t="shared" si="27"/>
        <v>2678.0458395399141</v>
      </c>
      <c r="AX44" s="158">
        <v>0</v>
      </c>
      <c r="AY44" s="158">
        <v>0</v>
      </c>
      <c r="AZ44" s="158">
        <v>0</v>
      </c>
      <c r="BA44" s="158">
        <v>0</v>
      </c>
      <c r="BB44" s="158">
        <v>0</v>
      </c>
      <c r="BC44" s="158">
        <v>0</v>
      </c>
      <c r="BD44" s="158">
        <v>0</v>
      </c>
      <c r="BE44" s="158">
        <v>0</v>
      </c>
      <c r="BF44" s="158">
        <v>0</v>
      </c>
      <c r="BG44" s="158">
        <v>0</v>
      </c>
      <c r="BH44" s="158">
        <v>0</v>
      </c>
      <c r="BI44" s="158">
        <v>0</v>
      </c>
      <c r="BJ44" s="158">
        <v>0</v>
      </c>
      <c r="BK44" s="158">
        <v>0</v>
      </c>
      <c r="BL44" s="158">
        <v>0</v>
      </c>
      <c r="BM44" s="158">
        <v>0</v>
      </c>
      <c r="BN44" s="156"/>
      <c r="BO44" s="156"/>
      <c r="BP44" s="156"/>
      <c r="BQ44" s="156"/>
      <c r="BR44" s="156"/>
      <c r="BS44" s="156"/>
      <c r="BT44" s="156"/>
      <c r="BU44" s="156"/>
    </row>
    <row r="45" spans="1:73">
      <c r="A45" s="211"/>
      <c r="B45" s="161" t="s">
        <v>80</v>
      </c>
      <c r="C45" s="161"/>
      <c r="D45" s="158">
        <f t="shared" ref="D45:AW45" si="28">D43-D44</f>
        <v>238346.07971905236</v>
      </c>
      <c r="E45" s="158">
        <f t="shared" si="28"/>
        <v>232989.98803997252</v>
      </c>
      <c r="F45" s="158">
        <f t="shared" si="28"/>
        <v>227633.89636089269</v>
      </c>
      <c r="G45" s="158">
        <f t="shared" si="28"/>
        <v>222277.80468181285</v>
      </c>
      <c r="H45" s="158">
        <f t="shared" si="28"/>
        <v>216921.71300273301</v>
      </c>
      <c r="I45" s="158">
        <f t="shared" si="28"/>
        <v>211565.62132365318</v>
      </c>
      <c r="J45" s="158">
        <f t="shared" si="28"/>
        <v>206209.52964457334</v>
      </c>
      <c r="K45" s="158">
        <f t="shared" si="28"/>
        <v>200853.4379654935</v>
      </c>
      <c r="L45" s="158">
        <f t="shared" si="28"/>
        <v>195497.34628641367</v>
      </c>
      <c r="M45" s="158">
        <f t="shared" si="28"/>
        <v>190141.25460733383</v>
      </c>
      <c r="N45" s="158">
        <f t="shared" si="28"/>
        <v>184785.16292825399</v>
      </c>
      <c r="O45" s="158">
        <f t="shared" si="28"/>
        <v>179429.07124917416</v>
      </c>
      <c r="P45" s="158">
        <f t="shared" si="28"/>
        <v>174072.97957009432</v>
      </c>
      <c r="Q45" s="158">
        <f t="shared" si="28"/>
        <v>168716.88789101448</v>
      </c>
      <c r="R45" s="158">
        <f t="shared" si="28"/>
        <v>163360.79621193465</v>
      </c>
      <c r="S45" s="158">
        <f t="shared" si="28"/>
        <v>158004.70453285481</v>
      </c>
      <c r="T45" s="158">
        <f t="shared" si="28"/>
        <v>152648.61285377498</v>
      </c>
      <c r="U45" s="158">
        <f t="shared" si="28"/>
        <v>147292.52117469514</v>
      </c>
      <c r="V45" s="158">
        <f t="shared" si="28"/>
        <v>141936.4294956153</v>
      </c>
      <c r="W45" s="158">
        <f t="shared" si="28"/>
        <v>136580.33781653547</v>
      </c>
      <c r="X45" s="158">
        <f t="shared" si="28"/>
        <v>131224.24613745563</v>
      </c>
      <c r="Y45" s="158">
        <f t="shared" si="28"/>
        <v>125868.15445837581</v>
      </c>
      <c r="Z45" s="158">
        <f t="shared" si="28"/>
        <v>120512.06277929599</v>
      </c>
      <c r="AA45" s="158">
        <f t="shared" si="28"/>
        <v>115155.97110021616</v>
      </c>
      <c r="AB45" s="158">
        <f t="shared" si="28"/>
        <v>109799.87942113634</v>
      </c>
      <c r="AC45" s="158">
        <f t="shared" si="28"/>
        <v>104443.78774205652</v>
      </c>
      <c r="AD45" s="158">
        <f t="shared" si="28"/>
        <v>99087.696062976698</v>
      </c>
      <c r="AE45" s="158">
        <f t="shared" si="28"/>
        <v>93731.604383896876</v>
      </c>
      <c r="AF45" s="158">
        <f t="shared" si="28"/>
        <v>88375.512704817054</v>
      </c>
      <c r="AG45" s="158">
        <f t="shared" si="28"/>
        <v>83019.421025737232</v>
      </c>
      <c r="AH45" s="158">
        <f t="shared" si="28"/>
        <v>77663.32934665741</v>
      </c>
      <c r="AI45" s="158">
        <f t="shared" si="28"/>
        <v>72307.237667577589</v>
      </c>
      <c r="AJ45" s="158">
        <f t="shared" si="28"/>
        <v>66951.145988497767</v>
      </c>
      <c r="AK45" s="158">
        <f t="shared" si="28"/>
        <v>61595.054309417937</v>
      </c>
      <c r="AL45" s="158">
        <f t="shared" si="28"/>
        <v>56238.962630338108</v>
      </c>
      <c r="AM45" s="158">
        <f t="shared" si="28"/>
        <v>50882.870951258279</v>
      </c>
      <c r="AN45" s="158">
        <f t="shared" si="28"/>
        <v>45526.77927217845</v>
      </c>
      <c r="AO45" s="158">
        <f t="shared" si="28"/>
        <v>40170.687593098621</v>
      </c>
      <c r="AP45" s="158">
        <f t="shared" si="28"/>
        <v>34814.595914018792</v>
      </c>
      <c r="AQ45" s="158">
        <f t="shared" si="28"/>
        <v>29458.504234938962</v>
      </c>
      <c r="AR45" s="158">
        <f t="shared" si="28"/>
        <v>24102.412555859133</v>
      </c>
      <c r="AS45" s="158">
        <f t="shared" si="28"/>
        <v>18746.320876779304</v>
      </c>
      <c r="AT45" s="158">
        <f t="shared" si="28"/>
        <v>13390.229197699475</v>
      </c>
      <c r="AU45" s="158">
        <f t="shared" si="28"/>
        <v>8034.1375186196465</v>
      </c>
      <c r="AV45" s="158">
        <f t="shared" si="28"/>
        <v>2678.0458395398182</v>
      </c>
      <c r="AW45" s="158">
        <f t="shared" si="28"/>
        <v>-9.5951691037043929E-11</v>
      </c>
      <c r="AX45" s="158">
        <v>0</v>
      </c>
      <c r="AY45" s="158">
        <v>0</v>
      </c>
      <c r="AZ45" s="158">
        <v>0</v>
      </c>
      <c r="BA45" s="158">
        <v>0</v>
      </c>
      <c r="BB45" s="158">
        <v>0</v>
      </c>
      <c r="BC45" s="158">
        <v>0</v>
      </c>
      <c r="BD45" s="158">
        <v>0</v>
      </c>
      <c r="BE45" s="158">
        <v>0</v>
      </c>
      <c r="BF45" s="158">
        <v>0</v>
      </c>
      <c r="BG45" s="158">
        <v>0</v>
      </c>
      <c r="BH45" s="158">
        <v>0</v>
      </c>
      <c r="BI45" s="158">
        <v>0</v>
      </c>
      <c r="BJ45" s="158">
        <v>0</v>
      </c>
      <c r="BK45" s="158">
        <v>0</v>
      </c>
      <c r="BL45" s="158">
        <v>0</v>
      </c>
      <c r="BM45" s="158">
        <v>0</v>
      </c>
      <c r="BN45" s="156"/>
      <c r="BO45" s="156"/>
      <c r="BP45" s="156"/>
      <c r="BQ45" s="156"/>
      <c r="BR45" s="156"/>
      <c r="BS45" s="156"/>
      <c r="BT45" s="156"/>
      <c r="BU45" s="156"/>
    </row>
    <row r="47" spans="1:73">
      <c r="A47" s="211" t="s">
        <v>85</v>
      </c>
      <c r="B47" s="161" t="s">
        <v>79</v>
      </c>
      <c r="C47" s="161"/>
      <c r="D47" s="158">
        <f>C12</f>
        <v>11383380.509203576</v>
      </c>
      <c r="E47" s="158">
        <f t="shared" ref="E47:BB47" si="29">D49</f>
        <v>11269546.704111541</v>
      </c>
      <c r="F47" s="158">
        <f t="shared" si="29"/>
        <v>11041879.093927469</v>
      </c>
      <c r="G47" s="158">
        <f t="shared" si="29"/>
        <v>10814211.483743398</v>
      </c>
      <c r="H47" s="158">
        <f t="shared" si="29"/>
        <v>10586543.873559326</v>
      </c>
      <c r="I47" s="158">
        <f t="shared" si="29"/>
        <v>10358876.263375254</v>
      </c>
      <c r="J47" s="158">
        <f t="shared" si="29"/>
        <v>10131208.653191183</v>
      </c>
      <c r="K47" s="158">
        <f t="shared" si="29"/>
        <v>9903541.0430071112</v>
      </c>
      <c r="L47" s="158">
        <f t="shared" si="29"/>
        <v>9675873.4328230396</v>
      </c>
      <c r="M47" s="158">
        <f t="shared" si="29"/>
        <v>9448205.822638968</v>
      </c>
      <c r="N47" s="158">
        <f t="shared" si="29"/>
        <v>9220538.2124548964</v>
      </c>
      <c r="O47" s="158">
        <f t="shared" si="29"/>
        <v>8992870.6022708248</v>
      </c>
      <c r="P47" s="158">
        <f t="shared" si="29"/>
        <v>8765202.9920867532</v>
      </c>
      <c r="Q47" s="158">
        <f t="shared" si="29"/>
        <v>8537535.3819026817</v>
      </c>
      <c r="R47" s="158">
        <f t="shared" si="29"/>
        <v>8309867.7717186101</v>
      </c>
      <c r="S47" s="158">
        <f t="shared" si="29"/>
        <v>8082200.1615345385</v>
      </c>
      <c r="T47" s="158">
        <f t="shared" si="29"/>
        <v>7854532.5513504669</v>
      </c>
      <c r="U47" s="158">
        <f t="shared" si="29"/>
        <v>7626864.9411663953</v>
      </c>
      <c r="V47" s="158">
        <f t="shared" si="29"/>
        <v>7399197.3309823237</v>
      </c>
      <c r="W47" s="158">
        <f t="shared" si="29"/>
        <v>7171529.7207982522</v>
      </c>
      <c r="X47" s="158">
        <f t="shared" si="29"/>
        <v>6943862.1106141806</v>
      </c>
      <c r="Y47" s="158">
        <f t="shared" si="29"/>
        <v>6716194.500430109</v>
      </c>
      <c r="Z47" s="158">
        <f t="shared" si="29"/>
        <v>6488526.8902460374</v>
      </c>
      <c r="AA47" s="158">
        <f t="shared" si="29"/>
        <v>6260859.2800619658</v>
      </c>
      <c r="AB47" s="158">
        <f t="shared" si="29"/>
        <v>6033191.6698778942</v>
      </c>
      <c r="AC47" s="158">
        <f t="shared" si="29"/>
        <v>5805524.0596938226</v>
      </c>
      <c r="AD47" s="158">
        <f t="shared" si="29"/>
        <v>5577856.4495097511</v>
      </c>
      <c r="AE47" s="158">
        <f t="shared" si="29"/>
        <v>5350188.8393256795</v>
      </c>
      <c r="AF47" s="158">
        <f t="shared" si="29"/>
        <v>5122521.2291416079</v>
      </c>
      <c r="AG47" s="158">
        <f t="shared" si="29"/>
        <v>4894853.6189575363</v>
      </c>
      <c r="AH47" s="158">
        <f t="shared" si="29"/>
        <v>4667186.0087734647</v>
      </c>
      <c r="AI47" s="158">
        <f t="shared" si="29"/>
        <v>4439518.3985893931</v>
      </c>
      <c r="AJ47" s="158">
        <f t="shared" si="29"/>
        <v>4211850.7884053215</v>
      </c>
      <c r="AK47" s="158">
        <f t="shared" si="29"/>
        <v>3984183.17822125</v>
      </c>
      <c r="AL47" s="158">
        <f t="shared" si="29"/>
        <v>3756515.5680371784</v>
      </c>
      <c r="AM47" s="158">
        <f t="shared" si="29"/>
        <v>3528847.9578531068</v>
      </c>
      <c r="AN47" s="158">
        <f t="shared" si="29"/>
        <v>3301180.3476690352</v>
      </c>
      <c r="AO47" s="158">
        <f t="shared" si="29"/>
        <v>3073512.7374849636</v>
      </c>
      <c r="AP47" s="158">
        <f t="shared" si="29"/>
        <v>2845845.127300892</v>
      </c>
      <c r="AQ47" s="158">
        <f t="shared" si="29"/>
        <v>2618177.5171168204</v>
      </c>
      <c r="AR47" s="158">
        <f t="shared" si="29"/>
        <v>2390509.9069327489</v>
      </c>
      <c r="AS47" s="158">
        <f t="shared" si="29"/>
        <v>2162842.2967486773</v>
      </c>
      <c r="AT47" s="158">
        <f t="shared" si="29"/>
        <v>1935174.6865646057</v>
      </c>
      <c r="AU47" s="158">
        <f t="shared" si="29"/>
        <v>1707507.0763805341</v>
      </c>
      <c r="AV47" s="158">
        <f t="shared" si="29"/>
        <v>1479839.4661964625</v>
      </c>
      <c r="AW47" s="158">
        <f t="shared" si="29"/>
        <v>1252171.8560123909</v>
      </c>
      <c r="AX47" s="158">
        <f t="shared" si="29"/>
        <v>1024504.2458283195</v>
      </c>
      <c r="AY47" s="158">
        <f t="shared" si="29"/>
        <v>796836.63564424799</v>
      </c>
      <c r="AZ47" s="158">
        <f t="shared" si="29"/>
        <v>569169.02546017652</v>
      </c>
      <c r="BA47" s="158">
        <f t="shared" si="29"/>
        <v>341501.41527610505</v>
      </c>
      <c r="BB47" s="158">
        <f t="shared" si="29"/>
        <v>113833.80509203355</v>
      </c>
      <c r="BC47" s="158">
        <v>0</v>
      </c>
      <c r="BD47" s="158">
        <v>0</v>
      </c>
      <c r="BE47" s="158">
        <v>0</v>
      </c>
      <c r="BF47" s="158">
        <v>0</v>
      </c>
      <c r="BG47" s="158">
        <v>0</v>
      </c>
      <c r="BH47" s="158">
        <v>0</v>
      </c>
      <c r="BI47" s="158">
        <v>0</v>
      </c>
      <c r="BJ47" s="158">
        <v>0</v>
      </c>
      <c r="BK47" s="158">
        <v>0</v>
      </c>
      <c r="BL47" s="158">
        <v>0</v>
      </c>
      <c r="BM47" s="158">
        <v>0</v>
      </c>
      <c r="BN47" s="156"/>
      <c r="BO47" s="156"/>
      <c r="BP47" s="156"/>
      <c r="BQ47" s="156"/>
      <c r="BR47" s="156"/>
      <c r="BS47" s="156"/>
      <c r="BT47" s="156"/>
      <c r="BU47" s="156"/>
    </row>
    <row r="48" spans="1:73">
      <c r="A48" s="211"/>
      <c r="B48" s="161" t="s">
        <v>1</v>
      </c>
      <c r="C48" s="161"/>
      <c r="D48" s="158">
        <f t="shared" ref="D48:AI48" si="30">D12</f>
        <v>113833.80509203575</v>
      </c>
      <c r="E48" s="158">
        <f t="shared" si="30"/>
        <v>227667.6101840715</v>
      </c>
      <c r="F48" s="158">
        <f t="shared" si="30"/>
        <v>227667.6101840715</v>
      </c>
      <c r="G48" s="158">
        <f t="shared" si="30"/>
        <v>227667.6101840715</v>
      </c>
      <c r="H48" s="158">
        <f t="shared" si="30"/>
        <v>227667.6101840715</v>
      </c>
      <c r="I48" s="158">
        <f t="shared" si="30"/>
        <v>227667.6101840715</v>
      </c>
      <c r="J48" s="158">
        <f t="shared" si="30"/>
        <v>227667.6101840715</v>
      </c>
      <c r="K48" s="158">
        <f t="shared" si="30"/>
        <v>227667.6101840715</v>
      </c>
      <c r="L48" s="158">
        <f t="shared" si="30"/>
        <v>227667.6101840715</v>
      </c>
      <c r="M48" s="158">
        <f t="shared" si="30"/>
        <v>227667.6101840715</v>
      </c>
      <c r="N48" s="158">
        <f t="shared" si="30"/>
        <v>227667.6101840715</v>
      </c>
      <c r="O48" s="158">
        <f t="shared" si="30"/>
        <v>227667.6101840715</v>
      </c>
      <c r="P48" s="158">
        <f t="shared" si="30"/>
        <v>227667.6101840715</v>
      </c>
      <c r="Q48" s="158">
        <f t="shared" si="30"/>
        <v>227667.6101840715</v>
      </c>
      <c r="R48" s="158">
        <f t="shared" si="30"/>
        <v>227667.6101840715</v>
      </c>
      <c r="S48" s="158">
        <f t="shared" si="30"/>
        <v>227667.6101840715</v>
      </c>
      <c r="T48" s="158">
        <f t="shared" si="30"/>
        <v>227667.6101840715</v>
      </c>
      <c r="U48" s="158">
        <f t="shared" si="30"/>
        <v>227667.6101840715</v>
      </c>
      <c r="V48" s="158">
        <f t="shared" si="30"/>
        <v>227667.6101840715</v>
      </c>
      <c r="W48" s="158">
        <f t="shared" si="30"/>
        <v>227667.6101840715</v>
      </c>
      <c r="X48" s="158">
        <f t="shared" si="30"/>
        <v>227667.6101840715</v>
      </c>
      <c r="Y48" s="158">
        <f t="shared" si="30"/>
        <v>227667.6101840715</v>
      </c>
      <c r="Z48" s="158">
        <f t="shared" si="30"/>
        <v>227667.6101840715</v>
      </c>
      <c r="AA48" s="158">
        <f t="shared" si="30"/>
        <v>227667.6101840715</v>
      </c>
      <c r="AB48" s="158">
        <f t="shared" si="30"/>
        <v>227667.6101840715</v>
      </c>
      <c r="AC48" s="158">
        <f t="shared" si="30"/>
        <v>227667.6101840715</v>
      </c>
      <c r="AD48" s="158">
        <f t="shared" si="30"/>
        <v>227667.6101840715</v>
      </c>
      <c r="AE48" s="158">
        <f t="shared" si="30"/>
        <v>227667.6101840715</v>
      </c>
      <c r="AF48" s="158">
        <f t="shared" si="30"/>
        <v>227667.6101840715</v>
      </c>
      <c r="AG48" s="158">
        <f t="shared" si="30"/>
        <v>227667.6101840715</v>
      </c>
      <c r="AH48" s="158">
        <f t="shared" si="30"/>
        <v>227667.6101840715</v>
      </c>
      <c r="AI48" s="158">
        <f t="shared" si="30"/>
        <v>227667.6101840715</v>
      </c>
      <c r="AJ48" s="158">
        <f t="shared" ref="AJ48:BB48" si="31">AJ12</f>
        <v>227667.6101840715</v>
      </c>
      <c r="AK48" s="158">
        <f t="shared" si="31"/>
        <v>227667.6101840715</v>
      </c>
      <c r="AL48" s="158">
        <f t="shared" si="31"/>
        <v>227667.6101840715</v>
      </c>
      <c r="AM48" s="158">
        <f t="shared" si="31"/>
        <v>227667.6101840715</v>
      </c>
      <c r="AN48" s="158">
        <f t="shared" si="31"/>
        <v>227667.6101840715</v>
      </c>
      <c r="AO48" s="158">
        <f t="shared" si="31"/>
        <v>227667.6101840715</v>
      </c>
      <c r="AP48" s="158">
        <f t="shared" si="31"/>
        <v>227667.6101840715</v>
      </c>
      <c r="AQ48" s="158">
        <f t="shared" si="31"/>
        <v>227667.6101840715</v>
      </c>
      <c r="AR48" s="158">
        <f t="shared" si="31"/>
        <v>227667.6101840715</v>
      </c>
      <c r="AS48" s="158">
        <f t="shared" si="31"/>
        <v>227667.6101840715</v>
      </c>
      <c r="AT48" s="158">
        <f t="shared" si="31"/>
        <v>227667.6101840715</v>
      </c>
      <c r="AU48" s="158">
        <f t="shared" si="31"/>
        <v>227667.6101840715</v>
      </c>
      <c r="AV48" s="158">
        <f t="shared" si="31"/>
        <v>227667.6101840715</v>
      </c>
      <c r="AW48" s="158">
        <f t="shared" si="31"/>
        <v>227667.6101840715</v>
      </c>
      <c r="AX48" s="158">
        <f t="shared" si="31"/>
        <v>227667.6101840715</v>
      </c>
      <c r="AY48" s="158">
        <f t="shared" si="31"/>
        <v>227667.6101840715</v>
      </c>
      <c r="AZ48" s="158">
        <f t="shared" si="31"/>
        <v>227667.6101840715</v>
      </c>
      <c r="BA48" s="158">
        <f t="shared" si="31"/>
        <v>227667.6101840715</v>
      </c>
      <c r="BB48" s="158">
        <f t="shared" si="31"/>
        <v>113833.80509203575</v>
      </c>
      <c r="BC48" s="158">
        <v>0</v>
      </c>
      <c r="BD48" s="158">
        <v>0</v>
      </c>
      <c r="BE48" s="158">
        <v>0</v>
      </c>
      <c r="BF48" s="158">
        <v>0</v>
      </c>
      <c r="BG48" s="158">
        <v>0</v>
      </c>
      <c r="BH48" s="158">
        <v>0</v>
      </c>
      <c r="BI48" s="158">
        <v>0</v>
      </c>
      <c r="BJ48" s="158">
        <v>0</v>
      </c>
      <c r="BK48" s="158">
        <v>0</v>
      </c>
      <c r="BL48" s="158">
        <v>0</v>
      </c>
      <c r="BM48" s="158">
        <v>0</v>
      </c>
      <c r="BN48" s="156"/>
      <c r="BO48" s="156"/>
      <c r="BP48" s="156"/>
      <c r="BQ48" s="156"/>
      <c r="BR48" s="156"/>
      <c r="BS48" s="156"/>
      <c r="BT48" s="156"/>
      <c r="BU48" s="156"/>
    </row>
    <row r="49" spans="1:73">
      <c r="A49" s="211"/>
      <c r="B49" s="161" t="s">
        <v>80</v>
      </c>
      <c r="C49" s="161"/>
      <c r="D49" s="158">
        <f t="shared" ref="D49:BB49" si="32">D47-D48</f>
        <v>11269546.704111541</v>
      </c>
      <c r="E49" s="158">
        <f t="shared" si="32"/>
        <v>11041879.093927469</v>
      </c>
      <c r="F49" s="158">
        <f t="shared" si="32"/>
        <v>10814211.483743398</v>
      </c>
      <c r="G49" s="158">
        <f t="shared" si="32"/>
        <v>10586543.873559326</v>
      </c>
      <c r="H49" s="158">
        <f t="shared" si="32"/>
        <v>10358876.263375254</v>
      </c>
      <c r="I49" s="158">
        <f t="shared" si="32"/>
        <v>10131208.653191183</v>
      </c>
      <c r="J49" s="158">
        <f t="shared" si="32"/>
        <v>9903541.0430071112</v>
      </c>
      <c r="K49" s="158">
        <f t="shared" si="32"/>
        <v>9675873.4328230396</v>
      </c>
      <c r="L49" s="158">
        <f t="shared" si="32"/>
        <v>9448205.822638968</v>
      </c>
      <c r="M49" s="158">
        <f t="shared" si="32"/>
        <v>9220538.2124548964</v>
      </c>
      <c r="N49" s="158">
        <f t="shared" si="32"/>
        <v>8992870.6022708248</v>
      </c>
      <c r="O49" s="158">
        <f t="shared" si="32"/>
        <v>8765202.9920867532</v>
      </c>
      <c r="P49" s="158">
        <f t="shared" si="32"/>
        <v>8537535.3819026817</v>
      </c>
      <c r="Q49" s="158">
        <f t="shared" si="32"/>
        <v>8309867.7717186101</v>
      </c>
      <c r="R49" s="158">
        <f t="shared" si="32"/>
        <v>8082200.1615345385</v>
      </c>
      <c r="S49" s="158">
        <f t="shared" si="32"/>
        <v>7854532.5513504669</v>
      </c>
      <c r="T49" s="158">
        <f t="shared" si="32"/>
        <v>7626864.9411663953</v>
      </c>
      <c r="U49" s="158">
        <f t="shared" si="32"/>
        <v>7399197.3309823237</v>
      </c>
      <c r="V49" s="158">
        <f t="shared" si="32"/>
        <v>7171529.7207982522</v>
      </c>
      <c r="W49" s="158">
        <f t="shared" si="32"/>
        <v>6943862.1106141806</v>
      </c>
      <c r="X49" s="158">
        <f t="shared" si="32"/>
        <v>6716194.500430109</v>
      </c>
      <c r="Y49" s="158">
        <f t="shared" si="32"/>
        <v>6488526.8902460374</v>
      </c>
      <c r="Z49" s="158">
        <f t="shared" si="32"/>
        <v>6260859.2800619658</v>
      </c>
      <c r="AA49" s="158">
        <f t="shared" si="32"/>
        <v>6033191.6698778942</v>
      </c>
      <c r="AB49" s="158">
        <f t="shared" si="32"/>
        <v>5805524.0596938226</v>
      </c>
      <c r="AC49" s="158">
        <f t="shared" si="32"/>
        <v>5577856.4495097511</v>
      </c>
      <c r="AD49" s="158">
        <f t="shared" si="32"/>
        <v>5350188.8393256795</v>
      </c>
      <c r="AE49" s="158">
        <f t="shared" si="32"/>
        <v>5122521.2291416079</v>
      </c>
      <c r="AF49" s="158">
        <f t="shared" si="32"/>
        <v>4894853.6189575363</v>
      </c>
      <c r="AG49" s="158">
        <f t="shared" si="32"/>
        <v>4667186.0087734647</v>
      </c>
      <c r="AH49" s="158">
        <f t="shared" si="32"/>
        <v>4439518.3985893931</v>
      </c>
      <c r="AI49" s="158">
        <f t="shared" si="32"/>
        <v>4211850.7884053215</v>
      </c>
      <c r="AJ49" s="158">
        <f t="shared" si="32"/>
        <v>3984183.17822125</v>
      </c>
      <c r="AK49" s="158">
        <f t="shared" si="32"/>
        <v>3756515.5680371784</v>
      </c>
      <c r="AL49" s="158">
        <f t="shared" si="32"/>
        <v>3528847.9578531068</v>
      </c>
      <c r="AM49" s="158">
        <f t="shared" si="32"/>
        <v>3301180.3476690352</v>
      </c>
      <c r="AN49" s="158">
        <f t="shared" si="32"/>
        <v>3073512.7374849636</v>
      </c>
      <c r="AO49" s="158">
        <f t="shared" si="32"/>
        <v>2845845.127300892</v>
      </c>
      <c r="AP49" s="158">
        <f t="shared" si="32"/>
        <v>2618177.5171168204</v>
      </c>
      <c r="AQ49" s="158">
        <f t="shared" si="32"/>
        <v>2390509.9069327489</v>
      </c>
      <c r="AR49" s="158">
        <f t="shared" si="32"/>
        <v>2162842.2967486773</v>
      </c>
      <c r="AS49" s="158">
        <f t="shared" si="32"/>
        <v>1935174.6865646057</v>
      </c>
      <c r="AT49" s="158">
        <f t="shared" si="32"/>
        <v>1707507.0763805341</v>
      </c>
      <c r="AU49" s="158">
        <f t="shared" si="32"/>
        <v>1479839.4661964625</v>
      </c>
      <c r="AV49" s="158">
        <f t="shared" si="32"/>
        <v>1252171.8560123909</v>
      </c>
      <c r="AW49" s="158">
        <f t="shared" si="32"/>
        <v>1024504.2458283195</v>
      </c>
      <c r="AX49" s="158">
        <f t="shared" si="32"/>
        <v>796836.63564424799</v>
      </c>
      <c r="AY49" s="158">
        <f t="shared" si="32"/>
        <v>569169.02546017652</v>
      </c>
      <c r="AZ49" s="158">
        <f t="shared" si="32"/>
        <v>341501.41527610505</v>
      </c>
      <c r="BA49" s="158">
        <f t="shared" si="32"/>
        <v>113833.80509203355</v>
      </c>
      <c r="BB49" s="158">
        <f t="shared" si="32"/>
        <v>-2.1973391994833946E-9</v>
      </c>
      <c r="BC49" s="158">
        <v>0</v>
      </c>
      <c r="BD49" s="158">
        <v>0</v>
      </c>
      <c r="BE49" s="158">
        <v>0</v>
      </c>
      <c r="BF49" s="158">
        <v>0</v>
      </c>
      <c r="BG49" s="158">
        <v>0</v>
      </c>
      <c r="BH49" s="158">
        <v>0</v>
      </c>
      <c r="BI49" s="158">
        <v>0</v>
      </c>
      <c r="BJ49" s="158">
        <v>0</v>
      </c>
      <c r="BK49" s="158">
        <v>0</v>
      </c>
      <c r="BL49" s="158">
        <v>0</v>
      </c>
      <c r="BM49" s="158">
        <v>0</v>
      </c>
      <c r="BN49" s="156"/>
      <c r="BO49" s="156"/>
      <c r="BP49" s="156"/>
      <c r="BQ49" s="156"/>
      <c r="BR49" s="156"/>
      <c r="BS49" s="156"/>
      <c r="BT49" s="156"/>
      <c r="BU49" s="156"/>
    </row>
    <row r="51" spans="1:73">
      <c r="A51" s="211" t="s">
        <v>86</v>
      </c>
      <c r="B51" s="161" t="s">
        <v>79</v>
      </c>
      <c r="C51" s="161"/>
      <c r="D51" s="158">
        <f>C13</f>
        <v>19839.287322260341</v>
      </c>
      <c r="E51" s="158">
        <f t="shared" ref="E51:BG51" si="33">D53</f>
        <v>19658.930164785248</v>
      </c>
      <c r="F51" s="158">
        <f t="shared" si="33"/>
        <v>19298.215849835062</v>
      </c>
      <c r="G51" s="158">
        <f t="shared" si="33"/>
        <v>18937.501534884876</v>
      </c>
      <c r="H51" s="158">
        <f t="shared" si="33"/>
        <v>18576.787219934689</v>
      </c>
      <c r="I51" s="158">
        <f t="shared" si="33"/>
        <v>18216.072904984503</v>
      </c>
      <c r="J51" s="158">
        <f t="shared" si="33"/>
        <v>17855.358590034317</v>
      </c>
      <c r="K51" s="158">
        <f t="shared" si="33"/>
        <v>17494.644275084131</v>
      </c>
      <c r="L51" s="158">
        <f t="shared" si="33"/>
        <v>17133.929960133944</v>
      </c>
      <c r="M51" s="158">
        <f t="shared" si="33"/>
        <v>16773.215645183758</v>
      </c>
      <c r="N51" s="158">
        <f t="shared" si="33"/>
        <v>16412.501330233572</v>
      </c>
      <c r="O51" s="158">
        <f t="shared" si="33"/>
        <v>16051.787015283384</v>
      </c>
      <c r="P51" s="158">
        <f t="shared" si="33"/>
        <v>15691.072700333196</v>
      </c>
      <c r="Q51" s="158">
        <f t="shared" si="33"/>
        <v>15330.358385383008</v>
      </c>
      <c r="R51" s="158">
        <f t="shared" si="33"/>
        <v>14969.64407043282</v>
      </c>
      <c r="S51" s="158">
        <f t="shared" si="33"/>
        <v>14608.929755482632</v>
      </c>
      <c r="T51" s="158">
        <f t="shared" si="33"/>
        <v>14248.215440532444</v>
      </c>
      <c r="U51" s="158">
        <f t="shared" si="33"/>
        <v>13887.501125582256</v>
      </c>
      <c r="V51" s="158">
        <f t="shared" si="33"/>
        <v>13526.786810632067</v>
      </c>
      <c r="W51" s="158">
        <f t="shared" si="33"/>
        <v>13166.072495681879</v>
      </c>
      <c r="X51" s="158">
        <f t="shared" si="33"/>
        <v>12805.358180731691</v>
      </c>
      <c r="Y51" s="158">
        <f t="shared" si="33"/>
        <v>12444.643865781503</v>
      </c>
      <c r="Z51" s="158">
        <f t="shared" si="33"/>
        <v>12083.929550831315</v>
      </c>
      <c r="AA51" s="158">
        <f t="shared" si="33"/>
        <v>11723.215235881127</v>
      </c>
      <c r="AB51" s="158">
        <f t="shared" si="33"/>
        <v>11362.500920930939</v>
      </c>
      <c r="AC51" s="158">
        <f t="shared" si="33"/>
        <v>11001.786605980751</v>
      </c>
      <c r="AD51" s="158">
        <f t="shared" si="33"/>
        <v>10641.072291030563</v>
      </c>
      <c r="AE51" s="158">
        <f t="shared" si="33"/>
        <v>10280.357976080375</v>
      </c>
      <c r="AF51" s="158">
        <f t="shared" si="33"/>
        <v>9919.643661130187</v>
      </c>
      <c r="AG51" s="158">
        <f t="shared" si="33"/>
        <v>9558.9293461799989</v>
      </c>
      <c r="AH51" s="158">
        <f t="shared" si="33"/>
        <v>9198.2150312298108</v>
      </c>
      <c r="AI51" s="158">
        <f t="shared" si="33"/>
        <v>8837.5007162796228</v>
      </c>
      <c r="AJ51" s="158">
        <f t="shared" si="33"/>
        <v>8476.7864013294347</v>
      </c>
      <c r="AK51" s="158">
        <f t="shared" si="33"/>
        <v>8116.0720863792467</v>
      </c>
      <c r="AL51" s="158">
        <f t="shared" si="33"/>
        <v>7755.3577714290586</v>
      </c>
      <c r="AM51" s="158">
        <f t="shared" si="33"/>
        <v>7394.6434564788706</v>
      </c>
      <c r="AN51" s="158">
        <f t="shared" si="33"/>
        <v>7033.9291415286825</v>
      </c>
      <c r="AO51" s="158">
        <f t="shared" si="33"/>
        <v>6673.2148265784945</v>
      </c>
      <c r="AP51" s="158">
        <f t="shared" si="33"/>
        <v>6312.5005116283064</v>
      </c>
      <c r="AQ51" s="158">
        <f t="shared" si="33"/>
        <v>5951.7861966781184</v>
      </c>
      <c r="AR51" s="158">
        <f t="shared" si="33"/>
        <v>5591.0718817279303</v>
      </c>
      <c r="AS51" s="158">
        <f t="shared" si="33"/>
        <v>5230.3575667777422</v>
      </c>
      <c r="AT51" s="158">
        <f t="shared" si="33"/>
        <v>4869.6432518275542</v>
      </c>
      <c r="AU51" s="158">
        <f t="shared" si="33"/>
        <v>4508.9289368773661</v>
      </c>
      <c r="AV51" s="158">
        <f t="shared" si="33"/>
        <v>4148.2146219271781</v>
      </c>
      <c r="AW51" s="158">
        <f t="shared" si="33"/>
        <v>3787.50030697699</v>
      </c>
      <c r="AX51" s="158">
        <f t="shared" si="33"/>
        <v>3426.785992026802</v>
      </c>
      <c r="AY51" s="158">
        <f t="shared" si="33"/>
        <v>3066.0716770766139</v>
      </c>
      <c r="AZ51" s="158">
        <f t="shared" si="33"/>
        <v>2705.3573621264259</v>
      </c>
      <c r="BA51" s="158">
        <f t="shared" si="33"/>
        <v>2344.6430471762378</v>
      </c>
      <c r="BB51" s="158">
        <f t="shared" si="33"/>
        <v>1983.9287322260498</v>
      </c>
      <c r="BC51" s="158">
        <f t="shared" si="33"/>
        <v>1623.2144172758617</v>
      </c>
      <c r="BD51" s="158">
        <f t="shared" si="33"/>
        <v>1262.5001023256737</v>
      </c>
      <c r="BE51" s="158">
        <f t="shared" si="33"/>
        <v>901.7857873754856</v>
      </c>
      <c r="BF51" s="158">
        <f t="shared" si="33"/>
        <v>541.07147242529754</v>
      </c>
      <c r="BG51" s="158">
        <f t="shared" si="33"/>
        <v>180.35715747510955</v>
      </c>
      <c r="BH51" s="158">
        <v>0</v>
      </c>
      <c r="BI51" s="158">
        <v>0</v>
      </c>
      <c r="BJ51" s="158">
        <v>0</v>
      </c>
      <c r="BK51" s="158">
        <v>0</v>
      </c>
      <c r="BL51" s="158">
        <v>0</v>
      </c>
      <c r="BM51" s="158">
        <v>0</v>
      </c>
      <c r="BN51" s="156"/>
      <c r="BO51" s="156"/>
      <c r="BP51" s="156"/>
      <c r="BQ51" s="156"/>
      <c r="BR51" s="156"/>
      <c r="BS51" s="156"/>
      <c r="BT51" s="156"/>
      <c r="BU51" s="156"/>
    </row>
    <row r="52" spans="1:73">
      <c r="A52" s="211"/>
      <c r="B52" s="161" t="s">
        <v>1</v>
      </c>
      <c r="C52" s="161"/>
      <c r="D52" s="158">
        <f t="shared" ref="D52:AI52" si="34">D13</f>
        <v>180.357157475094</v>
      </c>
      <c r="E52" s="158">
        <f t="shared" si="34"/>
        <v>360.714314950188</v>
      </c>
      <c r="F52" s="158">
        <f t="shared" si="34"/>
        <v>360.714314950188</v>
      </c>
      <c r="G52" s="158">
        <f t="shared" si="34"/>
        <v>360.714314950188</v>
      </c>
      <c r="H52" s="158">
        <f t="shared" si="34"/>
        <v>360.714314950188</v>
      </c>
      <c r="I52" s="158">
        <f t="shared" si="34"/>
        <v>360.714314950188</v>
      </c>
      <c r="J52" s="158">
        <f t="shared" si="34"/>
        <v>360.714314950188</v>
      </c>
      <c r="K52" s="158">
        <f t="shared" si="34"/>
        <v>360.714314950188</v>
      </c>
      <c r="L52" s="158">
        <f t="shared" si="34"/>
        <v>360.714314950188</v>
      </c>
      <c r="M52" s="158">
        <f t="shared" si="34"/>
        <v>360.714314950188</v>
      </c>
      <c r="N52" s="158">
        <f t="shared" si="34"/>
        <v>360.714314950188</v>
      </c>
      <c r="O52" s="158">
        <f t="shared" si="34"/>
        <v>360.714314950188</v>
      </c>
      <c r="P52" s="158">
        <f t="shared" si="34"/>
        <v>360.714314950188</v>
      </c>
      <c r="Q52" s="158">
        <f t="shared" si="34"/>
        <v>360.714314950188</v>
      </c>
      <c r="R52" s="158">
        <f t="shared" si="34"/>
        <v>360.714314950188</v>
      </c>
      <c r="S52" s="158">
        <f t="shared" si="34"/>
        <v>360.714314950188</v>
      </c>
      <c r="T52" s="158">
        <f t="shared" si="34"/>
        <v>360.714314950188</v>
      </c>
      <c r="U52" s="158">
        <f t="shared" si="34"/>
        <v>360.714314950188</v>
      </c>
      <c r="V52" s="158">
        <f t="shared" si="34"/>
        <v>360.714314950188</v>
      </c>
      <c r="W52" s="158">
        <f t="shared" si="34"/>
        <v>360.714314950188</v>
      </c>
      <c r="X52" s="158">
        <f t="shared" si="34"/>
        <v>360.714314950188</v>
      </c>
      <c r="Y52" s="158">
        <f t="shared" si="34"/>
        <v>360.714314950188</v>
      </c>
      <c r="Z52" s="158">
        <f t="shared" si="34"/>
        <v>360.714314950188</v>
      </c>
      <c r="AA52" s="158">
        <f t="shared" si="34"/>
        <v>360.714314950188</v>
      </c>
      <c r="AB52" s="158">
        <f t="shared" si="34"/>
        <v>360.714314950188</v>
      </c>
      <c r="AC52" s="158">
        <f t="shared" si="34"/>
        <v>360.714314950188</v>
      </c>
      <c r="AD52" s="158">
        <f t="shared" si="34"/>
        <v>360.714314950188</v>
      </c>
      <c r="AE52" s="158">
        <f t="shared" si="34"/>
        <v>360.714314950188</v>
      </c>
      <c r="AF52" s="158">
        <f t="shared" si="34"/>
        <v>360.714314950188</v>
      </c>
      <c r="AG52" s="158">
        <f t="shared" si="34"/>
        <v>360.714314950188</v>
      </c>
      <c r="AH52" s="158">
        <f t="shared" si="34"/>
        <v>360.714314950188</v>
      </c>
      <c r="AI52" s="158">
        <f t="shared" si="34"/>
        <v>360.714314950188</v>
      </c>
      <c r="AJ52" s="158">
        <f t="shared" ref="AJ52:BG52" si="35">AJ13</f>
        <v>360.714314950188</v>
      </c>
      <c r="AK52" s="158">
        <f t="shared" si="35"/>
        <v>360.714314950188</v>
      </c>
      <c r="AL52" s="158">
        <f t="shared" si="35"/>
        <v>360.714314950188</v>
      </c>
      <c r="AM52" s="158">
        <f t="shared" si="35"/>
        <v>360.714314950188</v>
      </c>
      <c r="AN52" s="158">
        <f t="shared" si="35"/>
        <v>360.714314950188</v>
      </c>
      <c r="AO52" s="158">
        <f t="shared" si="35"/>
        <v>360.714314950188</v>
      </c>
      <c r="AP52" s="158">
        <f t="shared" si="35"/>
        <v>360.714314950188</v>
      </c>
      <c r="AQ52" s="158">
        <f t="shared" si="35"/>
        <v>360.714314950188</v>
      </c>
      <c r="AR52" s="158">
        <f t="shared" si="35"/>
        <v>360.714314950188</v>
      </c>
      <c r="AS52" s="158">
        <f t="shared" si="35"/>
        <v>360.714314950188</v>
      </c>
      <c r="AT52" s="158">
        <f t="shared" si="35"/>
        <v>360.714314950188</v>
      </c>
      <c r="AU52" s="158">
        <f t="shared" si="35"/>
        <v>360.714314950188</v>
      </c>
      <c r="AV52" s="158">
        <f t="shared" si="35"/>
        <v>360.714314950188</v>
      </c>
      <c r="AW52" s="158">
        <f t="shared" si="35"/>
        <v>360.714314950188</v>
      </c>
      <c r="AX52" s="158">
        <f t="shared" si="35"/>
        <v>360.714314950188</v>
      </c>
      <c r="AY52" s="158">
        <f t="shared" si="35"/>
        <v>360.714314950188</v>
      </c>
      <c r="AZ52" s="158">
        <f t="shared" si="35"/>
        <v>360.714314950188</v>
      </c>
      <c r="BA52" s="158">
        <f t="shared" si="35"/>
        <v>360.714314950188</v>
      </c>
      <c r="BB52" s="158">
        <f t="shared" si="35"/>
        <v>360.714314950188</v>
      </c>
      <c r="BC52" s="158">
        <f t="shared" si="35"/>
        <v>360.714314950188</v>
      </c>
      <c r="BD52" s="158">
        <f t="shared" si="35"/>
        <v>360.714314950188</v>
      </c>
      <c r="BE52" s="158">
        <f t="shared" si="35"/>
        <v>360.714314950188</v>
      </c>
      <c r="BF52" s="158">
        <f t="shared" si="35"/>
        <v>360.714314950188</v>
      </c>
      <c r="BG52" s="158">
        <f t="shared" si="35"/>
        <v>180.357157475094</v>
      </c>
      <c r="BH52" s="158">
        <v>0</v>
      </c>
      <c r="BI52" s="158">
        <v>0</v>
      </c>
      <c r="BJ52" s="158">
        <v>0</v>
      </c>
      <c r="BK52" s="158">
        <v>0</v>
      </c>
      <c r="BL52" s="158">
        <v>0</v>
      </c>
      <c r="BM52" s="158">
        <v>0</v>
      </c>
      <c r="BN52" s="156"/>
      <c r="BO52" s="156"/>
      <c r="BP52" s="156"/>
      <c r="BQ52" s="156"/>
      <c r="BR52" s="156"/>
      <c r="BS52" s="156"/>
      <c r="BT52" s="156"/>
      <c r="BU52" s="156"/>
    </row>
    <row r="53" spans="1:73">
      <c r="A53" s="211"/>
      <c r="B53" s="161" t="s">
        <v>80</v>
      </c>
      <c r="C53" s="161"/>
      <c r="D53" s="158">
        <f t="shared" ref="D53:BG53" si="36">D51-D52</f>
        <v>19658.930164785248</v>
      </c>
      <c r="E53" s="158">
        <f t="shared" si="36"/>
        <v>19298.215849835062</v>
      </c>
      <c r="F53" s="158">
        <f t="shared" si="36"/>
        <v>18937.501534884876</v>
      </c>
      <c r="G53" s="158">
        <f t="shared" si="36"/>
        <v>18576.787219934689</v>
      </c>
      <c r="H53" s="158">
        <f t="shared" si="36"/>
        <v>18216.072904984503</v>
      </c>
      <c r="I53" s="158">
        <f t="shared" si="36"/>
        <v>17855.358590034317</v>
      </c>
      <c r="J53" s="158">
        <f t="shared" si="36"/>
        <v>17494.644275084131</v>
      </c>
      <c r="K53" s="158">
        <f t="shared" si="36"/>
        <v>17133.929960133944</v>
      </c>
      <c r="L53" s="158">
        <f t="shared" si="36"/>
        <v>16773.215645183758</v>
      </c>
      <c r="M53" s="158">
        <f t="shared" si="36"/>
        <v>16412.501330233572</v>
      </c>
      <c r="N53" s="158">
        <f t="shared" si="36"/>
        <v>16051.787015283384</v>
      </c>
      <c r="O53" s="158">
        <f t="shared" si="36"/>
        <v>15691.072700333196</v>
      </c>
      <c r="P53" s="158">
        <f t="shared" si="36"/>
        <v>15330.358385383008</v>
      </c>
      <c r="Q53" s="158">
        <f t="shared" si="36"/>
        <v>14969.64407043282</v>
      </c>
      <c r="R53" s="158">
        <f t="shared" si="36"/>
        <v>14608.929755482632</v>
      </c>
      <c r="S53" s="158">
        <f t="shared" si="36"/>
        <v>14248.215440532444</v>
      </c>
      <c r="T53" s="158">
        <f t="shared" si="36"/>
        <v>13887.501125582256</v>
      </c>
      <c r="U53" s="158">
        <f t="shared" si="36"/>
        <v>13526.786810632067</v>
      </c>
      <c r="V53" s="158">
        <f t="shared" si="36"/>
        <v>13166.072495681879</v>
      </c>
      <c r="W53" s="158">
        <f t="shared" si="36"/>
        <v>12805.358180731691</v>
      </c>
      <c r="X53" s="158">
        <f t="shared" si="36"/>
        <v>12444.643865781503</v>
      </c>
      <c r="Y53" s="158">
        <f t="shared" si="36"/>
        <v>12083.929550831315</v>
      </c>
      <c r="Z53" s="158">
        <f t="shared" si="36"/>
        <v>11723.215235881127</v>
      </c>
      <c r="AA53" s="158">
        <f t="shared" si="36"/>
        <v>11362.500920930939</v>
      </c>
      <c r="AB53" s="158">
        <f t="shared" si="36"/>
        <v>11001.786605980751</v>
      </c>
      <c r="AC53" s="158">
        <f t="shared" si="36"/>
        <v>10641.072291030563</v>
      </c>
      <c r="AD53" s="158">
        <f t="shared" si="36"/>
        <v>10280.357976080375</v>
      </c>
      <c r="AE53" s="158">
        <f t="shared" si="36"/>
        <v>9919.643661130187</v>
      </c>
      <c r="AF53" s="158">
        <f t="shared" si="36"/>
        <v>9558.9293461799989</v>
      </c>
      <c r="AG53" s="158">
        <f t="shared" si="36"/>
        <v>9198.2150312298108</v>
      </c>
      <c r="AH53" s="158">
        <f t="shared" si="36"/>
        <v>8837.5007162796228</v>
      </c>
      <c r="AI53" s="158">
        <f t="shared" si="36"/>
        <v>8476.7864013294347</v>
      </c>
      <c r="AJ53" s="158">
        <f t="shared" si="36"/>
        <v>8116.0720863792467</v>
      </c>
      <c r="AK53" s="158">
        <f t="shared" si="36"/>
        <v>7755.3577714290586</v>
      </c>
      <c r="AL53" s="158">
        <f t="shared" si="36"/>
        <v>7394.6434564788706</v>
      </c>
      <c r="AM53" s="158">
        <f t="shared" si="36"/>
        <v>7033.9291415286825</v>
      </c>
      <c r="AN53" s="158">
        <f t="shared" si="36"/>
        <v>6673.2148265784945</v>
      </c>
      <c r="AO53" s="158">
        <f t="shared" si="36"/>
        <v>6312.5005116283064</v>
      </c>
      <c r="AP53" s="158">
        <f t="shared" si="36"/>
        <v>5951.7861966781184</v>
      </c>
      <c r="AQ53" s="158">
        <f t="shared" si="36"/>
        <v>5591.0718817279303</v>
      </c>
      <c r="AR53" s="158">
        <f t="shared" si="36"/>
        <v>5230.3575667777422</v>
      </c>
      <c r="AS53" s="158">
        <f t="shared" si="36"/>
        <v>4869.6432518275542</v>
      </c>
      <c r="AT53" s="158">
        <f t="shared" si="36"/>
        <v>4508.9289368773661</v>
      </c>
      <c r="AU53" s="158">
        <f t="shared" si="36"/>
        <v>4148.2146219271781</v>
      </c>
      <c r="AV53" s="158">
        <f t="shared" si="36"/>
        <v>3787.50030697699</v>
      </c>
      <c r="AW53" s="158">
        <f t="shared" si="36"/>
        <v>3426.785992026802</v>
      </c>
      <c r="AX53" s="158">
        <f t="shared" si="36"/>
        <v>3066.0716770766139</v>
      </c>
      <c r="AY53" s="158">
        <f t="shared" si="36"/>
        <v>2705.3573621264259</v>
      </c>
      <c r="AZ53" s="158">
        <f t="shared" si="36"/>
        <v>2344.6430471762378</v>
      </c>
      <c r="BA53" s="158">
        <f t="shared" si="36"/>
        <v>1983.9287322260498</v>
      </c>
      <c r="BB53" s="158">
        <f t="shared" si="36"/>
        <v>1623.2144172758617</v>
      </c>
      <c r="BC53" s="158">
        <f t="shared" si="36"/>
        <v>1262.5001023256737</v>
      </c>
      <c r="BD53" s="158">
        <f t="shared" si="36"/>
        <v>901.7857873754856</v>
      </c>
      <c r="BE53" s="158">
        <f t="shared" si="36"/>
        <v>541.07147242529754</v>
      </c>
      <c r="BF53" s="158">
        <f t="shared" si="36"/>
        <v>180.35715747510955</v>
      </c>
      <c r="BG53" s="158">
        <f t="shared" si="36"/>
        <v>1.5546675058430992E-11</v>
      </c>
      <c r="BH53" s="158">
        <v>0</v>
      </c>
      <c r="BI53" s="158">
        <v>0</v>
      </c>
      <c r="BJ53" s="158">
        <v>0</v>
      </c>
      <c r="BK53" s="158">
        <v>0</v>
      </c>
      <c r="BL53" s="158">
        <v>0</v>
      </c>
      <c r="BM53" s="158">
        <v>0</v>
      </c>
      <c r="BN53" s="156"/>
      <c r="BO53" s="156"/>
      <c r="BP53" s="156"/>
      <c r="BQ53" s="156"/>
      <c r="BR53" s="156"/>
      <c r="BS53" s="156"/>
      <c r="BT53" s="156"/>
      <c r="BU53" s="156"/>
    </row>
    <row r="55" spans="1:73">
      <c r="A55" s="211" t="s">
        <v>87</v>
      </c>
      <c r="B55" s="161" t="s">
        <v>79</v>
      </c>
      <c r="C55" s="161"/>
      <c r="D55" s="158">
        <f>C14</f>
        <v>377812.8481172052</v>
      </c>
      <c r="E55" s="158">
        <f t="shared" ref="E55:BL55" si="37">D57</f>
        <v>374664.40771622851</v>
      </c>
      <c r="F55" s="158">
        <f t="shared" si="37"/>
        <v>368367.52691427508</v>
      </c>
      <c r="G55" s="158">
        <f t="shared" si="37"/>
        <v>362070.64611232164</v>
      </c>
      <c r="H55" s="158">
        <f t="shared" si="37"/>
        <v>355773.76531036821</v>
      </c>
      <c r="I55" s="158">
        <f t="shared" si="37"/>
        <v>349476.88450841478</v>
      </c>
      <c r="J55" s="158">
        <f t="shared" si="37"/>
        <v>343180.00370646134</v>
      </c>
      <c r="K55" s="158">
        <f t="shared" si="37"/>
        <v>336883.12290450791</v>
      </c>
      <c r="L55" s="158">
        <f t="shared" si="37"/>
        <v>330586.24210255448</v>
      </c>
      <c r="M55" s="158">
        <f t="shared" si="37"/>
        <v>324289.36130060104</v>
      </c>
      <c r="N55" s="158">
        <f t="shared" si="37"/>
        <v>317992.48049864761</v>
      </c>
      <c r="O55" s="158">
        <f t="shared" si="37"/>
        <v>311695.59969669417</v>
      </c>
      <c r="P55" s="158">
        <f t="shared" si="37"/>
        <v>305398.71889474074</v>
      </c>
      <c r="Q55" s="158">
        <f t="shared" si="37"/>
        <v>299101.83809278731</v>
      </c>
      <c r="R55" s="158">
        <f t="shared" si="37"/>
        <v>292804.95729083387</v>
      </c>
      <c r="S55" s="158">
        <f t="shared" si="37"/>
        <v>286508.07648888044</v>
      </c>
      <c r="T55" s="158">
        <f t="shared" si="37"/>
        <v>280211.19568692701</v>
      </c>
      <c r="U55" s="158">
        <f t="shared" si="37"/>
        <v>273914.31488497357</v>
      </c>
      <c r="V55" s="158">
        <f t="shared" si="37"/>
        <v>267617.43408302014</v>
      </c>
      <c r="W55" s="158">
        <f t="shared" si="37"/>
        <v>261320.55328106671</v>
      </c>
      <c r="X55" s="158">
        <f t="shared" si="37"/>
        <v>255023.67247911327</v>
      </c>
      <c r="Y55" s="158">
        <f t="shared" si="37"/>
        <v>248726.79167715984</v>
      </c>
      <c r="Z55" s="158">
        <f t="shared" si="37"/>
        <v>242429.91087520641</v>
      </c>
      <c r="AA55" s="158">
        <f t="shared" si="37"/>
        <v>236133.03007325297</v>
      </c>
      <c r="AB55" s="158">
        <f t="shared" si="37"/>
        <v>229836.14927129954</v>
      </c>
      <c r="AC55" s="158">
        <f t="shared" si="37"/>
        <v>223539.26846934611</v>
      </c>
      <c r="AD55" s="158">
        <f t="shared" si="37"/>
        <v>217242.38766739267</v>
      </c>
      <c r="AE55" s="158">
        <f t="shared" si="37"/>
        <v>210945.50686543924</v>
      </c>
      <c r="AF55" s="158">
        <f t="shared" si="37"/>
        <v>204648.6260634858</v>
      </c>
      <c r="AG55" s="158">
        <f t="shared" si="37"/>
        <v>198351.74526153237</v>
      </c>
      <c r="AH55" s="158">
        <f t="shared" si="37"/>
        <v>192054.86445957894</v>
      </c>
      <c r="AI55" s="158">
        <f t="shared" si="37"/>
        <v>185757.9836576255</v>
      </c>
      <c r="AJ55" s="158">
        <f t="shared" si="37"/>
        <v>179461.10285567207</v>
      </c>
      <c r="AK55" s="158">
        <f t="shared" si="37"/>
        <v>173164.22205371864</v>
      </c>
      <c r="AL55" s="158">
        <f t="shared" si="37"/>
        <v>166867.3412517652</v>
      </c>
      <c r="AM55" s="158">
        <f t="shared" si="37"/>
        <v>160570.46044981177</v>
      </c>
      <c r="AN55" s="158">
        <f t="shared" si="37"/>
        <v>154273.57964785834</v>
      </c>
      <c r="AO55" s="158">
        <f t="shared" si="37"/>
        <v>147976.6988459049</v>
      </c>
      <c r="AP55" s="158">
        <f t="shared" si="37"/>
        <v>141679.81804395147</v>
      </c>
      <c r="AQ55" s="158">
        <f t="shared" si="37"/>
        <v>135382.93724199804</v>
      </c>
      <c r="AR55" s="158">
        <f t="shared" si="37"/>
        <v>129086.05644004462</v>
      </c>
      <c r="AS55" s="158">
        <f t="shared" si="37"/>
        <v>122789.1756380912</v>
      </c>
      <c r="AT55" s="158">
        <f t="shared" si="37"/>
        <v>116492.29483613778</v>
      </c>
      <c r="AU55" s="158">
        <f t="shared" si="37"/>
        <v>110195.41403418436</v>
      </c>
      <c r="AV55" s="158">
        <f t="shared" si="37"/>
        <v>103898.53323223094</v>
      </c>
      <c r="AW55" s="158">
        <f t="shared" si="37"/>
        <v>97601.652430277521</v>
      </c>
      <c r="AX55" s="158">
        <f t="shared" si="37"/>
        <v>91304.771628324102</v>
      </c>
      <c r="AY55" s="158">
        <f t="shared" si="37"/>
        <v>85007.890826370683</v>
      </c>
      <c r="AZ55" s="158">
        <f t="shared" si="37"/>
        <v>78711.010024417265</v>
      </c>
      <c r="BA55" s="158">
        <f t="shared" si="37"/>
        <v>72414.129222463846</v>
      </c>
      <c r="BB55" s="158">
        <f t="shared" si="37"/>
        <v>66117.248420510427</v>
      </c>
      <c r="BC55" s="158">
        <f t="shared" si="37"/>
        <v>59820.367618557008</v>
      </c>
      <c r="BD55" s="158">
        <f t="shared" si="37"/>
        <v>53523.486816603589</v>
      </c>
      <c r="BE55" s="158">
        <f t="shared" si="37"/>
        <v>47226.60601465017</v>
      </c>
      <c r="BF55" s="158">
        <f t="shared" si="37"/>
        <v>40929.725212696751</v>
      </c>
      <c r="BG55" s="158">
        <f t="shared" si="37"/>
        <v>34632.844410743332</v>
      </c>
      <c r="BH55" s="158">
        <f t="shared" si="37"/>
        <v>28335.963608789913</v>
      </c>
      <c r="BI55" s="158">
        <f t="shared" si="37"/>
        <v>22039.082806836494</v>
      </c>
      <c r="BJ55" s="158">
        <f t="shared" si="37"/>
        <v>15742.202004883075</v>
      </c>
      <c r="BK55" s="158">
        <f t="shared" si="37"/>
        <v>9445.3212029296556</v>
      </c>
      <c r="BL55" s="158">
        <f t="shared" si="37"/>
        <v>3148.4404009762357</v>
      </c>
      <c r="BM55" s="158">
        <v>0</v>
      </c>
      <c r="BN55" s="156"/>
      <c r="BO55" s="156"/>
      <c r="BP55" s="156"/>
      <c r="BQ55" s="156"/>
      <c r="BR55" s="156"/>
      <c r="BS55" s="156"/>
      <c r="BT55" s="156"/>
      <c r="BU55" s="156"/>
    </row>
    <row r="56" spans="1:73">
      <c r="A56" s="211"/>
      <c r="B56" s="161" t="s">
        <v>1</v>
      </c>
      <c r="C56" s="161"/>
      <c r="D56" s="158">
        <f t="shared" ref="D56:AI56" si="38">D14</f>
        <v>3148.44040097671</v>
      </c>
      <c r="E56" s="158">
        <f t="shared" si="38"/>
        <v>6296.8808019534199</v>
      </c>
      <c r="F56" s="158">
        <f t="shared" si="38"/>
        <v>6296.8808019534199</v>
      </c>
      <c r="G56" s="158">
        <f t="shared" si="38"/>
        <v>6296.8808019534199</v>
      </c>
      <c r="H56" s="158">
        <f t="shared" si="38"/>
        <v>6296.8808019534199</v>
      </c>
      <c r="I56" s="158">
        <f t="shared" si="38"/>
        <v>6296.8808019534199</v>
      </c>
      <c r="J56" s="158">
        <f t="shared" si="38"/>
        <v>6296.8808019534199</v>
      </c>
      <c r="K56" s="158">
        <f t="shared" si="38"/>
        <v>6296.8808019534199</v>
      </c>
      <c r="L56" s="158">
        <f t="shared" si="38"/>
        <v>6296.8808019534199</v>
      </c>
      <c r="M56" s="158">
        <f t="shared" si="38"/>
        <v>6296.8808019534199</v>
      </c>
      <c r="N56" s="158">
        <f t="shared" si="38"/>
        <v>6296.8808019534199</v>
      </c>
      <c r="O56" s="158">
        <f t="shared" si="38"/>
        <v>6296.8808019534199</v>
      </c>
      <c r="P56" s="158">
        <f t="shared" si="38"/>
        <v>6296.8808019534199</v>
      </c>
      <c r="Q56" s="158">
        <f t="shared" si="38"/>
        <v>6296.8808019534199</v>
      </c>
      <c r="R56" s="158">
        <f t="shared" si="38"/>
        <v>6296.8808019534199</v>
      </c>
      <c r="S56" s="158">
        <f t="shared" si="38"/>
        <v>6296.8808019534199</v>
      </c>
      <c r="T56" s="158">
        <f t="shared" si="38"/>
        <v>6296.8808019534199</v>
      </c>
      <c r="U56" s="158">
        <f t="shared" si="38"/>
        <v>6296.8808019534199</v>
      </c>
      <c r="V56" s="158">
        <f t="shared" si="38"/>
        <v>6296.8808019534199</v>
      </c>
      <c r="W56" s="158">
        <f t="shared" si="38"/>
        <v>6296.8808019534199</v>
      </c>
      <c r="X56" s="158">
        <f t="shared" si="38"/>
        <v>6296.8808019534199</v>
      </c>
      <c r="Y56" s="158">
        <f t="shared" si="38"/>
        <v>6296.8808019534199</v>
      </c>
      <c r="Z56" s="158">
        <f t="shared" si="38"/>
        <v>6296.8808019534199</v>
      </c>
      <c r="AA56" s="158">
        <f t="shared" si="38"/>
        <v>6296.8808019534199</v>
      </c>
      <c r="AB56" s="158">
        <f t="shared" si="38"/>
        <v>6296.8808019534199</v>
      </c>
      <c r="AC56" s="158">
        <f t="shared" si="38"/>
        <v>6296.8808019534199</v>
      </c>
      <c r="AD56" s="158">
        <f t="shared" si="38"/>
        <v>6296.8808019534199</v>
      </c>
      <c r="AE56" s="158">
        <f t="shared" si="38"/>
        <v>6296.8808019534199</v>
      </c>
      <c r="AF56" s="158">
        <f t="shared" si="38"/>
        <v>6296.8808019534199</v>
      </c>
      <c r="AG56" s="158">
        <f t="shared" si="38"/>
        <v>6296.8808019534199</v>
      </c>
      <c r="AH56" s="158">
        <f t="shared" si="38"/>
        <v>6296.8808019534199</v>
      </c>
      <c r="AI56" s="158">
        <f t="shared" si="38"/>
        <v>6296.8808019534199</v>
      </c>
      <c r="AJ56" s="158">
        <f t="shared" ref="AJ56:BL56" si="39">AJ14</f>
        <v>6296.8808019534199</v>
      </c>
      <c r="AK56" s="158">
        <f t="shared" si="39"/>
        <v>6296.8808019534199</v>
      </c>
      <c r="AL56" s="158">
        <f t="shared" si="39"/>
        <v>6296.8808019534199</v>
      </c>
      <c r="AM56" s="158">
        <f t="shared" si="39"/>
        <v>6296.8808019534199</v>
      </c>
      <c r="AN56" s="158">
        <f t="shared" si="39"/>
        <v>6296.8808019534199</v>
      </c>
      <c r="AO56" s="158">
        <f t="shared" si="39"/>
        <v>6296.8808019534199</v>
      </c>
      <c r="AP56" s="158">
        <f t="shared" si="39"/>
        <v>6296.8808019534199</v>
      </c>
      <c r="AQ56" s="158">
        <f t="shared" si="39"/>
        <v>6296.8808019534199</v>
      </c>
      <c r="AR56" s="158">
        <f t="shared" si="39"/>
        <v>6296.8808019534199</v>
      </c>
      <c r="AS56" s="158">
        <f t="shared" si="39"/>
        <v>6296.8808019534199</v>
      </c>
      <c r="AT56" s="158">
        <f t="shared" si="39"/>
        <v>6296.8808019534199</v>
      </c>
      <c r="AU56" s="158">
        <f t="shared" si="39"/>
        <v>6296.8808019534199</v>
      </c>
      <c r="AV56" s="158">
        <f t="shared" si="39"/>
        <v>6296.8808019534199</v>
      </c>
      <c r="AW56" s="158">
        <f t="shared" si="39"/>
        <v>6296.8808019534199</v>
      </c>
      <c r="AX56" s="158">
        <f t="shared" si="39"/>
        <v>6296.8808019534199</v>
      </c>
      <c r="AY56" s="158">
        <f t="shared" si="39"/>
        <v>6296.8808019534199</v>
      </c>
      <c r="AZ56" s="158">
        <f t="shared" si="39"/>
        <v>6296.8808019534199</v>
      </c>
      <c r="BA56" s="158">
        <f t="shared" si="39"/>
        <v>6296.8808019534199</v>
      </c>
      <c r="BB56" s="158">
        <f t="shared" si="39"/>
        <v>6296.8808019534199</v>
      </c>
      <c r="BC56" s="158">
        <f t="shared" si="39"/>
        <v>6296.8808019534199</v>
      </c>
      <c r="BD56" s="158">
        <f t="shared" si="39"/>
        <v>6296.8808019534199</v>
      </c>
      <c r="BE56" s="158">
        <f t="shared" si="39"/>
        <v>6296.8808019534199</v>
      </c>
      <c r="BF56" s="158">
        <f t="shared" si="39"/>
        <v>6296.8808019534199</v>
      </c>
      <c r="BG56" s="158">
        <f t="shared" si="39"/>
        <v>6296.8808019534199</v>
      </c>
      <c r="BH56" s="158">
        <f t="shared" si="39"/>
        <v>6296.8808019534199</v>
      </c>
      <c r="BI56" s="158">
        <f t="shared" si="39"/>
        <v>6296.8808019534199</v>
      </c>
      <c r="BJ56" s="158">
        <f t="shared" si="39"/>
        <v>6296.8808019534199</v>
      </c>
      <c r="BK56" s="158">
        <f t="shared" si="39"/>
        <v>6296.8808019534199</v>
      </c>
      <c r="BL56" s="158">
        <f t="shared" si="39"/>
        <v>3148.44040097671</v>
      </c>
      <c r="BM56" s="158">
        <v>0</v>
      </c>
      <c r="BN56" s="156"/>
      <c r="BO56" s="156"/>
      <c r="BP56" s="156"/>
      <c r="BQ56" s="156"/>
      <c r="BR56" s="156"/>
      <c r="BS56" s="156"/>
      <c r="BT56" s="156"/>
      <c r="BU56" s="156"/>
    </row>
    <row r="57" spans="1:73">
      <c r="A57" s="211"/>
      <c r="B57" s="161" t="s">
        <v>80</v>
      </c>
      <c r="C57" s="161"/>
      <c r="D57" s="158">
        <f t="shared" ref="D57:BL57" si="40">D55-D56</f>
        <v>374664.40771622851</v>
      </c>
      <c r="E57" s="158">
        <f t="shared" si="40"/>
        <v>368367.52691427508</v>
      </c>
      <c r="F57" s="158">
        <f t="shared" si="40"/>
        <v>362070.64611232164</v>
      </c>
      <c r="G57" s="158">
        <f t="shared" si="40"/>
        <v>355773.76531036821</v>
      </c>
      <c r="H57" s="158">
        <f t="shared" si="40"/>
        <v>349476.88450841478</v>
      </c>
      <c r="I57" s="158">
        <f t="shared" si="40"/>
        <v>343180.00370646134</v>
      </c>
      <c r="J57" s="158">
        <f t="shared" si="40"/>
        <v>336883.12290450791</v>
      </c>
      <c r="K57" s="158">
        <f t="shared" si="40"/>
        <v>330586.24210255448</v>
      </c>
      <c r="L57" s="158">
        <f t="shared" si="40"/>
        <v>324289.36130060104</v>
      </c>
      <c r="M57" s="158">
        <f t="shared" si="40"/>
        <v>317992.48049864761</v>
      </c>
      <c r="N57" s="158">
        <f t="shared" si="40"/>
        <v>311695.59969669417</v>
      </c>
      <c r="O57" s="158">
        <f t="shared" si="40"/>
        <v>305398.71889474074</v>
      </c>
      <c r="P57" s="158">
        <f t="shared" si="40"/>
        <v>299101.83809278731</v>
      </c>
      <c r="Q57" s="158">
        <f t="shared" si="40"/>
        <v>292804.95729083387</v>
      </c>
      <c r="R57" s="158">
        <f t="shared" si="40"/>
        <v>286508.07648888044</v>
      </c>
      <c r="S57" s="158">
        <f t="shared" si="40"/>
        <v>280211.19568692701</v>
      </c>
      <c r="T57" s="158">
        <f t="shared" si="40"/>
        <v>273914.31488497357</v>
      </c>
      <c r="U57" s="158">
        <f t="shared" si="40"/>
        <v>267617.43408302014</v>
      </c>
      <c r="V57" s="158">
        <f t="shared" si="40"/>
        <v>261320.55328106671</v>
      </c>
      <c r="W57" s="158">
        <f t="shared" si="40"/>
        <v>255023.67247911327</v>
      </c>
      <c r="X57" s="158">
        <f t="shared" si="40"/>
        <v>248726.79167715984</v>
      </c>
      <c r="Y57" s="158">
        <f t="shared" si="40"/>
        <v>242429.91087520641</v>
      </c>
      <c r="Z57" s="158">
        <f t="shared" si="40"/>
        <v>236133.03007325297</v>
      </c>
      <c r="AA57" s="158">
        <f t="shared" si="40"/>
        <v>229836.14927129954</v>
      </c>
      <c r="AB57" s="158">
        <f t="shared" si="40"/>
        <v>223539.26846934611</v>
      </c>
      <c r="AC57" s="158">
        <f t="shared" si="40"/>
        <v>217242.38766739267</v>
      </c>
      <c r="AD57" s="158">
        <f t="shared" si="40"/>
        <v>210945.50686543924</v>
      </c>
      <c r="AE57" s="158">
        <f t="shared" si="40"/>
        <v>204648.6260634858</v>
      </c>
      <c r="AF57" s="158">
        <f t="shared" si="40"/>
        <v>198351.74526153237</v>
      </c>
      <c r="AG57" s="158">
        <f t="shared" si="40"/>
        <v>192054.86445957894</v>
      </c>
      <c r="AH57" s="158">
        <f t="shared" si="40"/>
        <v>185757.9836576255</v>
      </c>
      <c r="AI57" s="158">
        <f t="shared" si="40"/>
        <v>179461.10285567207</v>
      </c>
      <c r="AJ57" s="158">
        <f t="shared" si="40"/>
        <v>173164.22205371864</v>
      </c>
      <c r="AK57" s="158">
        <f t="shared" si="40"/>
        <v>166867.3412517652</v>
      </c>
      <c r="AL57" s="158">
        <f t="shared" si="40"/>
        <v>160570.46044981177</v>
      </c>
      <c r="AM57" s="158">
        <f t="shared" si="40"/>
        <v>154273.57964785834</v>
      </c>
      <c r="AN57" s="158">
        <f t="shared" si="40"/>
        <v>147976.6988459049</v>
      </c>
      <c r="AO57" s="158">
        <f t="shared" si="40"/>
        <v>141679.81804395147</v>
      </c>
      <c r="AP57" s="158">
        <f t="shared" si="40"/>
        <v>135382.93724199804</v>
      </c>
      <c r="AQ57" s="158">
        <f t="shared" si="40"/>
        <v>129086.05644004462</v>
      </c>
      <c r="AR57" s="158">
        <f t="shared" si="40"/>
        <v>122789.1756380912</v>
      </c>
      <c r="AS57" s="158">
        <f t="shared" si="40"/>
        <v>116492.29483613778</v>
      </c>
      <c r="AT57" s="158">
        <f t="shared" si="40"/>
        <v>110195.41403418436</v>
      </c>
      <c r="AU57" s="158">
        <f t="shared" si="40"/>
        <v>103898.53323223094</v>
      </c>
      <c r="AV57" s="158">
        <f t="shared" si="40"/>
        <v>97601.652430277521</v>
      </c>
      <c r="AW57" s="158">
        <f t="shared" si="40"/>
        <v>91304.771628324102</v>
      </c>
      <c r="AX57" s="158">
        <f t="shared" si="40"/>
        <v>85007.890826370683</v>
      </c>
      <c r="AY57" s="158">
        <f t="shared" si="40"/>
        <v>78711.010024417265</v>
      </c>
      <c r="AZ57" s="158">
        <f t="shared" si="40"/>
        <v>72414.129222463846</v>
      </c>
      <c r="BA57" s="158">
        <f t="shared" si="40"/>
        <v>66117.248420510427</v>
      </c>
      <c r="BB57" s="158">
        <f t="shared" si="40"/>
        <v>59820.367618557008</v>
      </c>
      <c r="BC57" s="158">
        <f t="shared" si="40"/>
        <v>53523.486816603589</v>
      </c>
      <c r="BD57" s="158">
        <f t="shared" si="40"/>
        <v>47226.60601465017</v>
      </c>
      <c r="BE57" s="158">
        <f t="shared" si="40"/>
        <v>40929.725212696751</v>
      </c>
      <c r="BF57" s="158">
        <f t="shared" si="40"/>
        <v>34632.844410743332</v>
      </c>
      <c r="BG57" s="158">
        <f t="shared" si="40"/>
        <v>28335.963608789913</v>
      </c>
      <c r="BH57" s="158">
        <f t="shared" si="40"/>
        <v>22039.082806836494</v>
      </c>
      <c r="BI57" s="158">
        <f t="shared" si="40"/>
        <v>15742.202004883075</v>
      </c>
      <c r="BJ57" s="158">
        <f t="shared" si="40"/>
        <v>9445.3212029296556</v>
      </c>
      <c r="BK57" s="158">
        <f t="shared" si="40"/>
        <v>3148.4404009762357</v>
      </c>
      <c r="BL57" s="158">
        <f t="shared" si="40"/>
        <v>-4.7430148697458208E-10</v>
      </c>
      <c r="BM57" s="158">
        <v>0</v>
      </c>
      <c r="BN57" s="156"/>
      <c r="BO57" s="156"/>
      <c r="BP57" s="156"/>
      <c r="BQ57" s="156"/>
      <c r="BR57" s="156"/>
      <c r="BS57" s="156"/>
      <c r="BT57" s="156"/>
      <c r="BU57" s="156"/>
    </row>
    <row r="59" spans="1:73">
      <c r="A59" s="211" t="s">
        <v>88</v>
      </c>
      <c r="B59" s="161" t="s">
        <v>79</v>
      </c>
      <c r="C59" s="161"/>
      <c r="D59" s="158">
        <f>C15</f>
        <v>1937898.2062864918</v>
      </c>
      <c r="E59" s="158">
        <f t="shared" ref="E59:BP59" si="41">D61</f>
        <v>1922991.2970073649</v>
      </c>
      <c r="F59" s="158">
        <f t="shared" si="41"/>
        <v>1893177.4784491111</v>
      </c>
      <c r="G59" s="158">
        <f t="shared" si="41"/>
        <v>1863363.6598908573</v>
      </c>
      <c r="H59" s="158">
        <f t="shared" si="41"/>
        <v>1833549.8413326035</v>
      </c>
      <c r="I59" s="158">
        <f t="shared" si="41"/>
        <v>1803736.0227743497</v>
      </c>
      <c r="J59" s="158">
        <f t="shared" si="41"/>
        <v>1773922.2042160959</v>
      </c>
      <c r="K59" s="158">
        <f t="shared" si="41"/>
        <v>1744108.385657842</v>
      </c>
      <c r="L59" s="158">
        <f t="shared" si="41"/>
        <v>1714294.5670995882</v>
      </c>
      <c r="M59" s="158">
        <f t="shared" si="41"/>
        <v>1684480.7485413344</v>
      </c>
      <c r="N59" s="158">
        <f t="shared" si="41"/>
        <v>1654666.9299830806</v>
      </c>
      <c r="O59" s="158">
        <f t="shared" si="41"/>
        <v>1624853.1114248268</v>
      </c>
      <c r="P59" s="158">
        <f t="shared" si="41"/>
        <v>1595039.292866573</v>
      </c>
      <c r="Q59" s="158">
        <f t="shared" si="41"/>
        <v>1565225.4743083192</v>
      </c>
      <c r="R59" s="158">
        <f t="shared" si="41"/>
        <v>1535411.6557500653</v>
      </c>
      <c r="S59" s="158">
        <f t="shared" si="41"/>
        <v>1505597.8371918115</v>
      </c>
      <c r="T59" s="158">
        <f t="shared" si="41"/>
        <v>1475784.0186335577</v>
      </c>
      <c r="U59" s="158">
        <f t="shared" si="41"/>
        <v>1445970.2000753039</v>
      </c>
      <c r="V59" s="158">
        <f t="shared" si="41"/>
        <v>1416156.3815170501</v>
      </c>
      <c r="W59" s="158">
        <f t="shared" si="41"/>
        <v>1386342.5629587963</v>
      </c>
      <c r="X59" s="158">
        <f t="shared" si="41"/>
        <v>1356528.7444005425</v>
      </c>
      <c r="Y59" s="158">
        <f t="shared" si="41"/>
        <v>1326714.9258422886</v>
      </c>
      <c r="Z59" s="158">
        <f t="shared" si="41"/>
        <v>1296901.1072840348</v>
      </c>
      <c r="AA59" s="158">
        <f t="shared" si="41"/>
        <v>1267087.288725781</v>
      </c>
      <c r="AB59" s="158">
        <f t="shared" si="41"/>
        <v>1237273.4701675272</v>
      </c>
      <c r="AC59" s="158">
        <f t="shared" si="41"/>
        <v>1207459.6516092734</v>
      </c>
      <c r="AD59" s="158">
        <f t="shared" si="41"/>
        <v>1177645.8330510196</v>
      </c>
      <c r="AE59" s="158">
        <f t="shared" si="41"/>
        <v>1147832.0144927658</v>
      </c>
      <c r="AF59" s="158">
        <f t="shared" si="41"/>
        <v>1118018.195934512</v>
      </c>
      <c r="AG59" s="158">
        <f t="shared" si="41"/>
        <v>1088204.3773762581</v>
      </c>
      <c r="AH59" s="158">
        <f t="shared" si="41"/>
        <v>1058390.5588180043</v>
      </c>
      <c r="AI59" s="158">
        <f t="shared" si="41"/>
        <v>1028576.7402597506</v>
      </c>
      <c r="AJ59" s="158">
        <f t="shared" si="41"/>
        <v>998762.92170149693</v>
      </c>
      <c r="AK59" s="158">
        <f t="shared" si="41"/>
        <v>968949.10314324324</v>
      </c>
      <c r="AL59" s="158">
        <f t="shared" si="41"/>
        <v>939135.28458498954</v>
      </c>
      <c r="AM59" s="158">
        <f t="shared" si="41"/>
        <v>909321.46602673584</v>
      </c>
      <c r="AN59" s="158">
        <f t="shared" si="41"/>
        <v>879507.64746848214</v>
      </c>
      <c r="AO59" s="158">
        <f t="shared" si="41"/>
        <v>849693.82891022845</v>
      </c>
      <c r="AP59" s="158">
        <f t="shared" si="41"/>
        <v>819880.01035197475</v>
      </c>
      <c r="AQ59" s="158">
        <f t="shared" si="41"/>
        <v>790066.19179372105</v>
      </c>
      <c r="AR59" s="158">
        <f t="shared" si="41"/>
        <v>760252.37323546736</v>
      </c>
      <c r="AS59" s="158">
        <f t="shared" si="41"/>
        <v>730438.55467721366</v>
      </c>
      <c r="AT59" s="158">
        <f t="shared" si="41"/>
        <v>700624.73611895996</v>
      </c>
      <c r="AU59" s="158">
        <f t="shared" si="41"/>
        <v>670810.91756070626</v>
      </c>
      <c r="AV59" s="158">
        <f t="shared" si="41"/>
        <v>640997.09900245257</v>
      </c>
      <c r="AW59" s="158">
        <f t="shared" si="41"/>
        <v>611183.28044419887</v>
      </c>
      <c r="AX59" s="158">
        <f t="shared" si="41"/>
        <v>581369.46188594517</v>
      </c>
      <c r="AY59" s="158">
        <f t="shared" si="41"/>
        <v>551555.64332769148</v>
      </c>
      <c r="AZ59" s="158">
        <f t="shared" si="41"/>
        <v>521741.82476943778</v>
      </c>
      <c r="BA59" s="158">
        <f t="shared" si="41"/>
        <v>491928.00621118408</v>
      </c>
      <c r="BB59" s="158">
        <f t="shared" si="41"/>
        <v>462114.18765293038</v>
      </c>
      <c r="BC59" s="158">
        <f t="shared" si="41"/>
        <v>432300.36909467669</v>
      </c>
      <c r="BD59" s="158">
        <f t="shared" si="41"/>
        <v>402486.55053642299</v>
      </c>
      <c r="BE59" s="158">
        <f t="shared" si="41"/>
        <v>372672.73197816929</v>
      </c>
      <c r="BF59" s="158">
        <f t="shared" si="41"/>
        <v>342858.9134199156</v>
      </c>
      <c r="BG59" s="158">
        <f t="shared" si="41"/>
        <v>313045.0948616619</v>
      </c>
      <c r="BH59" s="158">
        <f t="shared" si="41"/>
        <v>283231.2763034082</v>
      </c>
      <c r="BI59" s="158">
        <f t="shared" si="41"/>
        <v>253417.45774515448</v>
      </c>
      <c r="BJ59" s="158">
        <f t="shared" si="41"/>
        <v>223603.63918690075</v>
      </c>
      <c r="BK59" s="158">
        <f t="shared" si="41"/>
        <v>193789.82062864702</v>
      </c>
      <c r="BL59" s="158">
        <f t="shared" si="41"/>
        <v>163976.0020703933</v>
      </c>
      <c r="BM59" s="158">
        <f t="shared" si="41"/>
        <v>134162.18351213957</v>
      </c>
      <c r="BN59" s="156">
        <f t="shared" si="41"/>
        <v>104348.36495388584</v>
      </c>
      <c r="BO59" s="156">
        <f t="shared" si="41"/>
        <v>74534.546395632118</v>
      </c>
      <c r="BP59" s="156">
        <f t="shared" si="41"/>
        <v>44720.727837378399</v>
      </c>
      <c r="BQ59" s="156">
        <f t="shared" ref="BQ59" si="42">BP61</f>
        <v>14906.90927912468</v>
      </c>
      <c r="BR59" s="156"/>
      <c r="BS59" s="156"/>
      <c r="BT59" s="156"/>
      <c r="BU59" s="156"/>
    </row>
    <row r="60" spans="1:73">
      <c r="A60" s="211"/>
      <c r="B60" s="161" t="s">
        <v>1</v>
      </c>
      <c r="C60" s="161"/>
      <c r="D60" s="158">
        <f t="shared" ref="D60:AI60" si="43">D15</f>
        <v>14906.909279126859</v>
      </c>
      <c r="E60" s="158">
        <f t="shared" si="43"/>
        <v>29813.818558253719</v>
      </c>
      <c r="F60" s="158">
        <f t="shared" si="43"/>
        <v>29813.818558253719</v>
      </c>
      <c r="G60" s="158">
        <f t="shared" si="43"/>
        <v>29813.818558253719</v>
      </c>
      <c r="H60" s="158">
        <f t="shared" si="43"/>
        <v>29813.818558253719</v>
      </c>
      <c r="I60" s="158">
        <f t="shared" si="43"/>
        <v>29813.818558253719</v>
      </c>
      <c r="J60" s="158">
        <f t="shared" si="43"/>
        <v>29813.818558253719</v>
      </c>
      <c r="K60" s="158">
        <f t="shared" si="43"/>
        <v>29813.818558253719</v>
      </c>
      <c r="L60" s="158">
        <f t="shared" si="43"/>
        <v>29813.818558253719</v>
      </c>
      <c r="M60" s="158">
        <f t="shared" si="43"/>
        <v>29813.818558253719</v>
      </c>
      <c r="N60" s="158">
        <f t="shared" si="43"/>
        <v>29813.818558253719</v>
      </c>
      <c r="O60" s="158">
        <f t="shared" si="43"/>
        <v>29813.818558253719</v>
      </c>
      <c r="P60" s="158">
        <f t="shared" si="43"/>
        <v>29813.818558253719</v>
      </c>
      <c r="Q60" s="158">
        <f t="shared" si="43"/>
        <v>29813.818558253719</v>
      </c>
      <c r="R60" s="158">
        <f t="shared" si="43"/>
        <v>29813.818558253719</v>
      </c>
      <c r="S60" s="158">
        <f t="shared" si="43"/>
        <v>29813.818558253719</v>
      </c>
      <c r="T60" s="158">
        <f t="shared" si="43"/>
        <v>29813.818558253719</v>
      </c>
      <c r="U60" s="158">
        <f t="shared" si="43"/>
        <v>29813.818558253719</v>
      </c>
      <c r="V60" s="158">
        <f t="shared" si="43"/>
        <v>29813.818558253719</v>
      </c>
      <c r="W60" s="158">
        <f t="shared" si="43"/>
        <v>29813.818558253719</v>
      </c>
      <c r="X60" s="158">
        <f t="shared" si="43"/>
        <v>29813.818558253719</v>
      </c>
      <c r="Y60" s="158">
        <f t="shared" si="43"/>
        <v>29813.818558253719</v>
      </c>
      <c r="Z60" s="158">
        <f t="shared" si="43"/>
        <v>29813.818558253719</v>
      </c>
      <c r="AA60" s="158">
        <f t="shared" si="43"/>
        <v>29813.818558253719</v>
      </c>
      <c r="AB60" s="158">
        <f t="shared" si="43"/>
        <v>29813.818558253719</v>
      </c>
      <c r="AC60" s="158">
        <f t="shared" si="43"/>
        <v>29813.818558253719</v>
      </c>
      <c r="AD60" s="158">
        <f t="shared" si="43"/>
        <v>29813.818558253719</v>
      </c>
      <c r="AE60" s="158">
        <f t="shared" si="43"/>
        <v>29813.818558253719</v>
      </c>
      <c r="AF60" s="158">
        <f t="shared" si="43"/>
        <v>29813.818558253719</v>
      </c>
      <c r="AG60" s="158">
        <f t="shared" si="43"/>
        <v>29813.818558253719</v>
      </c>
      <c r="AH60" s="158">
        <f t="shared" si="43"/>
        <v>29813.818558253719</v>
      </c>
      <c r="AI60" s="158">
        <f t="shared" si="43"/>
        <v>29813.818558253719</v>
      </c>
      <c r="AJ60" s="158">
        <f t="shared" ref="AJ60:BQ60" si="44">AJ15</f>
        <v>29813.818558253719</v>
      </c>
      <c r="AK60" s="158">
        <f t="shared" si="44"/>
        <v>29813.818558253719</v>
      </c>
      <c r="AL60" s="158">
        <f t="shared" si="44"/>
        <v>29813.818558253719</v>
      </c>
      <c r="AM60" s="158">
        <f t="shared" si="44"/>
        <v>29813.818558253719</v>
      </c>
      <c r="AN60" s="158">
        <f t="shared" si="44"/>
        <v>29813.818558253719</v>
      </c>
      <c r="AO60" s="158">
        <f t="shared" si="44"/>
        <v>29813.818558253719</v>
      </c>
      <c r="AP60" s="158">
        <f t="shared" si="44"/>
        <v>29813.818558253719</v>
      </c>
      <c r="AQ60" s="158">
        <f t="shared" si="44"/>
        <v>29813.818558253719</v>
      </c>
      <c r="AR60" s="158">
        <f t="shared" si="44"/>
        <v>29813.818558253719</v>
      </c>
      <c r="AS60" s="158">
        <f t="shared" si="44"/>
        <v>29813.818558253719</v>
      </c>
      <c r="AT60" s="158">
        <f t="shared" si="44"/>
        <v>29813.818558253719</v>
      </c>
      <c r="AU60" s="158">
        <f t="shared" si="44"/>
        <v>29813.818558253719</v>
      </c>
      <c r="AV60" s="158">
        <f t="shared" si="44"/>
        <v>29813.818558253719</v>
      </c>
      <c r="AW60" s="158">
        <f t="shared" si="44"/>
        <v>29813.818558253719</v>
      </c>
      <c r="AX60" s="158">
        <f t="shared" si="44"/>
        <v>29813.818558253719</v>
      </c>
      <c r="AY60" s="158">
        <f t="shared" si="44"/>
        <v>29813.818558253719</v>
      </c>
      <c r="AZ60" s="158">
        <f t="shared" si="44"/>
        <v>29813.818558253719</v>
      </c>
      <c r="BA60" s="158">
        <f t="shared" si="44"/>
        <v>29813.818558253719</v>
      </c>
      <c r="BB60" s="158">
        <f t="shared" si="44"/>
        <v>29813.818558253719</v>
      </c>
      <c r="BC60" s="158">
        <f t="shared" si="44"/>
        <v>29813.818558253719</v>
      </c>
      <c r="BD60" s="158">
        <f t="shared" si="44"/>
        <v>29813.818558253719</v>
      </c>
      <c r="BE60" s="158">
        <f t="shared" si="44"/>
        <v>29813.818558253719</v>
      </c>
      <c r="BF60" s="158">
        <f t="shared" si="44"/>
        <v>29813.818558253719</v>
      </c>
      <c r="BG60" s="158">
        <f t="shared" si="44"/>
        <v>29813.818558253719</v>
      </c>
      <c r="BH60" s="158">
        <f t="shared" si="44"/>
        <v>29813.818558253719</v>
      </c>
      <c r="BI60" s="158">
        <f t="shared" si="44"/>
        <v>29813.818558253719</v>
      </c>
      <c r="BJ60" s="158">
        <f t="shared" si="44"/>
        <v>29813.818558253719</v>
      </c>
      <c r="BK60" s="158">
        <f t="shared" si="44"/>
        <v>29813.818558253719</v>
      </c>
      <c r="BL60" s="158">
        <f t="shared" si="44"/>
        <v>29813.818558253719</v>
      </c>
      <c r="BM60" s="158">
        <f t="shared" si="44"/>
        <v>29813.818558253719</v>
      </c>
      <c r="BN60" s="156">
        <f t="shared" si="44"/>
        <v>29813.818558253719</v>
      </c>
      <c r="BO60" s="156">
        <f t="shared" si="44"/>
        <v>29813.818558253719</v>
      </c>
      <c r="BP60" s="156">
        <f t="shared" si="44"/>
        <v>29813.818558253719</v>
      </c>
      <c r="BQ60" s="156">
        <f t="shared" si="44"/>
        <v>14906.909279126859</v>
      </c>
      <c r="BR60" s="156"/>
      <c r="BS60" s="156"/>
      <c r="BT60" s="156"/>
      <c r="BU60" s="156"/>
    </row>
    <row r="61" spans="1:73">
      <c r="A61" s="211"/>
      <c r="B61" s="161" t="s">
        <v>80</v>
      </c>
      <c r="C61" s="161"/>
      <c r="D61" s="158">
        <f t="shared" ref="D61:BO61" si="45">D59-D60</f>
        <v>1922991.2970073649</v>
      </c>
      <c r="E61" s="158">
        <f t="shared" si="45"/>
        <v>1893177.4784491111</v>
      </c>
      <c r="F61" s="158">
        <f t="shared" si="45"/>
        <v>1863363.6598908573</v>
      </c>
      <c r="G61" s="158">
        <f t="shared" si="45"/>
        <v>1833549.8413326035</v>
      </c>
      <c r="H61" s="158">
        <f t="shared" si="45"/>
        <v>1803736.0227743497</v>
      </c>
      <c r="I61" s="158">
        <f t="shared" si="45"/>
        <v>1773922.2042160959</v>
      </c>
      <c r="J61" s="158">
        <f t="shared" si="45"/>
        <v>1744108.385657842</v>
      </c>
      <c r="K61" s="158">
        <f t="shared" si="45"/>
        <v>1714294.5670995882</v>
      </c>
      <c r="L61" s="158">
        <f t="shared" si="45"/>
        <v>1684480.7485413344</v>
      </c>
      <c r="M61" s="158">
        <f t="shared" si="45"/>
        <v>1654666.9299830806</v>
      </c>
      <c r="N61" s="158">
        <f t="shared" si="45"/>
        <v>1624853.1114248268</v>
      </c>
      <c r="O61" s="158">
        <f t="shared" si="45"/>
        <v>1595039.292866573</v>
      </c>
      <c r="P61" s="158">
        <f t="shared" si="45"/>
        <v>1565225.4743083192</v>
      </c>
      <c r="Q61" s="158">
        <f t="shared" si="45"/>
        <v>1535411.6557500653</v>
      </c>
      <c r="R61" s="158">
        <f t="shared" si="45"/>
        <v>1505597.8371918115</v>
      </c>
      <c r="S61" s="158">
        <f t="shared" si="45"/>
        <v>1475784.0186335577</v>
      </c>
      <c r="T61" s="158">
        <f t="shared" si="45"/>
        <v>1445970.2000753039</v>
      </c>
      <c r="U61" s="158">
        <f t="shared" si="45"/>
        <v>1416156.3815170501</v>
      </c>
      <c r="V61" s="158">
        <f t="shared" si="45"/>
        <v>1386342.5629587963</v>
      </c>
      <c r="W61" s="158">
        <f t="shared" si="45"/>
        <v>1356528.7444005425</v>
      </c>
      <c r="X61" s="158">
        <f t="shared" si="45"/>
        <v>1326714.9258422886</v>
      </c>
      <c r="Y61" s="158">
        <f t="shared" si="45"/>
        <v>1296901.1072840348</v>
      </c>
      <c r="Z61" s="158">
        <f t="shared" si="45"/>
        <v>1267087.288725781</v>
      </c>
      <c r="AA61" s="158">
        <f t="shared" si="45"/>
        <v>1237273.4701675272</v>
      </c>
      <c r="AB61" s="158">
        <f t="shared" si="45"/>
        <v>1207459.6516092734</v>
      </c>
      <c r="AC61" s="158">
        <f t="shared" si="45"/>
        <v>1177645.8330510196</v>
      </c>
      <c r="AD61" s="158">
        <f t="shared" si="45"/>
        <v>1147832.0144927658</v>
      </c>
      <c r="AE61" s="158">
        <f t="shared" si="45"/>
        <v>1118018.195934512</v>
      </c>
      <c r="AF61" s="158">
        <f t="shared" si="45"/>
        <v>1088204.3773762581</v>
      </c>
      <c r="AG61" s="158">
        <f t="shared" si="45"/>
        <v>1058390.5588180043</v>
      </c>
      <c r="AH61" s="158">
        <f t="shared" si="45"/>
        <v>1028576.7402597506</v>
      </c>
      <c r="AI61" s="158">
        <f t="shared" si="45"/>
        <v>998762.92170149693</v>
      </c>
      <c r="AJ61" s="158">
        <f t="shared" si="45"/>
        <v>968949.10314324324</v>
      </c>
      <c r="AK61" s="158">
        <f t="shared" si="45"/>
        <v>939135.28458498954</v>
      </c>
      <c r="AL61" s="158">
        <f t="shared" si="45"/>
        <v>909321.46602673584</v>
      </c>
      <c r="AM61" s="158">
        <f t="shared" si="45"/>
        <v>879507.64746848214</v>
      </c>
      <c r="AN61" s="158">
        <f t="shared" si="45"/>
        <v>849693.82891022845</v>
      </c>
      <c r="AO61" s="158">
        <f t="shared" si="45"/>
        <v>819880.01035197475</v>
      </c>
      <c r="AP61" s="158">
        <f t="shared" si="45"/>
        <v>790066.19179372105</v>
      </c>
      <c r="AQ61" s="158">
        <f t="shared" si="45"/>
        <v>760252.37323546736</v>
      </c>
      <c r="AR61" s="158">
        <f t="shared" si="45"/>
        <v>730438.55467721366</v>
      </c>
      <c r="AS61" s="158">
        <f t="shared" si="45"/>
        <v>700624.73611895996</v>
      </c>
      <c r="AT61" s="158">
        <f t="shared" si="45"/>
        <v>670810.91756070626</v>
      </c>
      <c r="AU61" s="158">
        <f t="shared" si="45"/>
        <v>640997.09900245257</v>
      </c>
      <c r="AV61" s="158">
        <f t="shared" si="45"/>
        <v>611183.28044419887</v>
      </c>
      <c r="AW61" s="158">
        <f t="shared" si="45"/>
        <v>581369.46188594517</v>
      </c>
      <c r="AX61" s="158">
        <f t="shared" si="45"/>
        <v>551555.64332769148</v>
      </c>
      <c r="AY61" s="158">
        <f t="shared" si="45"/>
        <v>521741.82476943778</v>
      </c>
      <c r="AZ61" s="158">
        <f t="shared" si="45"/>
        <v>491928.00621118408</v>
      </c>
      <c r="BA61" s="158">
        <f t="shared" si="45"/>
        <v>462114.18765293038</v>
      </c>
      <c r="BB61" s="158">
        <f t="shared" si="45"/>
        <v>432300.36909467669</v>
      </c>
      <c r="BC61" s="158">
        <f t="shared" si="45"/>
        <v>402486.55053642299</v>
      </c>
      <c r="BD61" s="158">
        <f t="shared" si="45"/>
        <v>372672.73197816929</v>
      </c>
      <c r="BE61" s="158">
        <f t="shared" si="45"/>
        <v>342858.9134199156</v>
      </c>
      <c r="BF61" s="158">
        <f t="shared" si="45"/>
        <v>313045.0948616619</v>
      </c>
      <c r="BG61" s="158">
        <f t="shared" si="45"/>
        <v>283231.2763034082</v>
      </c>
      <c r="BH61" s="158">
        <f t="shared" si="45"/>
        <v>253417.45774515448</v>
      </c>
      <c r="BI61" s="158">
        <f t="shared" si="45"/>
        <v>223603.63918690075</v>
      </c>
      <c r="BJ61" s="158">
        <f t="shared" si="45"/>
        <v>193789.82062864702</v>
      </c>
      <c r="BK61" s="158">
        <f t="shared" si="45"/>
        <v>163976.0020703933</v>
      </c>
      <c r="BL61" s="158">
        <f t="shared" si="45"/>
        <v>134162.18351213957</v>
      </c>
      <c r="BM61" s="158">
        <f t="shared" si="45"/>
        <v>104348.36495388584</v>
      </c>
      <c r="BN61" s="156">
        <f t="shared" si="45"/>
        <v>74534.546395632118</v>
      </c>
      <c r="BO61" s="156">
        <f t="shared" si="45"/>
        <v>44720.727837378399</v>
      </c>
      <c r="BP61" s="156">
        <f t="shared" ref="BP61:BQ61" si="46">BP59-BP60</f>
        <v>14906.90927912468</v>
      </c>
      <c r="BQ61" s="156">
        <f t="shared" si="46"/>
        <v>-2.1791493054479361E-9</v>
      </c>
      <c r="BR61" s="156"/>
      <c r="BS61" s="156"/>
      <c r="BT61" s="156"/>
      <c r="BU61" s="156"/>
    </row>
    <row r="65" spans="1:73">
      <c r="A65" s="211" t="s">
        <v>89</v>
      </c>
      <c r="B65" s="161" t="s">
        <v>79</v>
      </c>
      <c r="C65" s="161"/>
      <c r="D65" s="158">
        <f t="shared" ref="D65:AI65" si="47">D31+D35+D39+D43+D47+D51+D55+D59+D19+D23+D27</f>
        <v>15000000</v>
      </c>
      <c r="E65" s="158">
        <f t="shared" si="47"/>
        <v>14845471.728256959</v>
      </c>
      <c r="F65" s="158">
        <f t="shared" si="47"/>
        <v>14536415.184770877</v>
      </c>
      <c r="G65" s="158">
        <f t="shared" si="47"/>
        <v>14227358.641284792</v>
      </c>
      <c r="H65" s="158">
        <f t="shared" si="47"/>
        <v>13918302.097798705</v>
      </c>
      <c r="I65" s="158">
        <f t="shared" si="47"/>
        <v>13609245.554312622</v>
      </c>
      <c r="J65" s="158">
        <f t="shared" si="47"/>
        <v>13300189.010826536</v>
      </c>
      <c r="K65" s="158">
        <f t="shared" si="47"/>
        <v>12991132.467340451</v>
      </c>
      <c r="L65" s="158">
        <f t="shared" si="47"/>
        <v>12682075.923854366</v>
      </c>
      <c r="M65" s="158">
        <f t="shared" si="47"/>
        <v>12373019.380368281</v>
      </c>
      <c r="N65" s="158">
        <f t="shared" si="47"/>
        <v>12063962.836882198</v>
      </c>
      <c r="O65" s="158">
        <f t="shared" si="47"/>
        <v>11754906.293396113</v>
      </c>
      <c r="P65" s="158">
        <f t="shared" si="47"/>
        <v>11445849.749910027</v>
      </c>
      <c r="Q65" s="158">
        <f t="shared" si="47"/>
        <v>11136793.206423942</v>
      </c>
      <c r="R65" s="158">
        <f t="shared" si="47"/>
        <v>10827736.662937857</v>
      </c>
      <c r="S65" s="158">
        <f t="shared" si="47"/>
        <v>10518680.119451772</v>
      </c>
      <c r="T65" s="158">
        <f t="shared" si="47"/>
        <v>10211820.909352565</v>
      </c>
      <c r="U65" s="158">
        <f t="shared" si="47"/>
        <v>9907159.0326402336</v>
      </c>
      <c r="V65" s="158">
        <f t="shared" si="47"/>
        <v>9602497.155927904</v>
      </c>
      <c r="W65" s="158">
        <f t="shared" si="47"/>
        <v>9297835.2792155724</v>
      </c>
      <c r="X65" s="158">
        <f t="shared" si="47"/>
        <v>8993173.4025032409</v>
      </c>
      <c r="Y65" s="158">
        <f t="shared" si="47"/>
        <v>8692924.067881478</v>
      </c>
      <c r="Z65" s="158">
        <f t="shared" si="47"/>
        <v>8397087.2753502857</v>
      </c>
      <c r="AA65" s="158">
        <f t="shared" si="47"/>
        <v>8101250.4828190943</v>
      </c>
      <c r="AB65" s="158">
        <f t="shared" si="47"/>
        <v>7805413.6902879002</v>
      </c>
      <c r="AC65" s="158">
        <f t="shared" si="47"/>
        <v>7509576.8977567097</v>
      </c>
      <c r="AD65" s="158">
        <f t="shared" si="47"/>
        <v>7216217.6847150642</v>
      </c>
      <c r="AE65" s="158">
        <f t="shared" si="47"/>
        <v>6925336.0511629693</v>
      </c>
      <c r="AF65" s="158">
        <f t="shared" si="47"/>
        <v>6634454.4176108744</v>
      </c>
      <c r="AG65" s="158">
        <f t="shared" si="47"/>
        <v>6343572.7840587795</v>
      </c>
      <c r="AH65" s="158">
        <f t="shared" si="47"/>
        <v>6052691.1505066836</v>
      </c>
      <c r="AI65" s="158">
        <f t="shared" si="47"/>
        <v>5769963.9089675099</v>
      </c>
      <c r="AJ65" s="158">
        <f t="shared" ref="AJ65:BL65" si="48">AJ31+AJ35+AJ39+AJ43+AJ47+AJ51+AJ55+AJ59+AJ19+AJ23+AJ27</f>
        <v>5495391.0594412591</v>
      </c>
      <c r="AK65" s="158">
        <f t="shared" si="48"/>
        <v>5220818.2099150065</v>
      </c>
      <c r="AL65" s="158">
        <f t="shared" si="48"/>
        <v>4946245.3603887549</v>
      </c>
      <c r="AM65" s="158">
        <f t="shared" si="48"/>
        <v>4671672.5108625032</v>
      </c>
      <c r="AN65" s="158">
        <f t="shared" si="48"/>
        <v>4398962.5129850172</v>
      </c>
      <c r="AO65" s="158">
        <f t="shared" si="48"/>
        <v>4128115.3667562953</v>
      </c>
      <c r="AP65" s="158">
        <f t="shared" si="48"/>
        <v>3857268.2205275754</v>
      </c>
      <c r="AQ65" s="158">
        <f t="shared" si="48"/>
        <v>3586421.0742988545</v>
      </c>
      <c r="AR65" s="158">
        <f t="shared" si="48"/>
        <v>3315573.9280701336</v>
      </c>
      <c r="AS65" s="158">
        <f t="shared" si="48"/>
        <v>3045402.7971866187</v>
      </c>
      <c r="AT65" s="158">
        <f t="shared" si="48"/>
        <v>2775907.6816483103</v>
      </c>
      <c r="AU65" s="158">
        <f t="shared" si="48"/>
        <v>2506412.5661100014</v>
      </c>
      <c r="AV65" s="158">
        <f t="shared" si="48"/>
        <v>2236917.4505716925</v>
      </c>
      <c r="AW65" s="158">
        <f t="shared" si="48"/>
        <v>1967422.3350333842</v>
      </c>
      <c r="AX65" s="158">
        <f t="shared" si="48"/>
        <v>1700605.2653346155</v>
      </c>
      <c r="AY65" s="158">
        <f t="shared" si="48"/>
        <v>1436466.2414753868</v>
      </c>
      <c r="AZ65" s="158">
        <f t="shared" si="48"/>
        <v>1172327.2176161581</v>
      </c>
      <c r="BA65" s="158">
        <f t="shared" si="48"/>
        <v>908188.19375692925</v>
      </c>
      <c r="BB65" s="158">
        <f t="shared" si="48"/>
        <v>644049.16989770043</v>
      </c>
      <c r="BC65" s="158">
        <f t="shared" si="48"/>
        <v>493743.95113050955</v>
      </c>
      <c r="BD65" s="158">
        <f t="shared" si="48"/>
        <v>457272.53745535226</v>
      </c>
      <c r="BE65" s="158">
        <f t="shared" si="48"/>
        <v>420801.12378019496</v>
      </c>
      <c r="BF65" s="158">
        <f t="shared" si="48"/>
        <v>384329.71010503767</v>
      </c>
      <c r="BG65" s="158">
        <f t="shared" si="48"/>
        <v>347858.29642988031</v>
      </c>
      <c r="BH65" s="158">
        <f t="shared" si="48"/>
        <v>311567.2399121981</v>
      </c>
      <c r="BI65" s="158">
        <f t="shared" si="48"/>
        <v>275456.54055199097</v>
      </c>
      <c r="BJ65" s="158">
        <f t="shared" si="48"/>
        <v>239345.84119178384</v>
      </c>
      <c r="BK65" s="158">
        <f t="shared" si="48"/>
        <v>203235.14183157668</v>
      </c>
      <c r="BL65" s="158">
        <f t="shared" si="48"/>
        <v>167124.44247136952</v>
      </c>
      <c r="BM65" s="158">
        <f t="shared" ref="BM65:BQ67" si="49">BM31+BM35+BM39+BM43+BM47+BM51+BM55+BM59+BM19+BM23+BM27</f>
        <v>134162.18351213957</v>
      </c>
      <c r="BN65" s="156">
        <f t="shared" si="49"/>
        <v>104348.36495388584</v>
      </c>
      <c r="BO65" s="156">
        <f t="shared" si="49"/>
        <v>74534.546395632118</v>
      </c>
      <c r="BP65" s="156">
        <f t="shared" si="49"/>
        <v>44720.727837378399</v>
      </c>
      <c r="BQ65" s="156">
        <f t="shared" si="49"/>
        <v>14906.90927912468</v>
      </c>
      <c r="BR65" s="156"/>
      <c r="BS65" s="156"/>
      <c r="BT65" s="156"/>
      <c r="BU65" s="156"/>
    </row>
    <row r="66" spans="1:73">
      <c r="A66" s="211"/>
      <c r="B66" s="161" t="s">
        <v>1</v>
      </c>
      <c r="C66" s="161"/>
      <c r="D66" s="158">
        <f t="shared" ref="D66:AI66" si="50">D32+D36+D40+D44+D48+D52+D56+D60+D20+D24+D28</f>
        <v>154528.27174304228</v>
      </c>
      <c r="E66" s="158">
        <f t="shared" si="50"/>
        <v>309056.54348608456</v>
      </c>
      <c r="F66" s="158">
        <f t="shared" si="50"/>
        <v>309056.54348608456</v>
      </c>
      <c r="G66" s="158">
        <f t="shared" si="50"/>
        <v>309056.54348608456</v>
      </c>
      <c r="H66" s="158">
        <f t="shared" si="50"/>
        <v>309056.54348608456</v>
      </c>
      <c r="I66" s="158">
        <f t="shared" si="50"/>
        <v>309056.54348608456</v>
      </c>
      <c r="J66" s="158">
        <f t="shared" si="50"/>
        <v>309056.54348608456</v>
      </c>
      <c r="K66" s="158">
        <f t="shared" si="50"/>
        <v>309056.54348608456</v>
      </c>
      <c r="L66" s="158">
        <f t="shared" si="50"/>
        <v>309056.54348608456</v>
      </c>
      <c r="M66" s="158">
        <f t="shared" si="50"/>
        <v>309056.54348608456</v>
      </c>
      <c r="N66" s="158">
        <f t="shared" si="50"/>
        <v>309056.54348608456</v>
      </c>
      <c r="O66" s="158">
        <f t="shared" si="50"/>
        <v>309056.54348608456</v>
      </c>
      <c r="P66" s="158">
        <f t="shared" si="50"/>
        <v>309056.54348608456</v>
      </c>
      <c r="Q66" s="158">
        <f t="shared" si="50"/>
        <v>309056.54348608456</v>
      </c>
      <c r="R66" s="158">
        <f t="shared" si="50"/>
        <v>309056.54348608456</v>
      </c>
      <c r="S66" s="158">
        <f t="shared" si="50"/>
        <v>306859.21009920799</v>
      </c>
      <c r="T66" s="158">
        <f t="shared" si="50"/>
        <v>304661.87671233143</v>
      </c>
      <c r="U66" s="158">
        <f t="shared" si="50"/>
        <v>304661.87671233143</v>
      </c>
      <c r="V66" s="158">
        <f t="shared" si="50"/>
        <v>304661.87671233143</v>
      </c>
      <c r="W66" s="158">
        <f t="shared" si="50"/>
        <v>304661.87671233143</v>
      </c>
      <c r="X66" s="158">
        <f t="shared" si="50"/>
        <v>300249.33462176169</v>
      </c>
      <c r="Y66" s="158">
        <f t="shared" si="50"/>
        <v>295836.79253119195</v>
      </c>
      <c r="Z66" s="158">
        <f t="shared" si="50"/>
        <v>295836.79253119195</v>
      </c>
      <c r="AA66" s="158">
        <f t="shared" si="50"/>
        <v>295836.79253119195</v>
      </c>
      <c r="AB66" s="158">
        <f t="shared" si="50"/>
        <v>295836.79253119195</v>
      </c>
      <c r="AC66" s="158">
        <f t="shared" si="50"/>
        <v>293359.2130416435</v>
      </c>
      <c r="AD66" s="158">
        <f t="shared" si="50"/>
        <v>290881.63355209504</v>
      </c>
      <c r="AE66" s="158">
        <f t="shared" si="50"/>
        <v>290881.63355209504</v>
      </c>
      <c r="AF66" s="158">
        <f t="shared" si="50"/>
        <v>290881.63355209504</v>
      </c>
      <c r="AG66" s="158">
        <f t="shared" si="50"/>
        <v>290881.63355209504</v>
      </c>
      <c r="AH66" s="158">
        <f t="shared" si="50"/>
        <v>282727.24153917341</v>
      </c>
      <c r="AI66" s="158">
        <f t="shared" si="50"/>
        <v>274572.84952625178</v>
      </c>
      <c r="AJ66" s="158">
        <f t="shared" ref="AJ66:BL66" si="51">AJ32+AJ36+AJ40+AJ44+AJ48+AJ52+AJ56+AJ60+AJ20+AJ24+AJ28</f>
        <v>274572.84952625178</v>
      </c>
      <c r="AK66" s="158">
        <f t="shared" si="51"/>
        <v>274572.84952625178</v>
      </c>
      <c r="AL66" s="158">
        <f t="shared" si="51"/>
        <v>274572.84952625178</v>
      </c>
      <c r="AM66" s="158">
        <f t="shared" si="51"/>
        <v>272709.99787748622</v>
      </c>
      <c r="AN66" s="158">
        <f t="shared" si="51"/>
        <v>270847.14622872073</v>
      </c>
      <c r="AO66" s="158">
        <f t="shared" si="51"/>
        <v>270847.14622872073</v>
      </c>
      <c r="AP66" s="158">
        <f t="shared" si="51"/>
        <v>270847.14622872073</v>
      </c>
      <c r="AQ66" s="158">
        <f t="shared" si="51"/>
        <v>270847.14622872073</v>
      </c>
      <c r="AR66" s="158">
        <f t="shared" si="51"/>
        <v>270171.13088351471</v>
      </c>
      <c r="AS66" s="158">
        <f t="shared" si="51"/>
        <v>269495.11553830869</v>
      </c>
      <c r="AT66" s="158">
        <f t="shared" si="51"/>
        <v>269495.11553830869</v>
      </c>
      <c r="AU66" s="158">
        <f t="shared" si="51"/>
        <v>269495.11553830869</v>
      </c>
      <c r="AV66" s="158">
        <f t="shared" si="51"/>
        <v>269495.11553830869</v>
      </c>
      <c r="AW66" s="158">
        <f t="shared" si="51"/>
        <v>266817.06969876873</v>
      </c>
      <c r="AX66" s="158">
        <f t="shared" si="51"/>
        <v>264139.02385922882</v>
      </c>
      <c r="AY66" s="158">
        <f t="shared" si="51"/>
        <v>264139.02385922882</v>
      </c>
      <c r="AZ66" s="158">
        <f t="shared" si="51"/>
        <v>264139.02385922882</v>
      </c>
      <c r="BA66" s="158">
        <f t="shared" si="51"/>
        <v>264139.02385922882</v>
      </c>
      <c r="BB66" s="158">
        <f t="shared" si="51"/>
        <v>150305.21876719309</v>
      </c>
      <c r="BC66" s="158">
        <f t="shared" si="51"/>
        <v>36471.413675157324</v>
      </c>
      <c r="BD66" s="158">
        <f t="shared" si="51"/>
        <v>36471.413675157324</v>
      </c>
      <c r="BE66" s="158">
        <f t="shared" si="51"/>
        <v>36471.413675157324</v>
      </c>
      <c r="BF66" s="158">
        <f t="shared" si="51"/>
        <v>36471.413675157324</v>
      </c>
      <c r="BG66" s="158">
        <f t="shared" si="51"/>
        <v>36291.056517682235</v>
      </c>
      <c r="BH66" s="158">
        <f t="shared" si="51"/>
        <v>36110.699360207138</v>
      </c>
      <c r="BI66" s="158">
        <f t="shared" si="51"/>
        <v>36110.699360207138</v>
      </c>
      <c r="BJ66" s="158">
        <f t="shared" si="51"/>
        <v>36110.699360207138</v>
      </c>
      <c r="BK66" s="158">
        <f t="shared" si="51"/>
        <v>36110.699360207138</v>
      </c>
      <c r="BL66" s="158">
        <f t="shared" si="51"/>
        <v>32962.258959230428</v>
      </c>
      <c r="BM66" s="158">
        <f t="shared" si="49"/>
        <v>29813.818558253719</v>
      </c>
      <c r="BN66" s="156">
        <f t="shared" si="49"/>
        <v>29813.818558253719</v>
      </c>
      <c r="BO66" s="156">
        <f t="shared" si="49"/>
        <v>29813.818558253719</v>
      </c>
      <c r="BP66" s="156">
        <f t="shared" si="49"/>
        <v>29813.818558253719</v>
      </c>
      <c r="BQ66" s="156">
        <f t="shared" si="49"/>
        <v>14906.909279126859</v>
      </c>
      <c r="BR66" s="156"/>
      <c r="BS66" s="156"/>
      <c r="BT66" s="156"/>
      <c r="BU66" s="156"/>
    </row>
    <row r="67" spans="1:73">
      <c r="A67" s="211"/>
      <c r="B67" s="161" t="s">
        <v>80</v>
      </c>
      <c r="C67" s="161"/>
      <c r="D67" s="158">
        <f t="shared" ref="D67:AI67" si="52">D33+D37+D41+D45+D49+D53+D57+D61+D21+D25+D29</f>
        <v>14845471.728256959</v>
      </c>
      <c r="E67" s="158">
        <f t="shared" si="52"/>
        <v>14536415.184770877</v>
      </c>
      <c r="F67" s="158">
        <f t="shared" si="52"/>
        <v>14227358.641284792</v>
      </c>
      <c r="G67" s="158">
        <f t="shared" si="52"/>
        <v>13918302.097798705</v>
      </c>
      <c r="H67" s="158">
        <f t="shared" si="52"/>
        <v>13609245.554312622</v>
      </c>
      <c r="I67" s="158">
        <f t="shared" si="52"/>
        <v>13300189.010826536</v>
      </c>
      <c r="J67" s="158">
        <f t="shared" si="52"/>
        <v>12991132.467340451</v>
      </c>
      <c r="K67" s="158">
        <f t="shared" si="52"/>
        <v>12682075.923854366</v>
      </c>
      <c r="L67" s="158">
        <f t="shared" si="52"/>
        <v>12373019.380368281</v>
      </c>
      <c r="M67" s="158">
        <f t="shared" si="52"/>
        <v>12063962.836882198</v>
      </c>
      <c r="N67" s="158">
        <f t="shared" si="52"/>
        <v>11754906.293396113</v>
      </c>
      <c r="O67" s="158">
        <f t="shared" si="52"/>
        <v>11445849.749910027</v>
      </c>
      <c r="P67" s="158">
        <f t="shared" si="52"/>
        <v>11136793.206423942</v>
      </c>
      <c r="Q67" s="158">
        <f t="shared" si="52"/>
        <v>10827736.662937857</v>
      </c>
      <c r="R67" s="158">
        <f t="shared" si="52"/>
        <v>10518680.119451772</v>
      </c>
      <c r="S67" s="158">
        <f t="shared" si="52"/>
        <v>10211820.909352565</v>
      </c>
      <c r="T67" s="158">
        <f t="shared" si="52"/>
        <v>9907159.0326402336</v>
      </c>
      <c r="U67" s="158">
        <f t="shared" si="52"/>
        <v>9602497.155927904</v>
      </c>
      <c r="V67" s="158">
        <f t="shared" si="52"/>
        <v>9297835.2792155724</v>
      </c>
      <c r="W67" s="158">
        <f t="shared" si="52"/>
        <v>8993173.4025032409</v>
      </c>
      <c r="X67" s="158">
        <f t="shared" si="52"/>
        <v>8692924.067881478</v>
      </c>
      <c r="Y67" s="158">
        <f t="shared" si="52"/>
        <v>8397087.2753502857</v>
      </c>
      <c r="Z67" s="158">
        <f t="shared" si="52"/>
        <v>8101250.4828190943</v>
      </c>
      <c r="AA67" s="158">
        <f t="shared" si="52"/>
        <v>7805413.6902879002</v>
      </c>
      <c r="AB67" s="158">
        <f t="shared" si="52"/>
        <v>7509576.8977567097</v>
      </c>
      <c r="AC67" s="158">
        <f t="shared" si="52"/>
        <v>7216217.6847150642</v>
      </c>
      <c r="AD67" s="158">
        <f t="shared" si="52"/>
        <v>6925336.0511629693</v>
      </c>
      <c r="AE67" s="158">
        <f t="shared" si="52"/>
        <v>6634454.4176108744</v>
      </c>
      <c r="AF67" s="158">
        <f t="shared" si="52"/>
        <v>6343572.7840587795</v>
      </c>
      <c r="AG67" s="158">
        <f t="shared" si="52"/>
        <v>6052691.1505066836</v>
      </c>
      <c r="AH67" s="158">
        <f t="shared" si="52"/>
        <v>5769963.9089675108</v>
      </c>
      <c r="AI67" s="158">
        <f t="shared" si="52"/>
        <v>5495391.0594412591</v>
      </c>
      <c r="AJ67" s="158">
        <f t="shared" ref="AJ67:BL67" si="53">AJ33+AJ37+AJ41+AJ45+AJ49+AJ53+AJ57+AJ61+AJ21+AJ25+AJ29</f>
        <v>5220818.2099150065</v>
      </c>
      <c r="AK67" s="158">
        <f t="shared" si="53"/>
        <v>4946245.3603887549</v>
      </c>
      <c r="AL67" s="158">
        <f t="shared" si="53"/>
        <v>4671672.5108625032</v>
      </c>
      <c r="AM67" s="158">
        <f t="shared" si="53"/>
        <v>4398962.5129850172</v>
      </c>
      <c r="AN67" s="158">
        <f t="shared" si="53"/>
        <v>4128115.3667562953</v>
      </c>
      <c r="AO67" s="158">
        <f t="shared" si="53"/>
        <v>3857268.2205275754</v>
      </c>
      <c r="AP67" s="158">
        <f t="shared" si="53"/>
        <v>3586421.0742988545</v>
      </c>
      <c r="AQ67" s="158">
        <f t="shared" si="53"/>
        <v>3315573.9280701336</v>
      </c>
      <c r="AR67" s="158">
        <f t="shared" si="53"/>
        <v>3045402.7971866187</v>
      </c>
      <c r="AS67" s="158">
        <f t="shared" si="53"/>
        <v>2775907.6816483103</v>
      </c>
      <c r="AT67" s="158">
        <f t="shared" si="53"/>
        <v>2506412.5661100014</v>
      </c>
      <c r="AU67" s="158">
        <f t="shared" si="53"/>
        <v>2236917.4505716925</v>
      </c>
      <c r="AV67" s="158">
        <f t="shared" si="53"/>
        <v>1967422.3350333842</v>
      </c>
      <c r="AW67" s="158">
        <f t="shared" si="53"/>
        <v>1700605.2653346155</v>
      </c>
      <c r="AX67" s="158">
        <f t="shared" si="53"/>
        <v>1436466.2414753868</v>
      </c>
      <c r="AY67" s="158">
        <f t="shared" si="53"/>
        <v>1172327.2176161581</v>
      </c>
      <c r="AZ67" s="158">
        <f t="shared" si="53"/>
        <v>908188.19375692925</v>
      </c>
      <c r="BA67" s="158">
        <f t="shared" si="53"/>
        <v>644049.16989770043</v>
      </c>
      <c r="BB67" s="158">
        <f t="shared" si="53"/>
        <v>493743.95113050734</v>
      </c>
      <c r="BC67" s="158">
        <f t="shared" si="53"/>
        <v>457272.53745535226</v>
      </c>
      <c r="BD67" s="158">
        <f t="shared" si="53"/>
        <v>420801.12378019496</v>
      </c>
      <c r="BE67" s="158">
        <f t="shared" si="53"/>
        <v>384329.71010503767</v>
      </c>
      <c r="BF67" s="158">
        <f t="shared" si="53"/>
        <v>347858.29642988031</v>
      </c>
      <c r="BG67" s="158">
        <f t="shared" si="53"/>
        <v>311567.23991219816</v>
      </c>
      <c r="BH67" s="158">
        <f t="shared" si="53"/>
        <v>275456.54055199097</v>
      </c>
      <c r="BI67" s="158">
        <f t="shared" si="53"/>
        <v>239345.84119178384</v>
      </c>
      <c r="BJ67" s="158">
        <f t="shared" si="53"/>
        <v>203235.14183157668</v>
      </c>
      <c r="BK67" s="158">
        <f t="shared" si="53"/>
        <v>167124.44247136952</v>
      </c>
      <c r="BL67" s="158">
        <f t="shared" si="53"/>
        <v>134162.18351213911</v>
      </c>
      <c r="BM67" s="158">
        <f t="shared" si="49"/>
        <v>104348.36495388584</v>
      </c>
      <c r="BN67" s="156">
        <f t="shared" si="49"/>
        <v>74534.546395632118</v>
      </c>
      <c r="BO67" s="156">
        <f t="shared" si="49"/>
        <v>44720.727837378399</v>
      </c>
      <c r="BP67" s="156">
        <f t="shared" si="49"/>
        <v>14906.90927912468</v>
      </c>
      <c r="BQ67" s="156">
        <f t="shared" si="49"/>
        <v>-2.1791493054479361E-9</v>
      </c>
      <c r="BR67" s="156"/>
      <c r="BS67" s="156"/>
      <c r="BT67" s="156"/>
      <c r="BU67" s="156"/>
    </row>
    <row r="69" spans="1:73" ht="17.25" customHeight="1"/>
  </sheetData>
  <mergeCells count="12">
    <mergeCell ref="A65:A67"/>
    <mergeCell ref="A19:A21"/>
    <mergeCell ref="A23:A25"/>
    <mergeCell ref="A27:A29"/>
    <mergeCell ref="A31:A33"/>
    <mergeCell ref="A35:A37"/>
    <mergeCell ref="A39:A41"/>
    <mergeCell ref="A43:A45"/>
    <mergeCell ref="A47:A49"/>
    <mergeCell ref="A51:A53"/>
    <mergeCell ref="A55:A57"/>
    <mergeCell ref="A59:A61"/>
  </mergeCells>
  <pageMargins left="0.7" right="0.7" top="0.75" bottom="0.75" header="0.3" footer="0.3"/>
  <ignoredErrors>
    <ignoredError sqref="A5:A1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6CF6-7C16-4BB0-BF8D-9A2B650CA85C}">
  <sheetPr>
    <tabColor rgb="FF92D050"/>
  </sheetPr>
  <dimension ref="A1:BU69"/>
  <sheetViews>
    <sheetView showGridLines="0" zoomScale="85" zoomScaleNormal="85" workbookViewId="0"/>
  </sheetViews>
  <sheetFormatPr defaultRowHeight="15" outlineLevelRow="1"/>
  <cols>
    <col min="1" max="1" width="13.140625" bestFit="1" customWidth="1"/>
    <col min="2" max="2" width="16" bestFit="1" customWidth="1"/>
    <col min="3" max="3" width="16" customWidth="1"/>
    <col min="4" max="4" width="14.28515625" bestFit="1" customWidth="1"/>
    <col min="5" max="7" width="13.140625" bestFit="1" customWidth="1"/>
    <col min="8" max="9" width="14.28515625" bestFit="1" customWidth="1"/>
    <col min="10" max="23" width="13.140625" bestFit="1" customWidth="1"/>
    <col min="24" max="69" width="11.5703125" bestFit="1" customWidth="1"/>
    <col min="70" max="72" width="12.85546875" customWidth="1"/>
    <col min="73" max="73" width="10.5703125" bestFit="1" customWidth="1"/>
  </cols>
  <sheetData>
    <row r="1" spans="1:73" ht="21">
      <c r="A1" s="166" t="s">
        <v>158</v>
      </c>
    </row>
    <row r="2" spans="1:73">
      <c r="A2" s="143" t="s">
        <v>171</v>
      </c>
    </row>
    <row r="3" spans="1:73">
      <c r="A3" s="103"/>
      <c r="B3" s="103"/>
      <c r="C3" s="170"/>
      <c r="D3" s="161">
        <v>2026</v>
      </c>
      <c r="E3" s="161">
        <v>2027</v>
      </c>
      <c r="F3" s="161">
        <v>2028</v>
      </c>
      <c r="G3" s="161">
        <v>2029</v>
      </c>
      <c r="H3" s="161">
        <v>2030</v>
      </c>
      <c r="I3" s="161">
        <v>2031</v>
      </c>
      <c r="J3" s="161">
        <v>2032</v>
      </c>
      <c r="K3" s="161">
        <v>2033</v>
      </c>
      <c r="L3" s="161">
        <v>2034</v>
      </c>
      <c r="M3" s="161">
        <v>2035</v>
      </c>
      <c r="N3" s="161">
        <v>2036</v>
      </c>
      <c r="O3" s="161">
        <v>2037</v>
      </c>
      <c r="P3" s="161">
        <v>2038</v>
      </c>
      <c r="Q3" s="161">
        <v>2039</v>
      </c>
      <c r="R3" s="161">
        <v>2040</v>
      </c>
      <c r="S3" s="161">
        <v>2041</v>
      </c>
      <c r="T3" s="161">
        <v>2042</v>
      </c>
      <c r="U3" s="161">
        <v>2043</v>
      </c>
      <c r="V3" s="161">
        <v>2044</v>
      </c>
      <c r="W3" s="161">
        <v>2045</v>
      </c>
      <c r="X3" s="161">
        <v>2046</v>
      </c>
      <c r="Y3" s="161">
        <v>2047</v>
      </c>
      <c r="Z3" s="161">
        <v>2048</v>
      </c>
      <c r="AA3" s="161">
        <v>2049</v>
      </c>
      <c r="AB3" s="161">
        <v>2050</v>
      </c>
      <c r="AC3" s="161">
        <v>2051</v>
      </c>
      <c r="AD3" s="161">
        <v>2052</v>
      </c>
      <c r="AE3" s="161">
        <v>2053</v>
      </c>
      <c r="AF3" s="161">
        <v>2054</v>
      </c>
      <c r="AG3" s="161">
        <v>2055</v>
      </c>
      <c r="AH3" s="161">
        <v>2056</v>
      </c>
      <c r="AI3" s="161">
        <v>2057</v>
      </c>
      <c r="AJ3" s="161">
        <v>2058</v>
      </c>
      <c r="AK3" s="161">
        <v>2059</v>
      </c>
      <c r="AL3" s="161">
        <v>2060</v>
      </c>
      <c r="AM3" s="161">
        <v>2061</v>
      </c>
      <c r="AN3" s="161">
        <v>2062</v>
      </c>
      <c r="AO3" s="161">
        <v>2063</v>
      </c>
      <c r="AP3" s="161">
        <v>2064</v>
      </c>
      <c r="AQ3" s="161">
        <v>2065</v>
      </c>
      <c r="AR3" s="161">
        <v>2066</v>
      </c>
      <c r="AS3" s="161">
        <v>2067</v>
      </c>
      <c r="AT3" s="161">
        <v>2068</v>
      </c>
      <c r="AU3" s="161">
        <v>2069</v>
      </c>
      <c r="AV3" s="161">
        <v>2070</v>
      </c>
      <c r="AW3" s="161">
        <v>2071</v>
      </c>
      <c r="AX3" s="161">
        <v>2072</v>
      </c>
      <c r="AY3" s="161">
        <v>2073</v>
      </c>
      <c r="AZ3" s="161">
        <v>2074</v>
      </c>
      <c r="BA3" s="161">
        <v>2075</v>
      </c>
      <c r="BB3" s="161">
        <v>2076</v>
      </c>
      <c r="BC3" s="161">
        <v>2077</v>
      </c>
      <c r="BD3" s="161">
        <v>2078</v>
      </c>
      <c r="BE3" s="161">
        <v>2079</v>
      </c>
      <c r="BF3" s="161">
        <v>2080</v>
      </c>
      <c r="BG3" s="161">
        <v>2081</v>
      </c>
      <c r="BH3" s="161">
        <v>2082</v>
      </c>
      <c r="BI3" s="161">
        <v>2083</v>
      </c>
      <c r="BJ3" s="161">
        <v>2084</v>
      </c>
      <c r="BK3" s="161">
        <v>2085</v>
      </c>
      <c r="BL3" s="161">
        <v>2086</v>
      </c>
      <c r="BM3" s="161">
        <v>2087</v>
      </c>
      <c r="BN3" s="161">
        <v>2088</v>
      </c>
      <c r="BO3" s="161">
        <v>2089</v>
      </c>
      <c r="BP3" s="161">
        <v>2090</v>
      </c>
      <c r="BQ3" s="161">
        <v>2091</v>
      </c>
      <c r="BR3" s="161">
        <v>2092</v>
      </c>
      <c r="BS3" s="161">
        <v>2093</v>
      </c>
      <c r="BT3" s="161">
        <v>2094</v>
      </c>
      <c r="BU3" s="161">
        <v>2095</v>
      </c>
    </row>
    <row r="4" spans="1:73" hidden="1" outlineLevel="1">
      <c r="A4" s="156" t="s">
        <v>77</v>
      </c>
      <c r="B4" s="156" t="s">
        <v>78</v>
      </c>
      <c r="C4" s="156" t="s">
        <v>93</v>
      </c>
      <c r="D4" s="168"/>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row>
    <row r="5" spans="1:73" hidden="1" outlineLevel="1">
      <c r="A5" s="156" t="s">
        <v>67</v>
      </c>
      <c r="B5" s="157">
        <v>126126.9364067141</v>
      </c>
      <c r="C5" s="157">
        <f>B5*((1.02)^4)</f>
        <v>136523.85220890219</v>
      </c>
      <c r="D5" s="169"/>
      <c r="E5" s="158"/>
      <c r="F5" s="158"/>
      <c r="G5" s="158"/>
      <c r="H5" s="158">
        <f>$C5/$A5/2</f>
        <v>4550.7950736300727</v>
      </c>
      <c r="I5" s="158">
        <f>$C5/$A5</f>
        <v>9101.5901472601454</v>
      </c>
      <c r="J5" s="158">
        <f t="shared" ref="J5:V5" si="0">$C5/$A5</f>
        <v>9101.5901472601454</v>
      </c>
      <c r="K5" s="158">
        <f t="shared" si="0"/>
        <v>9101.5901472601454</v>
      </c>
      <c r="L5" s="158">
        <f t="shared" si="0"/>
        <v>9101.5901472601454</v>
      </c>
      <c r="M5" s="158">
        <f t="shared" si="0"/>
        <v>9101.5901472601454</v>
      </c>
      <c r="N5" s="158">
        <f t="shared" si="0"/>
        <v>9101.5901472601454</v>
      </c>
      <c r="O5" s="158">
        <f t="shared" si="0"/>
        <v>9101.5901472601454</v>
      </c>
      <c r="P5" s="158">
        <f t="shared" si="0"/>
        <v>9101.5901472601454</v>
      </c>
      <c r="Q5" s="158">
        <f t="shared" si="0"/>
        <v>9101.5901472601454</v>
      </c>
      <c r="R5" s="158">
        <f t="shared" si="0"/>
        <v>9101.5901472601454</v>
      </c>
      <c r="S5" s="158">
        <f t="shared" si="0"/>
        <v>9101.5901472601454</v>
      </c>
      <c r="T5" s="158">
        <f t="shared" si="0"/>
        <v>9101.5901472601454</v>
      </c>
      <c r="U5" s="158">
        <f t="shared" si="0"/>
        <v>9101.5901472601454</v>
      </c>
      <c r="V5" s="158">
        <f t="shared" si="0"/>
        <v>9101.5901472601454</v>
      </c>
      <c r="W5" s="158">
        <f>$C5/$A5/2</f>
        <v>4550.7950736300727</v>
      </c>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6"/>
      <c r="BS5" s="156"/>
      <c r="BT5" s="156"/>
      <c r="BU5" s="156"/>
    </row>
    <row r="6" spans="1:73" hidden="1" outlineLevel="1">
      <c r="A6" s="156" t="s">
        <v>76</v>
      </c>
      <c r="B6" s="157">
        <v>337706.5546649379</v>
      </c>
      <c r="C6" s="157">
        <f t="shared" ref="C6:C15" si="1">B6*((1.02)^4)</f>
        <v>365544.43541212677</v>
      </c>
      <c r="D6" s="169"/>
      <c r="E6" s="158"/>
      <c r="F6" s="158"/>
      <c r="G6" s="158"/>
      <c r="H6" s="158">
        <f t="shared" ref="H6:H15" si="2">$C6/$A6/2</f>
        <v>9138.6108853031692</v>
      </c>
      <c r="I6" s="158">
        <f>$C6/$A6</f>
        <v>18277.221770606338</v>
      </c>
      <c r="J6" s="158">
        <f t="shared" ref="I6:X15" si="3">$C6/$A6</f>
        <v>18277.221770606338</v>
      </c>
      <c r="K6" s="158">
        <f t="shared" si="3"/>
        <v>18277.221770606338</v>
      </c>
      <c r="L6" s="158">
        <f t="shared" si="3"/>
        <v>18277.221770606338</v>
      </c>
      <c r="M6" s="158">
        <f t="shared" si="3"/>
        <v>18277.221770606338</v>
      </c>
      <c r="N6" s="158">
        <f t="shared" si="3"/>
        <v>18277.221770606338</v>
      </c>
      <c r="O6" s="158">
        <f t="shared" si="3"/>
        <v>18277.221770606338</v>
      </c>
      <c r="P6" s="158">
        <f t="shared" si="3"/>
        <v>18277.221770606338</v>
      </c>
      <c r="Q6" s="158">
        <f t="shared" si="3"/>
        <v>18277.221770606338</v>
      </c>
      <c r="R6" s="158">
        <f t="shared" si="3"/>
        <v>18277.221770606338</v>
      </c>
      <c r="S6" s="158">
        <f t="shared" si="3"/>
        <v>18277.221770606338</v>
      </c>
      <c r="T6" s="158">
        <f t="shared" si="3"/>
        <v>18277.221770606338</v>
      </c>
      <c r="U6" s="158">
        <f t="shared" si="3"/>
        <v>18277.221770606338</v>
      </c>
      <c r="V6" s="158">
        <f t="shared" si="3"/>
        <v>18277.221770606338</v>
      </c>
      <c r="W6" s="158">
        <f t="shared" si="3"/>
        <v>18277.221770606338</v>
      </c>
      <c r="X6" s="158">
        <f t="shared" si="3"/>
        <v>18277.221770606338</v>
      </c>
      <c r="Y6" s="158">
        <f t="shared" ref="Y6:AN15" si="4">$C6/$A6</f>
        <v>18277.221770606338</v>
      </c>
      <c r="Z6" s="158">
        <f t="shared" si="4"/>
        <v>18277.221770606338</v>
      </c>
      <c r="AA6" s="158">
        <f t="shared" si="4"/>
        <v>18277.221770606338</v>
      </c>
      <c r="AB6" s="158">
        <f>$C6/$A6/2</f>
        <v>9138.6108853031692</v>
      </c>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6"/>
      <c r="BS6" s="156"/>
      <c r="BT6" s="156"/>
      <c r="BU6" s="156"/>
    </row>
    <row r="7" spans="1:73" hidden="1" outlineLevel="1">
      <c r="A7" s="156" t="s">
        <v>71</v>
      </c>
      <c r="B7" s="157">
        <v>237021.7711668011</v>
      </c>
      <c r="C7" s="157">
        <f t="shared" si="1"/>
        <v>256559.98773110623</v>
      </c>
      <c r="D7" s="169"/>
      <c r="E7" s="158"/>
      <c r="F7" s="158"/>
      <c r="G7" s="158"/>
      <c r="H7" s="158">
        <f t="shared" si="2"/>
        <v>5131.1997546221246</v>
      </c>
      <c r="I7" s="158">
        <f t="shared" si="3"/>
        <v>10262.399509244249</v>
      </c>
      <c r="J7" s="158">
        <f t="shared" si="3"/>
        <v>10262.399509244249</v>
      </c>
      <c r="K7" s="158">
        <f t="shared" si="3"/>
        <v>10262.399509244249</v>
      </c>
      <c r="L7" s="158">
        <f t="shared" si="3"/>
        <v>10262.399509244249</v>
      </c>
      <c r="M7" s="158">
        <f t="shared" si="3"/>
        <v>10262.399509244249</v>
      </c>
      <c r="N7" s="158">
        <f t="shared" si="3"/>
        <v>10262.399509244249</v>
      </c>
      <c r="O7" s="158">
        <f t="shared" si="3"/>
        <v>10262.399509244249</v>
      </c>
      <c r="P7" s="158">
        <f t="shared" si="3"/>
        <v>10262.399509244249</v>
      </c>
      <c r="Q7" s="158">
        <f t="shared" si="3"/>
        <v>10262.399509244249</v>
      </c>
      <c r="R7" s="158">
        <f t="shared" si="3"/>
        <v>10262.399509244249</v>
      </c>
      <c r="S7" s="158">
        <f t="shared" si="3"/>
        <v>10262.399509244249</v>
      </c>
      <c r="T7" s="158">
        <f t="shared" si="3"/>
        <v>10262.399509244249</v>
      </c>
      <c r="U7" s="158">
        <f t="shared" si="3"/>
        <v>10262.399509244249</v>
      </c>
      <c r="V7" s="158">
        <f t="shared" si="3"/>
        <v>10262.399509244249</v>
      </c>
      <c r="W7" s="158">
        <f t="shared" si="3"/>
        <v>10262.399509244249</v>
      </c>
      <c r="X7" s="158">
        <f t="shared" si="3"/>
        <v>10262.399509244249</v>
      </c>
      <c r="Y7" s="158">
        <f t="shared" si="4"/>
        <v>10262.399509244249</v>
      </c>
      <c r="Z7" s="158">
        <f t="shared" si="4"/>
        <v>10262.399509244249</v>
      </c>
      <c r="AA7" s="158">
        <f t="shared" si="4"/>
        <v>10262.399509244249</v>
      </c>
      <c r="AB7" s="158">
        <f t="shared" si="4"/>
        <v>10262.399509244249</v>
      </c>
      <c r="AC7" s="158">
        <f t="shared" si="4"/>
        <v>10262.399509244249</v>
      </c>
      <c r="AD7" s="158">
        <f t="shared" si="4"/>
        <v>10262.399509244249</v>
      </c>
      <c r="AE7" s="158">
        <f t="shared" si="4"/>
        <v>10262.399509244249</v>
      </c>
      <c r="AF7" s="158">
        <f t="shared" si="4"/>
        <v>10262.399509244249</v>
      </c>
      <c r="AG7" s="158">
        <f>$C7/$A7/2</f>
        <v>5131.1997546221246</v>
      </c>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6"/>
      <c r="BS7" s="156"/>
      <c r="BT7" s="156"/>
      <c r="BU7" s="156"/>
    </row>
    <row r="8" spans="1:73" hidden="1" outlineLevel="1">
      <c r="A8" s="156" t="s">
        <v>70</v>
      </c>
      <c r="B8" s="157">
        <v>936124.20308340446</v>
      </c>
      <c r="C8" s="157">
        <f t="shared" si="1"/>
        <v>1013290.9431718481</v>
      </c>
      <c r="D8" s="169"/>
      <c r="E8" s="158"/>
      <c r="F8" s="158"/>
      <c r="G8" s="158"/>
      <c r="H8" s="158">
        <f t="shared" si="2"/>
        <v>16888.182386197466</v>
      </c>
      <c r="I8" s="158">
        <f t="shared" si="3"/>
        <v>33776.364772394933</v>
      </c>
      <c r="J8" s="158">
        <f t="shared" si="3"/>
        <v>33776.364772394933</v>
      </c>
      <c r="K8" s="158">
        <f t="shared" si="3"/>
        <v>33776.364772394933</v>
      </c>
      <c r="L8" s="158">
        <f t="shared" si="3"/>
        <v>33776.364772394933</v>
      </c>
      <c r="M8" s="158">
        <f t="shared" si="3"/>
        <v>33776.364772394933</v>
      </c>
      <c r="N8" s="158">
        <f t="shared" si="3"/>
        <v>33776.364772394933</v>
      </c>
      <c r="O8" s="158">
        <f t="shared" si="3"/>
        <v>33776.364772394933</v>
      </c>
      <c r="P8" s="158">
        <f t="shared" si="3"/>
        <v>33776.364772394933</v>
      </c>
      <c r="Q8" s="158">
        <f t="shared" si="3"/>
        <v>33776.364772394933</v>
      </c>
      <c r="R8" s="158">
        <f t="shared" si="3"/>
        <v>33776.364772394933</v>
      </c>
      <c r="S8" s="158">
        <f t="shared" si="3"/>
        <v>33776.364772394933</v>
      </c>
      <c r="T8" s="158">
        <f t="shared" si="3"/>
        <v>33776.364772394933</v>
      </c>
      <c r="U8" s="158">
        <f t="shared" si="3"/>
        <v>33776.364772394933</v>
      </c>
      <c r="V8" s="158">
        <f t="shared" si="3"/>
        <v>33776.364772394933</v>
      </c>
      <c r="W8" s="158">
        <f t="shared" si="3"/>
        <v>33776.364772394933</v>
      </c>
      <c r="X8" s="158">
        <f t="shared" si="3"/>
        <v>33776.364772394933</v>
      </c>
      <c r="Y8" s="158">
        <f t="shared" si="4"/>
        <v>33776.364772394933</v>
      </c>
      <c r="Z8" s="158">
        <f t="shared" si="4"/>
        <v>33776.364772394933</v>
      </c>
      <c r="AA8" s="158">
        <f t="shared" si="4"/>
        <v>33776.364772394933</v>
      </c>
      <c r="AB8" s="158">
        <f t="shared" si="4"/>
        <v>33776.364772394933</v>
      </c>
      <c r="AC8" s="158">
        <f t="shared" si="4"/>
        <v>33776.364772394933</v>
      </c>
      <c r="AD8" s="158">
        <f t="shared" si="4"/>
        <v>33776.364772394933</v>
      </c>
      <c r="AE8" s="158">
        <f t="shared" si="4"/>
        <v>33776.364772394933</v>
      </c>
      <c r="AF8" s="158">
        <f t="shared" si="4"/>
        <v>33776.364772394933</v>
      </c>
      <c r="AG8" s="158">
        <f t="shared" si="4"/>
        <v>33776.364772394933</v>
      </c>
      <c r="AH8" s="158">
        <f t="shared" si="4"/>
        <v>33776.364772394933</v>
      </c>
      <c r="AI8" s="158">
        <f t="shared" si="4"/>
        <v>33776.364772394933</v>
      </c>
      <c r="AJ8" s="158">
        <f t="shared" si="4"/>
        <v>33776.364772394933</v>
      </c>
      <c r="AK8" s="158">
        <f t="shared" si="4"/>
        <v>33776.364772394933</v>
      </c>
      <c r="AL8" s="158">
        <f>$C8/$A8/2</f>
        <v>16888.182386197466</v>
      </c>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6"/>
      <c r="BS8" s="156"/>
      <c r="BT8" s="156"/>
      <c r="BU8" s="156"/>
    </row>
    <row r="9" spans="1:73" hidden="1" outlineLevel="1">
      <c r="A9" s="156" t="s">
        <v>75</v>
      </c>
      <c r="B9" s="157">
        <v>249497.93082466413</v>
      </c>
      <c r="C9" s="157">
        <f t="shared" si="1"/>
        <v>270064.58417807176</v>
      </c>
      <c r="D9" s="169"/>
      <c r="E9" s="158"/>
      <c r="F9" s="158"/>
      <c r="G9" s="158"/>
      <c r="H9" s="158">
        <f t="shared" si="2"/>
        <v>3858.065488258168</v>
      </c>
      <c r="I9" s="158">
        <f t="shared" si="3"/>
        <v>7716.130976516336</v>
      </c>
      <c r="J9" s="158">
        <f t="shared" si="3"/>
        <v>7716.130976516336</v>
      </c>
      <c r="K9" s="158">
        <f t="shared" si="3"/>
        <v>7716.130976516336</v>
      </c>
      <c r="L9" s="158">
        <f t="shared" si="3"/>
        <v>7716.130976516336</v>
      </c>
      <c r="M9" s="158">
        <f t="shared" si="3"/>
        <v>7716.130976516336</v>
      </c>
      <c r="N9" s="158">
        <f t="shared" si="3"/>
        <v>7716.130976516336</v>
      </c>
      <c r="O9" s="158">
        <f t="shared" si="3"/>
        <v>7716.130976516336</v>
      </c>
      <c r="P9" s="158">
        <f t="shared" si="3"/>
        <v>7716.130976516336</v>
      </c>
      <c r="Q9" s="158">
        <f t="shared" si="3"/>
        <v>7716.130976516336</v>
      </c>
      <c r="R9" s="158">
        <f t="shared" si="3"/>
        <v>7716.130976516336</v>
      </c>
      <c r="S9" s="158">
        <f t="shared" si="3"/>
        <v>7716.130976516336</v>
      </c>
      <c r="T9" s="158">
        <f t="shared" si="3"/>
        <v>7716.130976516336</v>
      </c>
      <c r="U9" s="158">
        <f t="shared" si="3"/>
        <v>7716.130976516336</v>
      </c>
      <c r="V9" s="158">
        <f t="shared" si="3"/>
        <v>7716.130976516336</v>
      </c>
      <c r="W9" s="158">
        <f t="shared" si="3"/>
        <v>7716.130976516336</v>
      </c>
      <c r="X9" s="158">
        <f t="shared" si="3"/>
        <v>7716.130976516336</v>
      </c>
      <c r="Y9" s="158">
        <f t="shared" si="4"/>
        <v>7716.130976516336</v>
      </c>
      <c r="Z9" s="158">
        <f t="shared" si="4"/>
        <v>7716.130976516336</v>
      </c>
      <c r="AA9" s="158">
        <f t="shared" si="4"/>
        <v>7716.130976516336</v>
      </c>
      <c r="AB9" s="158">
        <f t="shared" si="4"/>
        <v>7716.130976516336</v>
      </c>
      <c r="AC9" s="158">
        <f t="shared" si="4"/>
        <v>7716.130976516336</v>
      </c>
      <c r="AD9" s="158">
        <f t="shared" si="4"/>
        <v>7716.130976516336</v>
      </c>
      <c r="AE9" s="158">
        <f t="shared" si="4"/>
        <v>7716.130976516336</v>
      </c>
      <c r="AF9" s="158">
        <f t="shared" si="4"/>
        <v>7716.130976516336</v>
      </c>
      <c r="AG9" s="158">
        <f t="shared" si="4"/>
        <v>7716.130976516336</v>
      </c>
      <c r="AH9" s="158">
        <f t="shared" si="4"/>
        <v>7716.130976516336</v>
      </c>
      <c r="AI9" s="158">
        <f t="shared" si="4"/>
        <v>7716.130976516336</v>
      </c>
      <c r="AJ9" s="158">
        <f t="shared" si="4"/>
        <v>7716.130976516336</v>
      </c>
      <c r="AK9" s="158">
        <f t="shared" si="4"/>
        <v>7716.130976516336</v>
      </c>
      <c r="AL9" s="158">
        <f t="shared" si="4"/>
        <v>7716.130976516336</v>
      </c>
      <c r="AM9" s="158">
        <f t="shared" si="4"/>
        <v>7716.130976516336</v>
      </c>
      <c r="AN9" s="158">
        <f t="shared" si="4"/>
        <v>7716.130976516336</v>
      </c>
      <c r="AO9" s="158">
        <f t="shared" ref="AO9:BD15" si="5">$C9/$A9</f>
        <v>7716.130976516336</v>
      </c>
      <c r="AP9" s="158">
        <f t="shared" si="5"/>
        <v>7716.130976516336</v>
      </c>
      <c r="AQ9" s="158">
        <f>$C9/$A9/2</f>
        <v>3858.065488258168</v>
      </c>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6"/>
      <c r="BS9" s="156"/>
      <c r="BT9" s="156"/>
      <c r="BU9" s="156"/>
    </row>
    <row r="10" spans="1:73" hidden="1" outlineLevel="1">
      <c r="A10" s="156" t="s">
        <v>74</v>
      </c>
      <c r="B10" s="157">
        <v>103475.41550620111</v>
      </c>
      <c r="C10" s="157">
        <f t="shared" si="1"/>
        <v>112005.11751327476</v>
      </c>
      <c r="D10" s="169"/>
      <c r="E10" s="158"/>
      <c r="F10" s="158"/>
      <c r="G10" s="158"/>
      <c r="H10" s="158">
        <f t="shared" si="2"/>
        <v>1400.0639689159345</v>
      </c>
      <c r="I10" s="158">
        <f t="shared" si="3"/>
        <v>2800.1279378318691</v>
      </c>
      <c r="J10" s="158">
        <f t="shared" si="3"/>
        <v>2800.1279378318691</v>
      </c>
      <c r="K10" s="158">
        <f t="shared" si="3"/>
        <v>2800.1279378318691</v>
      </c>
      <c r="L10" s="158">
        <f t="shared" si="3"/>
        <v>2800.1279378318691</v>
      </c>
      <c r="M10" s="158">
        <f t="shared" si="3"/>
        <v>2800.1279378318691</v>
      </c>
      <c r="N10" s="158">
        <f t="shared" si="3"/>
        <v>2800.1279378318691</v>
      </c>
      <c r="O10" s="158">
        <f t="shared" si="3"/>
        <v>2800.1279378318691</v>
      </c>
      <c r="P10" s="158">
        <f t="shared" si="3"/>
        <v>2800.1279378318691</v>
      </c>
      <c r="Q10" s="158">
        <f t="shared" si="3"/>
        <v>2800.1279378318691</v>
      </c>
      <c r="R10" s="158">
        <f t="shared" si="3"/>
        <v>2800.1279378318691</v>
      </c>
      <c r="S10" s="158">
        <f t="shared" si="3"/>
        <v>2800.1279378318691</v>
      </c>
      <c r="T10" s="158">
        <f t="shared" si="3"/>
        <v>2800.1279378318691</v>
      </c>
      <c r="U10" s="158">
        <f t="shared" si="3"/>
        <v>2800.1279378318691</v>
      </c>
      <c r="V10" s="158">
        <f t="shared" si="3"/>
        <v>2800.1279378318691</v>
      </c>
      <c r="W10" s="158">
        <f t="shared" si="3"/>
        <v>2800.1279378318691</v>
      </c>
      <c r="X10" s="158">
        <f t="shared" si="3"/>
        <v>2800.1279378318691</v>
      </c>
      <c r="Y10" s="158">
        <f t="shared" si="4"/>
        <v>2800.1279378318691</v>
      </c>
      <c r="Z10" s="158">
        <f t="shared" si="4"/>
        <v>2800.1279378318691</v>
      </c>
      <c r="AA10" s="158">
        <f t="shared" si="4"/>
        <v>2800.1279378318691</v>
      </c>
      <c r="AB10" s="158">
        <f t="shared" si="4"/>
        <v>2800.1279378318691</v>
      </c>
      <c r="AC10" s="158">
        <f t="shared" si="4"/>
        <v>2800.1279378318691</v>
      </c>
      <c r="AD10" s="158">
        <f t="shared" si="4"/>
        <v>2800.1279378318691</v>
      </c>
      <c r="AE10" s="158">
        <f t="shared" si="4"/>
        <v>2800.1279378318691</v>
      </c>
      <c r="AF10" s="158">
        <f t="shared" si="4"/>
        <v>2800.1279378318691</v>
      </c>
      <c r="AG10" s="158">
        <f t="shared" si="4"/>
        <v>2800.1279378318691</v>
      </c>
      <c r="AH10" s="158">
        <f t="shared" si="4"/>
        <v>2800.1279378318691</v>
      </c>
      <c r="AI10" s="158">
        <f t="shared" si="4"/>
        <v>2800.1279378318691</v>
      </c>
      <c r="AJ10" s="158">
        <f t="shared" si="4"/>
        <v>2800.1279378318691</v>
      </c>
      <c r="AK10" s="158">
        <f t="shared" si="4"/>
        <v>2800.1279378318691</v>
      </c>
      <c r="AL10" s="158">
        <f t="shared" si="4"/>
        <v>2800.1279378318691</v>
      </c>
      <c r="AM10" s="158">
        <f t="shared" si="4"/>
        <v>2800.1279378318691</v>
      </c>
      <c r="AN10" s="158">
        <f t="shared" si="4"/>
        <v>2800.1279378318691</v>
      </c>
      <c r="AO10" s="158">
        <f t="shared" si="5"/>
        <v>2800.1279378318691</v>
      </c>
      <c r="AP10" s="158">
        <f t="shared" si="5"/>
        <v>2800.1279378318691</v>
      </c>
      <c r="AQ10" s="158">
        <f t="shared" si="5"/>
        <v>2800.1279378318691</v>
      </c>
      <c r="AR10" s="158">
        <f t="shared" si="5"/>
        <v>2800.1279378318691</v>
      </c>
      <c r="AS10" s="158">
        <f t="shared" si="5"/>
        <v>2800.1279378318691</v>
      </c>
      <c r="AT10" s="158">
        <f t="shared" si="5"/>
        <v>2800.1279378318691</v>
      </c>
      <c r="AU10" s="158">
        <f t="shared" si="5"/>
        <v>2800.1279378318691</v>
      </c>
      <c r="AV10" s="158">
        <f>$C10/$A10/2</f>
        <v>1400.0639689159345</v>
      </c>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6"/>
      <c r="BS10" s="156"/>
      <c r="BT10" s="156"/>
      <c r="BU10" s="156"/>
    </row>
    <row r="11" spans="1:73" hidden="1" outlineLevel="1">
      <c r="A11" s="156" t="s">
        <v>66</v>
      </c>
      <c r="B11" s="157">
        <v>461159.49356877321</v>
      </c>
      <c r="C11" s="157">
        <f t="shared" si="1"/>
        <v>499173.86672815325</v>
      </c>
      <c r="D11" s="169"/>
      <c r="E11" s="158"/>
      <c r="F11" s="158"/>
      <c r="G11" s="158"/>
      <c r="H11" s="158">
        <f t="shared" si="2"/>
        <v>5546.3762969794807</v>
      </c>
      <c r="I11" s="158">
        <f t="shared" si="3"/>
        <v>11092.752593958961</v>
      </c>
      <c r="J11" s="158">
        <f t="shared" si="3"/>
        <v>11092.752593958961</v>
      </c>
      <c r="K11" s="158">
        <f t="shared" si="3"/>
        <v>11092.752593958961</v>
      </c>
      <c r="L11" s="158">
        <f t="shared" si="3"/>
        <v>11092.752593958961</v>
      </c>
      <c r="M11" s="158">
        <f t="shared" si="3"/>
        <v>11092.752593958961</v>
      </c>
      <c r="N11" s="158">
        <f t="shared" si="3"/>
        <v>11092.752593958961</v>
      </c>
      <c r="O11" s="158">
        <f t="shared" si="3"/>
        <v>11092.752593958961</v>
      </c>
      <c r="P11" s="158">
        <f t="shared" si="3"/>
        <v>11092.752593958961</v>
      </c>
      <c r="Q11" s="158">
        <f t="shared" si="3"/>
        <v>11092.752593958961</v>
      </c>
      <c r="R11" s="158">
        <f t="shared" si="3"/>
        <v>11092.752593958961</v>
      </c>
      <c r="S11" s="158">
        <f t="shared" si="3"/>
        <v>11092.752593958961</v>
      </c>
      <c r="T11" s="158">
        <f t="shared" si="3"/>
        <v>11092.752593958961</v>
      </c>
      <c r="U11" s="158">
        <f t="shared" si="3"/>
        <v>11092.752593958961</v>
      </c>
      <c r="V11" s="158">
        <f t="shared" si="3"/>
        <v>11092.752593958961</v>
      </c>
      <c r="W11" s="158">
        <f t="shared" si="3"/>
        <v>11092.752593958961</v>
      </c>
      <c r="X11" s="158">
        <f t="shared" si="3"/>
        <v>11092.752593958961</v>
      </c>
      <c r="Y11" s="158">
        <f t="shared" si="4"/>
        <v>11092.752593958961</v>
      </c>
      <c r="Z11" s="158">
        <f t="shared" si="4"/>
        <v>11092.752593958961</v>
      </c>
      <c r="AA11" s="158">
        <f t="shared" si="4"/>
        <v>11092.752593958961</v>
      </c>
      <c r="AB11" s="158">
        <f t="shared" si="4"/>
        <v>11092.752593958961</v>
      </c>
      <c r="AC11" s="158">
        <f t="shared" si="4"/>
        <v>11092.752593958961</v>
      </c>
      <c r="AD11" s="158">
        <f t="shared" si="4"/>
        <v>11092.752593958961</v>
      </c>
      <c r="AE11" s="158">
        <f t="shared" si="4"/>
        <v>11092.752593958961</v>
      </c>
      <c r="AF11" s="158">
        <f t="shared" si="4"/>
        <v>11092.752593958961</v>
      </c>
      <c r="AG11" s="158">
        <f t="shared" si="4"/>
        <v>11092.752593958961</v>
      </c>
      <c r="AH11" s="158">
        <f t="shared" si="4"/>
        <v>11092.752593958961</v>
      </c>
      <c r="AI11" s="158">
        <f t="shared" si="4"/>
        <v>11092.752593958961</v>
      </c>
      <c r="AJ11" s="158">
        <f t="shared" si="4"/>
        <v>11092.752593958961</v>
      </c>
      <c r="AK11" s="158">
        <f t="shared" si="4"/>
        <v>11092.752593958961</v>
      </c>
      <c r="AL11" s="158">
        <f t="shared" si="4"/>
        <v>11092.752593958961</v>
      </c>
      <c r="AM11" s="158">
        <f t="shared" si="4"/>
        <v>11092.752593958961</v>
      </c>
      <c r="AN11" s="158">
        <f t="shared" si="4"/>
        <v>11092.752593958961</v>
      </c>
      <c r="AO11" s="158">
        <f t="shared" si="5"/>
        <v>11092.752593958961</v>
      </c>
      <c r="AP11" s="158">
        <f t="shared" si="5"/>
        <v>11092.752593958961</v>
      </c>
      <c r="AQ11" s="158">
        <f t="shared" si="5"/>
        <v>11092.752593958961</v>
      </c>
      <c r="AR11" s="158">
        <f t="shared" si="5"/>
        <v>11092.752593958961</v>
      </c>
      <c r="AS11" s="158">
        <f t="shared" si="5"/>
        <v>11092.752593958961</v>
      </c>
      <c r="AT11" s="158">
        <f t="shared" si="5"/>
        <v>11092.752593958961</v>
      </c>
      <c r="AU11" s="158">
        <f t="shared" si="5"/>
        <v>11092.752593958961</v>
      </c>
      <c r="AV11" s="158">
        <f t="shared" si="5"/>
        <v>11092.752593958961</v>
      </c>
      <c r="AW11" s="158">
        <f t="shared" si="5"/>
        <v>11092.752593958961</v>
      </c>
      <c r="AX11" s="158">
        <f t="shared" si="5"/>
        <v>11092.752593958961</v>
      </c>
      <c r="AY11" s="158">
        <f t="shared" si="5"/>
        <v>11092.752593958961</v>
      </c>
      <c r="AZ11" s="158">
        <f t="shared" si="5"/>
        <v>11092.752593958961</v>
      </c>
      <c r="BA11" s="158">
        <f>$C11/$A11/2</f>
        <v>5546.3762969794807</v>
      </c>
      <c r="BB11" s="158"/>
      <c r="BC11" s="158"/>
      <c r="BD11" s="158"/>
      <c r="BE11" s="158"/>
      <c r="BF11" s="158"/>
      <c r="BG11" s="158"/>
      <c r="BH11" s="158"/>
      <c r="BI11" s="158"/>
      <c r="BJ11" s="158"/>
      <c r="BK11" s="158"/>
      <c r="BL11" s="158"/>
      <c r="BM11" s="158"/>
      <c r="BN11" s="158"/>
      <c r="BO11" s="158"/>
      <c r="BP11" s="158"/>
      <c r="BQ11" s="158"/>
      <c r="BR11" s="156"/>
      <c r="BS11" s="156"/>
      <c r="BT11" s="156"/>
      <c r="BU11" s="156"/>
    </row>
    <row r="12" spans="1:73" hidden="1" outlineLevel="1">
      <c r="A12" s="156" t="s">
        <v>72</v>
      </c>
      <c r="B12" s="157">
        <v>21780201.374276176</v>
      </c>
      <c r="C12" s="157">
        <f t="shared" si="1"/>
        <v>23575590.418792728</v>
      </c>
      <c r="D12" s="169"/>
      <c r="E12" s="158"/>
      <c r="F12" s="158"/>
      <c r="G12" s="158"/>
      <c r="H12" s="158">
        <f t="shared" si="2"/>
        <v>235755.90418792728</v>
      </c>
      <c r="I12" s="158">
        <f t="shared" si="3"/>
        <v>471511.80837585457</v>
      </c>
      <c r="J12" s="158">
        <f t="shared" si="3"/>
        <v>471511.80837585457</v>
      </c>
      <c r="K12" s="158">
        <f t="shared" si="3"/>
        <v>471511.80837585457</v>
      </c>
      <c r="L12" s="158">
        <f t="shared" si="3"/>
        <v>471511.80837585457</v>
      </c>
      <c r="M12" s="158">
        <f t="shared" si="3"/>
        <v>471511.80837585457</v>
      </c>
      <c r="N12" s="158">
        <f t="shared" si="3"/>
        <v>471511.80837585457</v>
      </c>
      <c r="O12" s="158">
        <f t="shared" si="3"/>
        <v>471511.80837585457</v>
      </c>
      <c r="P12" s="158">
        <f t="shared" si="3"/>
        <v>471511.80837585457</v>
      </c>
      <c r="Q12" s="158">
        <f t="shared" si="3"/>
        <v>471511.80837585457</v>
      </c>
      <c r="R12" s="158">
        <f t="shared" si="3"/>
        <v>471511.80837585457</v>
      </c>
      <c r="S12" s="158">
        <f t="shared" si="3"/>
        <v>471511.80837585457</v>
      </c>
      <c r="T12" s="158">
        <f t="shared" si="3"/>
        <v>471511.80837585457</v>
      </c>
      <c r="U12" s="158">
        <f t="shared" si="3"/>
        <v>471511.80837585457</v>
      </c>
      <c r="V12" s="158">
        <f t="shared" si="3"/>
        <v>471511.80837585457</v>
      </c>
      <c r="W12" s="158">
        <f t="shared" si="3"/>
        <v>471511.80837585457</v>
      </c>
      <c r="X12" s="158">
        <f t="shared" si="3"/>
        <v>471511.80837585457</v>
      </c>
      <c r="Y12" s="158">
        <f t="shared" si="4"/>
        <v>471511.80837585457</v>
      </c>
      <c r="Z12" s="158">
        <f t="shared" si="4"/>
        <v>471511.80837585457</v>
      </c>
      <c r="AA12" s="158">
        <f t="shared" si="4"/>
        <v>471511.80837585457</v>
      </c>
      <c r="AB12" s="158">
        <f t="shared" si="4"/>
        <v>471511.80837585457</v>
      </c>
      <c r="AC12" s="158">
        <f t="shared" si="4"/>
        <v>471511.80837585457</v>
      </c>
      <c r="AD12" s="158">
        <f t="shared" si="4"/>
        <v>471511.80837585457</v>
      </c>
      <c r="AE12" s="158">
        <f t="shared" si="4"/>
        <v>471511.80837585457</v>
      </c>
      <c r="AF12" s="158">
        <f t="shared" si="4"/>
        <v>471511.80837585457</v>
      </c>
      <c r="AG12" s="158">
        <f t="shared" si="4"/>
        <v>471511.80837585457</v>
      </c>
      <c r="AH12" s="158">
        <f t="shared" si="4"/>
        <v>471511.80837585457</v>
      </c>
      <c r="AI12" s="158">
        <f t="shared" si="4"/>
        <v>471511.80837585457</v>
      </c>
      <c r="AJ12" s="158">
        <f t="shared" si="4"/>
        <v>471511.80837585457</v>
      </c>
      <c r="AK12" s="158">
        <f t="shared" si="4"/>
        <v>471511.80837585457</v>
      </c>
      <c r="AL12" s="158">
        <f t="shared" si="4"/>
        <v>471511.80837585457</v>
      </c>
      <c r="AM12" s="158">
        <f t="shared" si="4"/>
        <v>471511.80837585457</v>
      </c>
      <c r="AN12" s="158">
        <f t="shared" si="4"/>
        <v>471511.80837585457</v>
      </c>
      <c r="AO12" s="158">
        <f t="shared" si="5"/>
        <v>471511.80837585457</v>
      </c>
      <c r="AP12" s="158">
        <f t="shared" si="5"/>
        <v>471511.80837585457</v>
      </c>
      <c r="AQ12" s="158">
        <f t="shared" si="5"/>
        <v>471511.80837585457</v>
      </c>
      <c r="AR12" s="158">
        <f t="shared" si="5"/>
        <v>471511.80837585457</v>
      </c>
      <c r="AS12" s="158">
        <f t="shared" si="5"/>
        <v>471511.80837585457</v>
      </c>
      <c r="AT12" s="158">
        <f t="shared" si="5"/>
        <v>471511.80837585457</v>
      </c>
      <c r="AU12" s="158">
        <f t="shared" si="5"/>
        <v>471511.80837585457</v>
      </c>
      <c r="AV12" s="158">
        <f t="shared" si="5"/>
        <v>471511.80837585457</v>
      </c>
      <c r="AW12" s="158">
        <f t="shared" si="5"/>
        <v>471511.80837585457</v>
      </c>
      <c r="AX12" s="158">
        <f t="shared" si="5"/>
        <v>471511.80837585457</v>
      </c>
      <c r="AY12" s="158">
        <f t="shared" si="5"/>
        <v>471511.80837585457</v>
      </c>
      <c r="AZ12" s="158">
        <f t="shared" si="5"/>
        <v>471511.80837585457</v>
      </c>
      <c r="BA12" s="158">
        <f t="shared" si="5"/>
        <v>471511.80837585457</v>
      </c>
      <c r="BB12" s="158">
        <f t="shared" si="5"/>
        <v>471511.80837585457</v>
      </c>
      <c r="BC12" s="158">
        <f t="shared" si="5"/>
        <v>471511.80837585457</v>
      </c>
      <c r="BD12" s="158">
        <f t="shared" si="5"/>
        <v>471511.80837585457</v>
      </c>
      <c r="BE12" s="158">
        <f t="shared" ref="BE12:BT15" si="6">$C12/$A12</f>
        <v>471511.80837585457</v>
      </c>
      <c r="BF12" s="158">
        <f>$C12/$A12/2</f>
        <v>235755.90418792728</v>
      </c>
      <c r="BG12" s="158"/>
      <c r="BH12" s="158"/>
      <c r="BI12" s="158"/>
      <c r="BJ12" s="158"/>
      <c r="BK12" s="158"/>
      <c r="BL12" s="158"/>
      <c r="BM12" s="158"/>
      <c r="BN12" s="158"/>
      <c r="BO12" s="158"/>
      <c r="BP12" s="158"/>
      <c r="BQ12" s="158"/>
      <c r="BR12" s="156"/>
      <c r="BS12" s="156"/>
      <c r="BT12" s="156"/>
      <c r="BU12" s="156"/>
    </row>
    <row r="13" spans="1:73" hidden="1" outlineLevel="1">
      <c r="A13" s="156" t="s">
        <v>68</v>
      </c>
      <c r="B13" s="157">
        <v>37959.16974325812</v>
      </c>
      <c r="C13" s="157">
        <f t="shared" si="1"/>
        <v>41088.226097001534</v>
      </c>
      <c r="D13" s="169"/>
      <c r="E13" s="158"/>
      <c r="F13" s="158"/>
      <c r="G13" s="158"/>
      <c r="H13" s="158">
        <f t="shared" si="2"/>
        <v>373.52932815455938</v>
      </c>
      <c r="I13" s="158">
        <f t="shared" si="3"/>
        <v>747.05865630911876</v>
      </c>
      <c r="J13" s="158">
        <f t="shared" si="3"/>
        <v>747.05865630911876</v>
      </c>
      <c r="K13" s="158">
        <f t="shared" si="3"/>
        <v>747.05865630911876</v>
      </c>
      <c r="L13" s="158">
        <f t="shared" si="3"/>
        <v>747.05865630911876</v>
      </c>
      <c r="M13" s="158">
        <f t="shared" si="3"/>
        <v>747.05865630911876</v>
      </c>
      <c r="N13" s="158">
        <f t="shared" si="3"/>
        <v>747.05865630911876</v>
      </c>
      <c r="O13" s="158">
        <f t="shared" si="3"/>
        <v>747.05865630911876</v>
      </c>
      <c r="P13" s="158">
        <f t="shared" si="3"/>
        <v>747.05865630911876</v>
      </c>
      <c r="Q13" s="158">
        <f t="shared" si="3"/>
        <v>747.05865630911876</v>
      </c>
      <c r="R13" s="158">
        <f t="shared" si="3"/>
        <v>747.05865630911876</v>
      </c>
      <c r="S13" s="158">
        <f t="shared" si="3"/>
        <v>747.05865630911876</v>
      </c>
      <c r="T13" s="158">
        <f t="shared" si="3"/>
        <v>747.05865630911876</v>
      </c>
      <c r="U13" s="158">
        <f t="shared" si="3"/>
        <v>747.05865630911876</v>
      </c>
      <c r="V13" s="158">
        <f t="shared" si="3"/>
        <v>747.05865630911876</v>
      </c>
      <c r="W13" s="158">
        <f t="shared" si="3"/>
        <v>747.05865630911876</v>
      </c>
      <c r="X13" s="158">
        <f t="shared" si="3"/>
        <v>747.05865630911876</v>
      </c>
      <c r="Y13" s="158">
        <f t="shared" si="4"/>
        <v>747.05865630911876</v>
      </c>
      <c r="Z13" s="158">
        <f t="shared" si="4"/>
        <v>747.05865630911876</v>
      </c>
      <c r="AA13" s="158">
        <f t="shared" si="4"/>
        <v>747.05865630911876</v>
      </c>
      <c r="AB13" s="158">
        <f t="shared" si="4"/>
        <v>747.05865630911876</v>
      </c>
      <c r="AC13" s="158">
        <f t="shared" si="4"/>
        <v>747.05865630911876</v>
      </c>
      <c r="AD13" s="158">
        <f t="shared" si="4"/>
        <v>747.05865630911876</v>
      </c>
      <c r="AE13" s="158">
        <f t="shared" si="4"/>
        <v>747.05865630911876</v>
      </c>
      <c r="AF13" s="158">
        <f t="shared" si="4"/>
        <v>747.05865630911876</v>
      </c>
      <c r="AG13" s="158">
        <f t="shared" si="4"/>
        <v>747.05865630911876</v>
      </c>
      <c r="AH13" s="158">
        <f t="shared" si="4"/>
        <v>747.05865630911876</v>
      </c>
      <c r="AI13" s="158">
        <f t="shared" si="4"/>
        <v>747.05865630911876</v>
      </c>
      <c r="AJ13" s="158">
        <f t="shared" si="4"/>
        <v>747.05865630911876</v>
      </c>
      <c r="AK13" s="158">
        <f t="shared" si="4"/>
        <v>747.05865630911876</v>
      </c>
      <c r="AL13" s="158">
        <f t="shared" si="4"/>
        <v>747.05865630911876</v>
      </c>
      <c r="AM13" s="158">
        <f t="shared" si="4"/>
        <v>747.05865630911876</v>
      </c>
      <c r="AN13" s="158">
        <f t="shared" si="4"/>
        <v>747.05865630911876</v>
      </c>
      <c r="AO13" s="158">
        <f t="shared" si="5"/>
        <v>747.05865630911876</v>
      </c>
      <c r="AP13" s="158">
        <f t="shared" si="5"/>
        <v>747.05865630911876</v>
      </c>
      <c r="AQ13" s="158">
        <f t="shared" si="5"/>
        <v>747.05865630911876</v>
      </c>
      <c r="AR13" s="158">
        <f t="shared" si="5"/>
        <v>747.05865630911876</v>
      </c>
      <c r="AS13" s="158">
        <f t="shared" si="5"/>
        <v>747.05865630911876</v>
      </c>
      <c r="AT13" s="158">
        <f t="shared" si="5"/>
        <v>747.05865630911876</v>
      </c>
      <c r="AU13" s="158">
        <f t="shared" si="5"/>
        <v>747.05865630911876</v>
      </c>
      <c r="AV13" s="158">
        <f t="shared" si="5"/>
        <v>747.05865630911876</v>
      </c>
      <c r="AW13" s="158">
        <f t="shared" si="5"/>
        <v>747.05865630911876</v>
      </c>
      <c r="AX13" s="158">
        <f t="shared" si="5"/>
        <v>747.05865630911876</v>
      </c>
      <c r="AY13" s="158">
        <f t="shared" si="5"/>
        <v>747.05865630911876</v>
      </c>
      <c r="AZ13" s="158">
        <f t="shared" si="5"/>
        <v>747.05865630911876</v>
      </c>
      <c r="BA13" s="158">
        <f t="shared" si="5"/>
        <v>747.05865630911876</v>
      </c>
      <c r="BB13" s="158">
        <f t="shared" si="5"/>
        <v>747.05865630911876</v>
      </c>
      <c r="BC13" s="158">
        <f t="shared" si="5"/>
        <v>747.05865630911876</v>
      </c>
      <c r="BD13" s="158">
        <f t="shared" si="5"/>
        <v>747.05865630911876</v>
      </c>
      <c r="BE13" s="158">
        <f t="shared" si="6"/>
        <v>747.05865630911876</v>
      </c>
      <c r="BF13" s="158">
        <f t="shared" si="6"/>
        <v>747.05865630911876</v>
      </c>
      <c r="BG13" s="158">
        <f t="shared" si="6"/>
        <v>747.05865630911876</v>
      </c>
      <c r="BH13" s="158">
        <f t="shared" si="6"/>
        <v>747.05865630911876</v>
      </c>
      <c r="BI13" s="158">
        <f t="shared" si="6"/>
        <v>747.05865630911876</v>
      </c>
      <c r="BJ13" s="158">
        <f t="shared" si="6"/>
        <v>747.05865630911876</v>
      </c>
      <c r="BK13" s="158">
        <f>$C13/$A13/2</f>
        <v>373.52932815455938</v>
      </c>
      <c r="BL13" s="158"/>
      <c r="BM13" s="158"/>
      <c r="BN13" s="158"/>
      <c r="BO13" s="158"/>
      <c r="BP13" s="158"/>
      <c r="BQ13" s="158"/>
      <c r="BR13" s="156"/>
      <c r="BS13" s="156"/>
      <c r="BT13" s="156"/>
      <c r="BU13" s="156"/>
    </row>
    <row r="14" spans="1:73" hidden="1" outlineLevel="1">
      <c r="A14" s="156" t="s">
        <v>69</v>
      </c>
      <c r="B14" s="157">
        <v>722881.91606425261</v>
      </c>
      <c r="C14" s="157">
        <f t="shared" si="1"/>
        <v>782470.63383036759</v>
      </c>
      <c r="D14" s="169"/>
      <c r="E14" s="158"/>
      <c r="F14" s="158"/>
      <c r="G14" s="158"/>
      <c r="H14" s="158">
        <f t="shared" si="2"/>
        <v>6520.5886152530629</v>
      </c>
      <c r="I14" s="158">
        <f t="shared" si="3"/>
        <v>13041.177230506126</v>
      </c>
      <c r="J14" s="158">
        <f t="shared" si="3"/>
        <v>13041.177230506126</v>
      </c>
      <c r="K14" s="158">
        <f t="shared" si="3"/>
        <v>13041.177230506126</v>
      </c>
      <c r="L14" s="158">
        <f t="shared" si="3"/>
        <v>13041.177230506126</v>
      </c>
      <c r="M14" s="158">
        <f t="shared" si="3"/>
        <v>13041.177230506126</v>
      </c>
      <c r="N14" s="158">
        <f t="shared" si="3"/>
        <v>13041.177230506126</v>
      </c>
      <c r="O14" s="158">
        <f t="shared" si="3"/>
        <v>13041.177230506126</v>
      </c>
      <c r="P14" s="158">
        <f t="shared" si="3"/>
        <v>13041.177230506126</v>
      </c>
      <c r="Q14" s="158">
        <f t="shared" si="3"/>
        <v>13041.177230506126</v>
      </c>
      <c r="R14" s="158">
        <f t="shared" si="3"/>
        <v>13041.177230506126</v>
      </c>
      <c r="S14" s="158">
        <f t="shared" si="3"/>
        <v>13041.177230506126</v>
      </c>
      <c r="T14" s="158">
        <f t="shared" si="3"/>
        <v>13041.177230506126</v>
      </c>
      <c r="U14" s="158">
        <f t="shared" si="3"/>
        <v>13041.177230506126</v>
      </c>
      <c r="V14" s="158">
        <f t="shared" si="3"/>
        <v>13041.177230506126</v>
      </c>
      <c r="W14" s="158">
        <f t="shared" si="3"/>
        <v>13041.177230506126</v>
      </c>
      <c r="X14" s="158">
        <f t="shared" si="3"/>
        <v>13041.177230506126</v>
      </c>
      <c r="Y14" s="158">
        <f t="shared" si="4"/>
        <v>13041.177230506126</v>
      </c>
      <c r="Z14" s="158">
        <f t="shared" si="4"/>
        <v>13041.177230506126</v>
      </c>
      <c r="AA14" s="158">
        <f t="shared" si="4"/>
        <v>13041.177230506126</v>
      </c>
      <c r="AB14" s="158">
        <f t="shared" si="4"/>
        <v>13041.177230506126</v>
      </c>
      <c r="AC14" s="158">
        <f t="shared" si="4"/>
        <v>13041.177230506126</v>
      </c>
      <c r="AD14" s="158">
        <f t="shared" si="4"/>
        <v>13041.177230506126</v>
      </c>
      <c r="AE14" s="158">
        <f t="shared" si="4"/>
        <v>13041.177230506126</v>
      </c>
      <c r="AF14" s="158">
        <f t="shared" si="4"/>
        <v>13041.177230506126</v>
      </c>
      <c r="AG14" s="158">
        <f t="shared" si="4"/>
        <v>13041.177230506126</v>
      </c>
      <c r="AH14" s="158">
        <f t="shared" si="4"/>
        <v>13041.177230506126</v>
      </c>
      <c r="AI14" s="158">
        <f t="shared" si="4"/>
        <v>13041.177230506126</v>
      </c>
      <c r="AJ14" s="158">
        <f t="shared" si="4"/>
        <v>13041.177230506126</v>
      </c>
      <c r="AK14" s="158">
        <f t="shared" si="4"/>
        <v>13041.177230506126</v>
      </c>
      <c r="AL14" s="158">
        <f t="shared" si="4"/>
        <v>13041.177230506126</v>
      </c>
      <c r="AM14" s="158">
        <f t="shared" si="4"/>
        <v>13041.177230506126</v>
      </c>
      <c r="AN14" s="158">
        <f t="shared" si="4"/>
        <v>13041.177230506126</v>
      </c>
      <c r="AO14" s="158">
        <f t="shared" si="5"/>
        <v>13041.177230506126</v>
      </c>
      <c r="AP14" s="158">
        <f t="shared" si="5"/>
        <v>13041.177230506126</v>
      </c>
      <c r="AQ14" s="158">
        <f t="shared" si="5"/>
        <v>13041.177230506126</v>
      </c>
      <c r="AR14" s="158">
        <f t="shared" si="5"/>
        <v>13041.177230506126</v>
      </c>
      <c r="AS14" s="158">
        <f t="shared" si="5"/>
        <v>13041.177230506126</v>
      </c>
      <c r="AT14" s="158">
        <f t="shared" si="5"/>
        <v>13041.177230506126</v>
      </c>
      <c r="AU14" s="158">
        <f t="shared" si="5"/>
        <v>13041.177230506126</v>
      </c>
      <c r="AV14" s="158">
        <f t="shared" si="5"/>
        <v>13041.177230506126</v>
      </c>
      <c r="AW14" s="158">
        <f t="shared" si="5"/>
        <v>13041.177230506126</v>
      </c>
      <c r="AX14" s="158">
        <f t="shared" si="5"/>
        <v>13041.177230506126</v>
      </c>
      <c r="AY14" s="158">
        <f t="shared" si="5"/>
        <v>13041.177230506126</v>
      </c>
      <c r="AZ14" s="158">
        <f t="shared" si="5"/>
        <v>13041.177230506126</v>
      </c>
      <c r="BA14" s="158">
        <f t="shared" si="5"/>
        <v>13041.177230506126</v>
      </c>
      <c r="BB14" s="158">
        <f t="shared" si="5"/>
        <v>13041.177230506126</v>
      </c>
      <c r="BC14" s="158">
        <f t="shared" si="5"/>
        <v>13041.177230506126</v>
      </c>
      <c r="BD14" s="158">
        <f t="shared" si="5"/>
        <v>13041.177230506126</v>
      </c>
      <c r="BE14" s="158">
        <f t="shared" si="6"/>
        <v>13041.177230506126</v>
      </c>
      <c r="BF14" s="158">
        <f t="shared" si="6"/>
        <v>13041.177230506126</v>
      </c>
      <c r="BG14" s="158">
        <f t="shared" si="6"/>
        <v>13041.177230506126</v>
      </c>
      <c r="BH14" s="158">
        <f t="shared" si="6"/>
        <v>13041.177230506126</v>
      </c>
      <c r="BI14" s="158">
        <f t="shared" si="6"/>
        <v>13041.177230506126</v>
      </c>
      <c r="BJ14" s="158">
        <f t="shared" si="6"/>
        <v>13041.177230506126</v>
      </c>
      <c r="BK14" s="158">
        <f t="shared" si="6"/>
        <v>13041.177230506126</v>
      </c>
      <c r="BL14" s="158">
        <f t="shared" si="6"/>
        <v>13041.177230506126</v>
      </c>
      <c r="BM14" s="158">
        <f t="shared" si="6"/>
        <v>13041.177230506126</v>
      </c>
      <c r="BN14" s="158">
        <f t="shared" si="6"/>
        <v>13041.177230506126</v>
      </c>
      <c r="BO14" s="158">
        <f t="shared" si="6"/>
        <v>13041.177230506126</v>
      </c>
      <c r="BP14" s="158">
        <f>$C14/$A14/2</f>
        <v>6520.5886152530629</v>
      </c>
      <c r="BQ14" s="158"/>
      <c r="BR14" s="156"/>
      <c r="BS14" s="156"/>
      <c r="BT14" s="156"/>
      <c r="BU14" s="156"/>
    </row>
    <row r="15" spans="1:73" hidden="1" outlineLevel="1">
      <c r="A15" s="156" t="s">
        <v>73</v>
      </c>
      <c r="B15" s="157">
        <v>3707845.2346948208</v>
      </c>
      <c r="C15" s="157">
        <f t="shared" si="1"/>
        <v>4013490.9263364216</v>
      </c>
      <c r="D15" s="169"/>
      <c r="E15" s="158"/>
      <c r="F15" s="158"/>
      <c r="G15" s="158"/>
      <c r="H15" s="158">
        <f t="shared" si="2"/>
        <v>30873.007125664783</v>
      </c>
      <c r="I15" s="158">
        <f t="shared" si="3"/>
        <v>61746.014251329565</v>
      </c>
      <c r="J15" s="158">
        <f t="shared" si="3"/>
        <v>61746.014251329565</v>
      </c>
      <c r="K15" s="158">
        <f t="shared" si="3"/>
        <v>61746.014251329565</v>
      </c>
      <c r="L15" s="158">
        <f t="shared" si="3"/>
        <v>61746.014251329565</v>
      </c>
      <c r="M15" s="158">
        <f t="shared" si="3"/>
        <v>61746.014251329565</v>
      </c>
      <c r="N15" s="158">
        <f t="shared" si="3"/>
        <v>61746.014251329565</v>
      </c>
      <c r="O15" s="158">
        <f t="shared" si="3"/>
        <v>61746.014251329565</v>
      </c>
      <c r="P15" s="158">
        <f t="shared" si="3"/>
        <v>61746.014251329565</v>
      </c>
      <c r="Q15" s="158">
        <f t="shared" si="3"/>
        <v>61746.014251329565</v>
      </c>
      <c r="R15" s="158">
        <f t="shared" si="3"/>
        <v>61746.014251329565</v>
      </c>
      <c r="S15" s="158">
        <f t="shared" si="3"/>
        <v>61746.014251329565</v>
      </c>
      <c r="T15" s="158">
        <f t="shared" si="3"/>
        <v>61746.014251329565</v>
      </c>
      <c r="U15" s="158">
        <f t="shared" si="3"/>
        <v>61746.014251329565</v>
      </c>
      <c r="V15" s="158">
        <f t="shared" si="3"/>
        <v>61746.014251329565</v>
      </c>
      <c r="W15" s="158">
        <f t="shared" si="3"/>
        <v>61746.014251329565</v>
      </c>
      <c r="X15" s="158">
        <f t="shared" si="3"/>
        <v>61746.014251329565</v>
      </c>
      <c r="Y15" s="158">
        <f t="shared" si="4"/>
        <v>61746.014251329565</v>
      </c>
      <c r="Z15" s="158">
        <f t="shared" si="4"/>
        <v>61746.014251329565</v>
      </c>
      <c r="AA15" s="158">
        <f t="shared" si="4"/>
        <v>61746.014251329565</v>
      </c>
      <c r="AB15" s="158">
        <f t="shared" si="4"/>
        <v>61746.014251329565</v>
      </c>
      <c r="AC15" s="158">
        <f t="shared" si="4"/>
        <v>61746.014251329565</v>
      </c>
      <c r="AD15" s="158">
        <f t="shared" si="4"/>
        <v>61746.014251329565</v>
      </c>
      <c r="AE15" s="158">
        <f t="shared" si="4"/>
        <v>61746.014251329565</v>
      </c>
      <c r="AF15" s="158">
        <f t="shared" si="4"/>
        <v>61746.014251329565</v>
      </c>
      <c r="AG15" s="158">
        <f t="shared" si="4"/>
        <v>61746.014251329565</v>
      </c>
      <c r="AH15" s="158">
        <f t="shared" si="4"/>
        <v>61746.014251329565</v>
      </c>
      <c r="AI15" s="158">
        <f t="shared" si="4"/>
        <v>61746.014251329565</v>
      </c>
      <c r="AJ15" s="158">
        <f t="shared" si="4"/>
        <v>61746.014251329565</v>
      </c>
      <c r="AK15" s="158">
        <f t="shared" si="4"/>
        <v>61746.014251329565</v>
      </c>
      <c r="AL15" s="158">
        <f t="shared" si="4"/>
        <v>61746.014251329565</v>
      </c>
      <c r="AM15" s="158">
        <f t="shared" si="4"/>
        <v>61746.014251329565</v>
      </c>
      <c r="AN15" s="158">
        <f t="shared" si="4"/>
        <v>61746.014251329565</v>
      </c>
      <c r="AO15" s="158">
        <f t="shared" si="5"/>
        <v>61746.014251329565</v>
      </c>
      <c r="AP15" s="158">
        <f t="shared" si="5"/>
        <v>61746.014251329565</v>
      </c>
      <c r="AQ15" s="158">
        <f t="shared" si="5"/>
        <v>61746.014251329565</v>
      </c>
      <c r="AR15" s="158">
        <f t="shared" si="5"/>
        <v>61746.014251329565</v>
      </c>
      <c r="AS15" s="158">
        <f t="shared" si="5"/>
        <v>61746.014251329565</v>
      </c>
      <c r="AT15" s="158">
        <f t="shared" si="5"/>
        <v>61746.014251329565</v>
      </c>
      <c r="AU15" s="158">
        <f t="shared" si="5"/>
        <v>61746.014251329565</v>
      </c>
      <c r="AV15" s="158">
        <f t="shared" si="5"/>
        <v>61746.014251329565</v>
      </c>
      <c r="AW15" s="158">
        <f t="shared" si="5"/>
        <v>61746.014251329565</v>
      </c>
      <c r="AX15" s="158">
        <f t="shared" si="5"/>
        <v>61746.014251329565</v>
      </c>
      <c r="AY15" s="158">
        <f t="shared" si="5"/>
        <v>61746.014251329565</v>
      </c>
      <c r="AZ15" s="158">
        <f t="shared" si="5"/>
        <v>61746.014251329565</v>
      </c>
      <c r="BA15" s="158">
        <f t="shared" si="5"/>
        <v>61746.014251329565</v>
      </c>
      <c r="BB15" s="158">
        <f t="shared" si="5"/>
        <v>61746.014251329565</v>
      </c>
      <c r="BC15" s="158">
        <f t="shared" si="5"/>
        <v>61746.014251329565</v>
      </c>
      <c r="BD15" s="158">
        <f t="shared" si="5"/>
        <v>61746.014251329565</v>
      </c>
      <c r="BE15" s="158">
        <f t="shared" si="6"/>
        <v>61746.014251329565</v>
      </c>
      <c r="BF15" s="158">
        <f t="shared" si="6"/>
        <v>61746.014251329565</v>
      </c>
      <c r="BG15" s="158">
        <f t="shared" si="6"/>
        <v>61746.014251329565</v>
      </c>
      <c r="BH15" s="158">
        <f t="shared" si="6"/>
        <v>61746.014251329565</v>
      </c>
      <c r="BI15" s="158">
        <f t="shared" si="6"/>
        <v>61746.014251329565</v>
      </c>
      <c r="BJ15" s="158">
        <f t="shared" si="6"/>
        <v>61746.014251329565</v>
      </c>
      <c r="BK15" s="158">
        <f t="shared" si="6"/>
        <v>61746.014251329565</v>
      </c>
      <c r="BL15" s="158">
        <f t="shared" si="6"/>
        <v>61746.014251329565</v>
      </c>
      <c r="BM15" s="158">
        <f t="shared" si="6"/>
        <v>61746.014251329565</v>
      </c>
      <c r="BN15" s="158">
        <f t="shared" si="6"/>
        <v>61746.014251329565</v>
      </c>
      <c r="BO15" s="158">
        <f t="shared" si="6"/>
        <v>61746.014251329565</v>
      </c>
      <c r="BP15" s="158">
        <f t="shared" si="6"/>
        <v>61746.014251329565</v>
      </c>
      <c r="BQ15" s="158">
        <f t="shared" si="6"/>
        <v>61746.014251329565</v>
      </c>
      <c r="BR15" s="158">
        <f t="shared" si="6"/>
        <v>61746.014251329565</v>
      </c>
      <c r="BS15" s="158">
        <f t="shared" si="6"/>
        <v>61746.014251329565</v>
      </c>
      <c r="BT15" s="158">
        <f t="shared" si="6"/>
        <v>61746.014251329565</v>
      </c>
      <c r="BU15" s="158">
        <f>$C15/$A15/2</f>
        <v>30873.007125664783</v>
      </c>
    </row>
    <row r="16" spans="1:73" hidden="1" outlineLevel="1">
      <c r="A16" s="159" t="s">
        <v>65</v>
      </c>
      <c r="B16" s="160">
        <f>SUM(B5:B15)</f>
        <v>28700000.000000004</v>
      </c>
      <c r="C16" s="160">
        <f>SUM(C5:C15)</f>
        <v>31065802.992000006</v>
      </c>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59"/>
      <c r="BS16" s="159"/>
      <c r="BT16" s="159"/>
      <c r="BU16" s="159"/>
    </row>
    <row r="17" spans="1:73" hidden="1" outlineLevel="1">
      <c r="B17" s="102"/>
      <c r="C17" s="102"/>
    </row>
    <row r="18" spans="1:73" hidden="1" outlineLevel="1">
      <c r="A18" s="167"/>
      <c r="B18" s="161"/>
      <c r="C18" s="161"/>
      <c r="D18" s="161">
        <v>2026</v>
      </c>
      <c r="E18" s="161">
        <v>2027</v>
      </c>
      <c r="F18" s="161">
        <v>2028</v>
      </c>
      <c r="G18" s="161">
        <v>2029</v>
      </c>
      <c r="H18" s="161">
        <v>2030</v>
      </c>
      <c r="I18" s="161">
        <v>2031</v>
      </c>
      <c r="J18" s="161">
        <v>2032</v>
      </c>
      <c r="K18" s="161">
        <v>2033</v>
      </c>
      <c r="L18" s="161">
        <v>2034</v>
      </c>
      <c r="M18" s="161">
        <v>2035</v>
      </c>
      <c r="N18" s="161">
        <v>2036</v>
      </c>
      <c r="O18" s="161">
        <v>2037</v>
      </c>
      <c r="P18" s="161">
        <v>2038</v>
      </c>
      <c r="Q18" s="161">
        <v>2039</v>
      </c>
      <c r="R18" s="161">
        <v>2040</v>
      </c>
      <c r="S18" s="161">
        <v>2041</v>
      </c>
      <c r="T18" s="161">
        <v>2042</v>
      </c>
      <c r="U18" s="161">
        <v>2043</v>
      </c>
      <c r="V18" s="161">
        <v>2044</v>
      </c>
      <c r="W18" s="161">
        <v>2045</v>
      </c>
      <c r="X18" s="161">
        <v>2046</v>
      </c>
      <c r="Y18" s="161">
        <v>2047</v>
      </c>
      <c r="Z18" s="161">
        <v>2048</v>
      </c>
      <c r="AA18" s="161">
        <v>2049</v>
      </c>
      <c r="AB18" s="161">
        <v>2050</v>
      </c>
      <c r="AC18" s="161">
        <v>2051</v>
      </c>
      <c r="AD18" s="161">
        <v>2052</v>
      </c>
      <c r="AE18" s="161">
        <v>2053</v>
      </c>
      <c r="AF18" s="161">
        <v>2054</v>
      </c>
      <c r="AG18" s="161">
        <v>2055</v>
      </c>
      <c r="AH18" s="161">
        <v>2056</v>
      </c>
      <c r="AI18" s="161">
        <v>2057</v>
      </c>
      <c r="AJ18" s="161">
        <v>2058</v>
      </c>
      <c r="AK18" s="161">
        <v>2059</v>
      </c>
      <c r="AL18" s="161">
        <v>2060</v>
      </c>
      <c r="AM18" s="161">
        <v>2061</v>
      </c>
      <c r="AN18" s="161">
        <v>2062</v>
      </c>
      <c r="AO18" s="161">
        <v>2063</v>
      </c>
      <c r="AP18" s="161">
        <v>2064</v>
      </c>
      <c r="AQ18" s="161">
        <v>2065</v>
      </c>
      <c r="AR18" s="161">
        <v>2066</v>
      </c>
      <c r="AS18" s="161">
        <v>2067</v>
      </c>
      <c r="AT18" s="161">
        <v>2068</v>
      </c>
      <c r="AU18" s="161">
        <v>2069</v>
      </c>
      <c r="AV18" s="161">
        <v>2070</v>
      </c>
      <c r="AW18" s="161">
        <v>2071</v>
      </c>
      <c r="AX18" s="161">
        <v>2072</v>
      </c>
      <c r="AY18" s="161">
        <v>2073</v>
      </c>
      <c r="AZ18" s="161">
        <v>2074</v>
      </c>
      <c r="BA18" s="161">
        <v>2075</v>
      </c>
      <c r="BB18" s="161">
        <v>2076</v>
      </c>
      <c r="BC18" s="161">
        <v>2077</v>
      </c>
      <c r="BD18" s="161">
        <v>2078</v>
      </c>
      <c r="BE18" s="161">
        <v>2079</v>
      </c>
      <c r="BF18" s="161">
        <v>2080</v>
      </c>
      <c r="BG18" s="161">
        <v>2081</v>
      </c>
      <c r="BH18" s="161">
        <v>2082</v>
      </c>
      <c r="BI18" s="161">
        <v>2083</v>
      </c>
      <c r="BJ18" s="161">
        <v>2084</v>
      </c>
      <c r="BK18" s="161">
        <v>2085</v>
      </c>
      <c r="BL18" s="161">
        <v>2086</v>
      </c>
      <c r="BM18" s="161">
        <v>2087</v>
      </c>
      <c r="BN18" s="161">
        <v>2088</v>
      </c>
      <c r="BO18" s="161">
        <v>2089</v>
      </c>
      <c r="BP18" s="161">
        <v>2090</v>
      </c>
      <c r="BQ18" s="161">
        <v>2091</v>
      </c>
      <c r="BR18" s="161">
        <v>2092</v>
      </c>
      <c r="BS18" s="161">
        <v>2093</v>
      </c>
      <c r="BT18" s="161">
        <v>2094</v>
      </c>
      <c r="BU18" s="161">
        <v>2095</v>
      </c>
    </row>
    <row r="19" spans="1:73" collapsed="1">
      <c r="A19" s="211" t="s">
        <v>81</v>
      </c>
      <c r="B19" s="161" t="s">
        <v>79</v>
      </c>
      <c r="C19" s="161"/>
      <c r="D19" s="158"/>
      <c r="E19" s="158"/>
      <c r="F19" s="158"/>
      <c r="G19" s="158"/>
      <c r="H19" s="158">
        <f>C5</f>
        <v>136523.85220890219</v>
      </c>
      <c r="I19" s="158">
        <f t="shared" ref="I19:S19" si="7">H21</f>
        <v>131973.0571352721</v>
      </c>
      <c r="J19" s="158">
        <f t="shared" si="7"/>
        <v>122871.46698801196</v>
      </c>
      <c r="K19" s="158">
        <f t="shared" si="7"/>
        <v>113769.87684075182</v>
      </c>
      <c r="L19" s="158">
        <f t="shared" si="7"/>
        <v>104668.28669349168</v>
      </c>
      <c r="M19" s="158">
        <f t="shared" si="7"/>
        <v>95566.696546231542</v>
      </c>
      <c r="N19" s="158">
        <f t="shared" si="7"/>
        <v>86465.106398971402</v>
      </c>
      <c r="O19" s="158">
        <f t="shared" si="7"/>
        <v>77363.516251711262</v>
      </c>
      <c r="P19" s="158">
        <f t="shared" si="7"/>
        <v>68261.926104451122</v>
      </c>
      <c r="Q19" s="158">
        <f t="shared" si="7"/>
        <v>59160.335957190975</v>
      </c>
      <c r="R19" s="158">
        <f t="shared" si="7"/>
        <v>50058.745809930828</v>
      </c>
      <c r="S19" s="158">
        <f t="shared" si="7"/>
        <v>40957.155662670681</v>
      </c>
      <c r="T19" s="158">
        <f t="shared" ref="T19" si="8">S21</f>
        <v>31855.565515410533</v>
      </c>
      <c r="U19" s="158">
        <f t="shared" ref="U19" si="9">T21</f>
        <v>22753.975368150386</v>
      </c>
      <c r="V19" s="158">
        <f t="shared" ref="V19" si="10">U21</f>
        <v>13652.385220890241</v>
      </c>
      <c r="W19" s="158">
        <f t="shared" ref="W19" si="11">V21</f>
        <v>4550.7950736300954</v>
      </c>
      <c r="X19" s="158">
        <v>0</v>
      </c>
      <c r="Y19" s="158">
        <v>0</v>
      </c>
      <c r="Z19" s="158">
        <v>0</v>
      </c>
      <c r="AA19" s="158">
        <v>0</v>
      </c>
      <c r="AB19" s="158">
        <v>0</v>
      </c>
      <c r="AC19" s="158">
        <v>0</v>
      </c>
      <c r="AD19" s="158">
        <v>0</v>
      </c>
      <c r="AE19" s="158">
        <v>0</v>
      </c>
      <c r="AF19" s="158">
        <v>0</v>
      </c>
      <c r="AG19" s="158">
        <v>0</v>
      </c>
      <c r="AH19" s="158">
        <v>0</v>
      </c>
      <c r="AI19" s="158">
        <v>0</v>
      </c>
      <c r="AJ19" s="158">
        <v>0</v>
      </c>
      <c r="AK19" s="158">
        <v>0</v>
      </c>
      <c r="AL19" s="158">
        <v>0</v>
      </c>
      <c r="AM19" s="158">
        <v>0</v>
      </c>
      <c r="AN19" s="158">
        <v>0</v>
      </c>
      <c r="AO19" s="158">
        <v>0</v>
      </c>
      <c r="AP19" s="158">
        <v>0</v>
      </c>
      <c r="AQ19" s="158">
        <v>0</v>
      </c>
      <c r="AR19" s="158">
        <v>0</v>
      </c>
      <c r="AS19" s="158">
        <v>0</v>
      </c>
      <c r="AT19" s="158">
        <v>0</v>
      </c>
      <c r="AU19" s="158">
        <v>0</v>
      </c>
      <c r="AV19" s="158">
        <v>0</v>
      </c>
      <c r="AW19" s="158">
        <v>0</v>
      </c>
      <c r="AX19" s="158">
        <v>0</v>
      </c>
      <c r="AY19" s="158">
        <v>0</v>
      </c>
      <c r="AZ19" s="158">
        <v>0</v>
      </c>
      <c r="BA19" s="158">
        <v>0</v>
      </c>
      <c r="BB19" s="158">
        <v>0</v>
      </c>
      <c r="BC19" s="158">
        <v>0</v>
      </c>
      <c r="BD19" s="158">
        <v>0</v>
      </c>
      <c r="BE19" s="158">
        <v>0</v>
      </c>
      <c r="BF19" s="158">
        <v>0</v>
      </c>
      <c r="BG19" s="158">
        <v>0</v>
      </c>
      <c r="BH19" s="158">
        <v>0</v>
      </c>
      <c r="BI19" s="158">
        <v>0</v>
      </c>
      <c r="BJ19" s="158">
        <v>0</v>
      </c>
      <c r="BK19" s="158">
        <v>0</v>
      </c>
      <c r="BL19" s="158">
        <v>0</v>
      </c>
      <c r="BM19" s="158">
        <v>0</v>
      </c>
      <c r="BN19" s="158">
        <v>0</v>
      </c>
      <c r="BO19" s="158">
        <v>0</v>
      </c>
      <c r="BP19" s="158">
        <v>0</v>
      </c>
      <c r="BQ19" s="158">
        <v>0</v>
      </c>
      <c r="BR19" s="156"/>
      <c r="BS19" s="156"/>
      <c r="BT19" s="156"/>
      <c r="BU19" s="156"/>
    </row>
    <row r="20" spans="1:73">
      <c r="A20" s="211"/>
      <c r="B20" s="161" t="s">
        <v>1</v>
      </c>
      <c r="C20" s="161"/>
      <c r="D20" s="158"/>
      <c r="E20" s="158"/>
      <c r="F20" s="158"/>
      <c r="G20" s="158"/>
      <c r="H20" s="158">
        <f>H5</f>
        <v>4550.7950736300727</v>
      </c>
      <c r="I20" s="158">
        <f t="shared" ref="I20:S20" si="12">I5</f>
        <v>9101.5901472601454</v>
      </c>
      <c r="J20" s="158">
        <f t="shared" si="12"/>
        <v>9101.5901472601454</v>
      </c>
      <c r="K20" s="158">
        <f t="shared" si="12"/>
        <v>9101.5901472601454</v>
      </c>
      <c r="L20" s="158">
        <f t="shared" si="12"/>
        <v>9101.5901472601454</v>
      </c>
      <c r="M20" s="158">
        <f t="shared" si="12"/>
        <v>9101.5901472601454</v>
      </c>
      <c r="N20" s="158">
        <f t="shared" si="12"/>
        <v>9101.5901472601454</v>
      </c>
      <c r="O20" s="158">
        <f t="shared" si="12"/>
        <v>9101.5901472601454</v>
      </c>
      <c r="P20" s="158">
        <f t="shared" si="12"/>
        <v>9101.5901472601454</v>
      </c>
      <c r="Q20" s="158">
        <f t="shared" si="12"/>
        <v>9101.5901472601454</v>
      </c>
      <c r="R20" s="158">
        <f t="shared" si="12"/>
        <v>9101.5901472601454</v>
      </c>
      <c r="S20" s="158">
        <f t="shared" si="12"/>
        <v>9101.5901472601454</v>
      </c>
      <c r="T20" s="158">
        <f t="shared" ref="T20:W20" si="13">T5</f>
        <v>9101.5901472601454</v>
      </c>
      <c r="U20" s="158">
        <f t="shared" si="13"/>
        <v>9101.5901472601454</v>
      </c>
      <c r="V20" s="158">
        <f t="shared" si="13"/>
        <v>9101.5901472601454</v>
      </c>
      <c r="W20" s="158">
        <f t="shared" si="13"/>
        <v>4550.7950736300727</v>
      </c>
      <c r="X20" s="158">
        <v>0</v>
      </c>
      <c r="Y20" s="158">
        <v>0</v>
      </c>
      <c r="Z20" s="158">
        <v>0</v>
      </c>
      <c r="AA20" s="158">
        <v>0</v>
      </c>
      <c r="AB20" s="158">
        <v>0</v>
      </c>
      <c r="AC20" s="158">
        <v>0</v>
      </c>
      <c r="AD20" s="158">
        <v>0</v>
      </c>
      <c r="AE20" s="158">
        <v>0</v>
      </c>
      <c r="AF20" s="158">
        <v>0</v>
      </c>
      <c r="AG20" s="158">
        <v>0</v>
      </c>
      <c r="AH20" s="158">
        <v>0</v>
      </c>
      <c r="AI20" s="158">
        <v>0</v>
      </c>
      <c r="AJ20" s="158">
        <v>0</v>
      </c>
      <c r="AK20" s="158">
        <v>0</v>
      </c>
      <c r="AL20" s="158">
        <v>0</v>
      </c>
      <c r="AM20" s="158">
        <v>0</v>
      </c>
      <c r="AN20" s="158">
        <v>0</v>
      </c>
      <c r="AO20" s="158">
        <v>0</v>
      </c>
      <c r="AP20" s="158">
        <v>0</v>
      </c>
      <c r="AQ20" s="158">
        <v>0</v>
      </c>
      <c r="AR20" s="158">
        <v>0</v>
      </c>
      <c r="AS20" s="158">
        <v>0</v>
      </c>
      <c r="AT20" s="158">
        <v>0</v>
      </c>
      <c r="AU20" s="158">
        <v>0</v>
      </c>
      <c r="AV20" s="158">
        <v>0</v>
      </c>
      <c r="AW20" s="158">
        <v>0</v>
      </c>
      <c r="AX20" s="158">
        <v>0</v>
      </c>
      <c r="AY20" s="158">
        <v>0</v>
      </c>
      <c r="AZ20" s="158">
        <v>0</v>
      </c>
      <c r="BA20" s="158">
        <v>0</v>
      </c>
      <c r="BB20" s="158">
        <v>0</v>
      </c>
      <c r="BC20" s="158">
        <v>0</v>
      </c>
      <c r="BD20" s="158">
        <v>0</v>
      </c>
      <c r="BE20" s="158">
        <v>0</v>
      </c>
      <c r="BF20" s="158">
        <v>0</v>
      </c>
      <c r="BG20" s="158">
        <v>0</v>
      </c>
      <c r="BH20" s="158">
        <v>0</v>
      </c>
      <c r="BI20" s="158">
        <v>0</v>
      </c>
      <c r="BJ20" s="158">
        <v>0</v>
      </c>
      <c r="BK20" s="158">
        <v>0</v>
      </c>
      <c r="BL20" s="158">
        <v>0</v>
      </c>
      <c r="BM20" s="158">
        <v>0</v>
      </c>
      <c r="BN20" s="158">
        <v>0</v>
      </c>
      <c r="BO20" s="158">
        <v>0</v>
      </c>
      <c r="BP20" s="158">
        <v>0</v>
      </c>
      <c r="BQ20" s="158">
        <v>0</v>
      </c>
      <c r="BR20" s="156"/>
      <c r="BS20" s="156"/>
      <c r="BT20" s="156"/>
      <c r="BU20" s="156"/>
    </row>
    <row r="21" spans="1:73">
      <c r="A21" s="211"/>
      <c r="B21" s="161" t="s">
        <v>80</v>
      </c>
      <c r="C21" s="161"/>
      <c r="D21" s="158"/>
      <c r="E21" s="158"/>
      <c r="F21" s="158"/>
      <c r="G21" s="158"/>
      <c r="H21" s="158">
        <f t="shared" ref="H21:S21" si="14">H19-H20</f>
        <v>131973.0571352721</v>
      </c>
      <c r="I21" s="158">
        <f t="shared" si="14"/>
        <v>122871.46698801196</v>
      </c>
      <c r="J21" s="158">
        <f t="shared" si="14"/>
        <v>113769.87684075182</v>
      </c>
      <c r="K21" s="158">
        <f t="shared" si="14"/>
        <v>104668.28669349168</v>
      </c>
      <c r="L21" s="158">
        <f t="shared" si="14"/>
        <v>95566.696546231542</v>
      </c>
      <c r="M21" s="158">
        <f t="shared" si="14"/>
        <v>86465.106398971402</v>
      </c>
      <c r="N21" s="158">
        <f t="shared" si="14"/>
        <v>77363.516251711262</v>
      </c>
      <c r="O21" s="158">
        <f t="shared" si="14"/>
        <v>68261.926104451122</v>
      </c>
      <c r="P21" s="158">
        <f t="shared" si="14"/>
        <v>59160.335957190975</v>
      </c>
      <c r="Q21" s="158">
        <f t="shared" si="14"/>
        <v>50058.745809930828</v>
      </c>
      <c r="R21" s="158">
        <f t="shared" si="14"/>
        <v>40957.155662670681</v>
      </c>
      <c r="S21" s="158">
        <f t="shared" si="14"/>
        <v>31855.565515410533</v>
      </c>
      <c r="T21" s="158">
        <f t="shared" ref="T21:W21" si="15">T19-T20</f>
        <v>22753.975368150386</v>
      </c>
      <c r="U21" s="158">
        <f t="shared" si="15"/>
        <v>13652.385220890241</v>
      </c>
      <c r="V21" s="158">
        <f t="shared" si="15"/>
        <v>4550.7950736300954</v>
      </c>
      <c r="W21" s="158">
        <f t="shared" si="15"/>
        <v>2.2737367544323206E-11</v>
      </c>
      <c r="X21" s="158">
        <v>0</v>
      </c>
      <c r="Y21" s="158">
        <v>0</v>
      </c>
      <c r="Z21" s="158">
        <v>0</v>
      </c>
      <c r="AA21" s="158">
        <v>0</v>
      </c>
      <c r="AB21" s="158">
        <v>0</v>
      </c>
      <c r="AC21" s="158">
        <v>0</v>
      </c>
      <c r="AD21" s="158">
        <v>0</v>
      </c>
      <c r="AE21" s="158">
        <v>0</v>
      </c>
      <c r="AF21" s="158">
        <v>0</v>
      </c>
      <c r="AG21" s="158">
        <v>0</v>
      </c>
      <c r="AH21" s="158">
        <v>0</v>
      </c>
      <c r="AI21" s="158">
        <v>0</v>
      </c>
      <c r="AJ21" s="158">
        <v>0</v>
      </c>
      <c r="AK21" s="158">
        <v>0</v>
      </c>
      <c r="AL21" s="158">
        <v>0</v>
      </c>
      <c r="AM21" s="158">
        <v>0</v>
      </c>
      <c r="AN21" s="158">
        <v>0</v>
      </c>
      <c r="AO21" s="158">
        <v>0</v>
      </c>
      <c r="AP21" s="158">
        <v>0</v>
      </c>
      <c r="AQ21" s="158">
        <v>0</v>
      </c>
      <c r="AR21" s="158">
        <v>0</v>
      </c>
      <c r="AS21" s="158">
        <v>0</v>
      </c>
      <c r="AT21" s="158">
        <v>0</v>
      </c>
      <c r="AU21" s="158">
        <v>0</v>
      </c>
      <c r="AV21" s="158">
        <v>0</v>
      </c>
      <c r="AW21" s="158">
        <v>0</v>
      </c>
      <c r="AX21" s="158">
        <v>0</v>
      </c>
      <c r="AY21" s="158">
        <v>0</v>
      </c>
      <c r="AZ21" s="158">
        <v>0</v>
      </c>
      <c r="BA21" s="158">
        <v>0</v>
      </c>
      <c r="BB21" s="158">
        <v>0</v>
      </c>
      <c r="BC21" s="158">
        <v>0</v>
      </c>
      <c r="BD21" s="158">
        <v>0</v>
      </c>
      <c r="BE21" s="158">
        <v>0</v>
      </c>
      <c r="BF21" s="158">
        <v>0</v>
      </c>
      <c r="BG21" s="158">
        <v>0</v>
      </c>
      <c r="BH21" s="158">
        <v>0</v>
      </c>
      <c r="BI21" s="158">
        <v>0</v>
      </c>
      <c r="BJ21" s="158">
        <v>0</v>
      </c>
      <c r="BK21" s="158">
        <v>0</v>
      </c>
      <c r="BL21" s="158">
        <v>0</v>
      </c>
      <c r="BM21" s="158">
        <v>0</v>
      </c>
      <c r="BN21" s="158">
        <v>0</v>
      </c>
      <c r="BO21" s="158">
        <v>0</v>
      </c>
      <c r="BP21" s="158">
        <v>0</v>
      </c>
      <c r="BQ21" s="158">
        <v>0</v>
      </c>
      <c r="BR21" s="156"/>
      <c r="BS21" s="156"/>
      <c r="BT21" s="156"/>
      <c r="BU21" s="156"/>
    </row>
    <row r="23" spans="1:73">
      <c r="A23" s="161" t="s">
        <v>82</v>
      </c>
      <c r="B23" s="161" t="s">
        <v>79</v>
      </c>
      <c r="C23" s="161"/>
      <c r="D23" s="158"/>
      <c r="E23" s="158"/>
      <c r="F23" s="158"/>
      <c r="G23" s="158"/>
      <c r="H23" s="158">
        <f>C6</f>
        <v>365544.43541212677</v>
      </c>
      <c r="I23" s="158">
        <f t="shared" ref="I23:X23" si="16">H25</f>
        <v>356405.82452682359</v>
      </c>
      <c r="J23" s="158">
        <f t="shared" si="16"/>
        <v>338128.60275621724</v>
      </c>
      <c r="K23" s="158">
        <f t="shared" si="16"/>
        <v>319851.38098561089</v>
      </c>
      <c r="L23" s="158">
        <f t="shared" si="16"/>
        <v>301574.15921500453</v>
      </c>
      <c r="M23" s="158">
        <f t="shared" si="16"/>
        <v>283296.93744439818</v>
      </c>
      <c r="N23" s="158">
        <f t="shared" si="16"/>
        <v>265019.71567379183</v>
      </c>
      <c r="O23" s="158">
        <f t="shared" si="16"/>
        <v>246742.49390318547</v>
      </c>
      <c r="P23" s="158">
        <f t="shared" si="16"/>
        <v>228465.27213257912</v>
      </c>
      <c r="Q23" s="158">
        <f t="shared" si="16"/>
        <v>210188.05036197277</v>
      </c>
      <c r="R23" s="158">
        <f t="shared" si="16"/>
        <v>191910.82859136641</v>
      </c>
      <c r="S23" s="158">
        <f t="shared" si="16"/>
        <v>173633.60682076006</v>
      </c>
      <c r="T23" s="158">
        <f t="shared" si="16"/>
        <v>155356.38505015371</v>
      </c>
      <c r="U23" s="158">
        <f t="shared" si="16"/>
        <v>137079.16327954736</v>
      </c>
      <c r="V23" s="158">
        <f t="shared" si="16"/>
        <v>118801.94150894102</v>
      </c>
      <c r="W23" s="158">
        <f t="shared" si="16"/>
        <v>100524.71973833468</v>
      </c>
      <c r="X23" s="158">
        <f t="shared" si="16"/>
        <v>82247.497967728341</v>
      </c>
      <c r="Y23" s="158">
        <f t="shared" ref="Y23" si="17">X25</f>
        <v>63970.276197122002</v>
      </c>
      <c r="Z23" s="158">
        <f t="shared" ref="Z23" si="18">Y25</f>
        <v>45693.054426515664</v>
      </c>
      <c r="AA23" s="158">
        <f t="shared" ref="AA23" si="19">Z25</f>
        <v>27415.832655909326</v>
      </c>
      <c r="AB23" s="158">
        <f t="shared" ref="AB23" si="20">AA25</f>
        <v>9138.6108853029873</v>
      </c>
      <c r="AC23" s="158">
        <v>0</v>
      </c>
      <c r="AD23" s="158">
        <v>0</v>
      </c>
      <c r="AE23" s="158">
        <v>0</v>
      </c>
      <c r="AF23" s="158">
        <v>0</v>
      </c>
      <c r="AG23" s="158">
        <v>0</v>
      </c>
      <c r="AH23" s="158">
        <v>0</v>
      </c>
      <c r="AI23" s="158">
        <v>0</v>
      </c>
      <c r="AJ23" s="158">
        <v>0</v>
      </c>
      <c r="AK23" s="158">
        <v>0</v>
      </c>
      <c r="AL23" s="158">
        <v>0</v>
      </c>
      <c r="AM23" s="158">
        <v>0</v>
      </c>
      <c r="AN23" s="158">
        <v>0</v>
      </c>
      <c r="AO23" s="158">
        <v>0</v>
      </c>
      <c r="AP23" s="158">
        <v>0</v>
      </c>
      <c r="AQ23" s="158">
        <v>0</v>
      </c>
      <c r="AR23" s="158">
        <v>0</v>
      </c>
      <c r="AS23" s="158">
        <v>0</v>
      </c>
      <c r="AT23" s="158">
        <v>0</v>
      </c>
      <c r="AU23" s="158">
        <v>0</v>
      </c>
      <c r="AV23" s="158">
        <v>0</v>
      </c>
      <c r="AW23" s="158">
        <v>0</v>
      </c>
      <c r="AX23" s="158">
        <v>0</v>
      </c>
      <c r="AY23" s="158">
        <v>0</v>
      </c>
      <c r="AZ23" s="158">
        <v>0</v>
      </c>
      <c r="BA23" s="158">
        <v>0</v>
      </c>
      <c r="BB23" s="158">
        <v>0</v>
      </c>
      <c r="BC23" s="158">
        <v>0</v>
      </c>
      <c r="BD23" s="158">
        <v>0</v>
      </c>
      <c r="BE23" s="158">
        <v>0</v>
      </c>
      <c r="BF23" s="158">
        <v>0</v>
      </c>
      <c r="BG23" s="158">
        <v>0</v>
      </c>
      <c r="BH23" s="158">
        <v>0</v>
      </c>
      <c r="BI23" s="158">
        <v>0</v>
      </c>
      <c r="BJ23" s="158">
        <v>0</v>
      </c>
      <c r="BK23" s="158">
        <v>0</v>
      </c>
      <c r="BL23" s="158">
        <v>0</v>
      </c>
      <c r="BM23" s="158">
        <v>0</v>
      </c>
      <c r="BN23" s="158">
        <v>0</v>
      </c>
      <c r="BO23" s="158">
        <v>0</v>
      </c>
      <c r="BP23" s="158">
        <v>0</v>
      </c>
      <c r="BQ23" s="158">
        <v>0</v>
      </c>
      <c r="BR23" s="156"/>
      <c r="BS23" s="156"/>
      <c r="BT23" s="156"/>
      <c r="BU23" s="156"/>
    </row>
    <row r="24" spans="1:73">
      <c r="A24" s="161"/>
      <c r="B24" s="161" t="s">
        <v>1</v>
      </c>
      <c r="C24" s="161"/>
      <c r="D24" s="158"/>
      <c r="E24" s="158"/>
      <c r="F24" s="158"/>
      <c r="G24" s="158"/>
      <c r="H24" s="158">
        <f t="shared" ref="H24:X24" si="21">H6</f>
        <v>9138.6108853031692</v>
      </c>
      <c r="I24" s="158">
        <f t="shared" si="21"/>
        <v>18277.221770606338</v>
      </c>
      <c r="J24" s="158">
        <f t="shared" si="21"/>
        <v>18277.221770606338</v>
      </c>
      <c r="K24" s="158">
        <f t="shared" si="21"/>
        <v>18277.221770606338</v>
      </c>
      <c r="L24" s="158">
        <f t="shared" si="21"/>
        <v>18277.221770606338</v>
      </c>
      <c r="M24" s="158">
        <f t="shared" si="21"/>
        <v>18277.221770606338</v>
      </c>
      <c r="N24" s="158">
        <f t="shared" si="21"/>
        <v>18277.221770606338</v>
      </c>
      <c r="O24" s="158">
        <f t="shared" si="21"/>
        <v>18277.221770606338</v>
      </c>
      <c r="P24" s="158">
        <f t="shared" si="21"/>
        <v>18277.221770606338</v>
      </c>
      <c r="Q24" s="158">
        <f t="shared" si="21"/>
        <v>18277.221770606338</v>
      </c>
      <c r="R24" s="158">
        <f t="shared" si="21"/>
        <v>18277.221770606338</v>
      </c>
      <c r="S24" s="158">
        <f t="shared" si="21"/>
        <v>18277.221770606338</v>
      </c>
      <c r="T24" s="158">
        <f t="shared" si="21"/>
        <v>18277.221770606338</v>
      </c>
      <c r="U24" s="158">
        <f t="shared" si="21"/>
        <v>18277.221770606338</v>
      </c>
      <c r="V24" s="158">
        <f t="shared" si="21"/>
        <v>18277.221770606338</v>
      </c>
      <c r="W24" s="158">
        <f t="shared" si="21"/>
        <v>18277.221770606338</v>
      </c>
      <c r="X24" s="158">
        <f t="shared" si="21"/>
        <v>18277.221770606338</v>
      </c>
      <c r="Y24" s="158">
        <f t="shared" ref="Y24:AB24" si="22">Y6</f>
        <v>18277.221770606338</v>
      </c>
      <c r="Z24" s="158">
        <f t="shared" si="22"/>
        <v>18277.221770606338</v>
      </c>
      <c r="AA24" s="158">
        <f t="shared" si="22"/>
        <v>18277.221770606338</v>
      </c>
      <c r="AB24" s="158">
        <f t="shared" si="22"/>
        <v>9138.6108853031692</v>
      </c>
      <c r="AC24" s="158">
        <v>0</v>
      </c>
      <c r="AD24" s="158">
        <v>0</v>
      </c>
      <c r="AE24" s="158">
        <v>0</v>
      </c>
      <c r="AF24" s="158">
        <v>0</v>
      </c>
      <c r="AG24" s="158">
        <v>0</v>
      </c>
      <c r="AH24" s="158">
        <v>0</v>
      </c>
      <c r="AI24" s="158">
        <v>0</v>
      </c>
      <c r="AJ24" s="158">
        <v>0</v>
      </c>
      <c r="AK24" s="158">
        <v>0</v>
      </c>
      <c r="AL24" s="158">
        <v>0</v>
      </c>
      <c r="AM24" s="158">
        <v>0</v>
      </c>
      <c r="AN24" s="158">
        <v>0</v>
      </c>
      <c r="AO24" s="158">
        <v>0</v>
      </c>
      <c r="AP24" s="158">
        <v>0</v>
      </c>
      <c r="AQ24" s="158">
        <v>0</v>
      </c>
      <c r="AR24" s="158">
        <v>0</v>
      </c>
      <c r="AS24" s="158">
        <v>0</v>
      </c>
      <c r="AT24" s="158">
        <v>0</v>
      </c>
      <c r="AU24" s="158">
        <v>0</v>
      </c>
      <c r="AV24" s="158">
        <v>0</v>
      </c>
      <c r="AW24" s="158">
        <v>0</v>
      </c>
      <c r="AX24" s="158">
        <v>0</v>
      </c>
      <c r="AY24" s="158">
        <v>0</v>
      </c>
      <c r="AZ24" s="158">
        <v>0</v>
      </c>
      <c r="BA24" s="158">
        <v>0</v>
      </c>
      <c r="BB24" s="158">
        <v>0</v>
      </c>
      <c r="BC24" s="158">
        <v>0</v>
      </c>
      <c r="BD24" s="158">
        <v>0</v>
      </c>
      <c r="BE24" s="158">
        <v>0</v>
      </c>
      <c r="BF24" s="158">
        <v>0</v>
      </c>
      <c r="BG24" s="158">
        <v>0</v>
      </c>
      <c r="BH24" s="158">
        <v>0</v>
      </c>
      <c r="BI24" s="158">
        <v>0</v>
      </c>
      <c r="BJ24" s="158">
        <v>0</v>
      </c>
      <c r="BK24" s="158">
        <v>0</v>
      </c>
      <c r="BL24" s="158">
        <v>0</v>
      </c>
      <c r="BM24" s="158">
        <v>0</v>
      </c>
      <c r="BN24" s="158">
        <v>0</v>
      </c>
      <c r="BO24" s="158">
        <v>0</v>
      </c>
      <c r="BP24" s="158">
        <v>0</v>
      </c>
      <c r="BQ24" s="158">
        <v>0</v>
      </c>
      <c r="BR24" s="156"/>
      <c r="BS24" s="156"/>
      <c r="BT24" s="156"/>
      <c r="BU24" s="156"/>
    </row>
    <row r="25" spans="1:73">
      <c r="A25" s="161"/>
      <c r="B25" s="161" t="s">
        <v>80</v>
      </c>
      <c r="C25" s="161"/>
      <c r="D25" s="158"/>
      <c r="E25" s="158"/>
      <c r="F25" s="158"/>
      <c r="G25" s="158"/>
      <c r="H25" s="158">
        <f t="shared" ref="H25:X25" si="23">H23-H24</f>
        <v>356405.82452682359</v>
      </c>
      <c r="I25" s="158">
        <f t="shared" si="23"/>
        <v>338128.60275621724</v>
      </c>
      <c r="J25" s="158">
        <f t="shared" si="23"/>
        <v>319851.38098561089</v>
      </c>
      <c r="K25" s="158">
        <f t="shared" si="23"/>
        <v>301574.15921500453</v>
      </c>
      <c r="L25" s="158">
        <f t="shared" si="23"/>
        <v>283296.93744439818</v>
      </c>
      <c r="M25" s="158">
        <f t="shared" si="23"/>
        <v>265019.71567379183</v>
      </c>
      <c r="N25" s="158">
        <f t="shared" si="23"/>
        <v>246742.49390318547</v>
      </c>
      <c r="O25" s="158">
        <f t="shared" si="23"/>
        <v>228465.27213257912</v>
      </c>
      <c r="P25" s="158">
        <f t="shared" si="23"/>
        <v>210188.05036197277</v>
      </c>
      <c r="Q25" s="158">
        <f t="shared" si="23"/>
        <v>191910.82859136641</v>
      </c>
      <c r="R25" s="158">
        <f t="shared" si="23"/>
        <v>173633.60682076006</v>
      </c>
      <c r="S25" s="158">
        <f t="shared" si="23"/>
        <v>155356.38505015371</v>
      </c>
      <c r="T25" s="158">
        <f t="shared" si="23"/>
        <v>137079.16327954736</v>
      </c>
      <c r="U25" s="158">
        <f t="shared" si="23"/>
        <v>118801.94150894102</v>
      </c>
      <c r="V25" s="158">
        <f t="shared" si="23"/>
        <v>100524.71973833468</v>
      </c>
      <c r="W25" s="158">
        <f t="shared" si="23"/>
        <v>82247.497967728341</v>
      </c>
      <c r="X25" s="158">
        <f t="shared" si="23"/>
        <v>63970.276197122002</v>
      </c>
      <c r="Y25" s="158">
        <f t="shared" ref="Y25:AB25" si="24">Y23-Y24</f>
        <v>45693.054426515664</v>
      </c>
      <c r="Z25" s="158">
        <f t="shared" si="24"/>
        <v>27415.832655909326</v>
      </c>
      <c r="AA25" s="158">
        <f t="shared" si="24"/>
        <v>9138.6108853029873</v>
      </c>
      <c r="AB25" s="158">
        <f t="shared" si="24"/>
        <v>-1.8189894035458565E-10</v>
      </c>
      <c r="AC25" s="158">
        <v>0</v>
      </c>
      <c r="AD25" s="158">
        <v>0</v>
      </c>
      <c r="AE25" s="158">
        <v>0</v>
      </c>
      <c r="AF25" s="158">
        <v>0</v>
      </c>
      <c r="AG25" s="158">
        <v>0</v>
      </c>
      <c r="AH25" s="158">
        <v>0</v>
      </c>
      <c r="AI25" s="158">
        <v>0</v>
      </c>
      <c r="AJ25" s="158">
        <v>0</v>
      </c>
      <c r="AK25" s="158">
        <v>0</v>
      </c>
      <c r="AL25" s="158">
        <v>0</v>
      </c>
      <c r="AM25" s="158">
        <v>0</v>
      </c>
      <c r="AN25" s="158">
        <v>0</v>
      </c>
      <c r="AO25" s="158">
        <v>0</v>
      </c>
      <c r="AP25" s="158">
        <v>0</v>
      </c>
      <c r="AQ25" s="158">
        <v>0</v>
      </c>
      <c r="AR25" s="158">
        <v>0</v>
      </c>
      <c r="AS25" s="158">
        <v>0</v>
      </c>
      <c r="AT25" s="158">
        <v>0</v>
      </c>
      <c r="AU25" s="158">
        <v>0</v>
      </c>
      <c r="AV25" s="158">
        <v>0</v>
      </c>
      <c r="AW25" s="158">
        <v>0</v>
      </c>
      <c r="AX25" s="158">
        <v>0</v>
      </c>
      <c r="AY25" s="158">
        <v>0</v>
      </c>
      <c r="AZ25" s="158">
        <v>0</v>
      </c>
      <c r="BA25" s="158">
        <v>0</v>
      </c>
      <c r="BB25" s="158">
        <v>0</v>
      </c>
      <c r="BC25" s="158">
        <v>0</v>
      </c>
      <c r="BD25" s="158">
        <v>0</v>
      </c>
      <c r="BE25" s="158">
        <v>0</v>
      </c>
      <c r="BF25" s="158">
        <v>0</v>
      </c>
      <c r="BG25" s="158">
        <v>0</v>
      </c>
      <c r="BH25" s="158">
        <v>0</v>
      </c>
      <c r="BI25" s="158">
        <v>0</v>
      </c>
      <c r="BJ25" s="158">
        <v>0</v>
      </c>
      <c r="BK25" s="158">
        <v>0</v>
      </c>
      <c r="BL25" s="158">
        <v>0</v>
      </c>
      <c r="BM25" s="158">
        <v>0</v>
      </c>
      <c r="BN25" s="158">
        <v>0</v>
      </c>
      <c r="BO25" s="158">
        <v>0</v>
      </c>
      <c r="BP25" s="158">
        <v>0</v>
      </c>
      <c r="BQ25" s="158">
        <v>0</v>
      </c>
      <c r="BR25" s="156"/>
      <c r="BS25" s="156"/>
      <c r="BT25" s="156"/>
      <c r="BU25" s="156"/>
    </row>
    <row r="27" spans="1:73">
      <c r="A27" s="161" t="s">
        <v>90</v>
      </c>
      <c r="B27" s="161" t="s">
        <v>79</v>
      </c>
      <c r="C27" s="161"/>
      <c r="D27" s="158"/>
      <c r="E27" s="158"/>
      <c r="F27" s="158"/>
      <c r="G27" s="158"/>
      <c r="H27" s="158">
        <f>C7</f>
        <v>256559.98773110623</v>
      </c>
      <c r="I27" s="158">
        <f t="shared" ref="I27:AC27" si="25">H29</f>
        <v>251428.78797648411</v>
      </c>
      <c r="J27" s="158">
        <f t="shared" si="25"/>
        <v>241166.38846723986</v>
      </c>
      <c r="K27" s="158">
        <f t="shared" si="25"/>
        <v>230903.98895799561</v>
      </c>
      <c r="L27" s="158">
        <f t="shared" si="25"/>
        <v>220641.58944875136</v>
      </c>
      <c r="M27" s="158">
        <f t="shared" si="25"/>
        <v>210379.18993950711</v>
      </c>
      <c r="N27" s="158">
        <f t="shared" si="25"/>
        <v>200116.79043026286</v>
      </c>
      <c r="O27" s="158">
        <f t="shared" si="25"/>
        <v>189854.39092101861</v>
      </c>
      <c r="P27" s="158">
        <f t="shared" si="25"/>
        <v>179591.99141177436</v>
      </c>
      <c r="Q27" s="158">
        <f t="shared" si="25"/>
        <v>169329.59190253011</v>
      </c>
      <c r="R27" s="158">
        <f t="shared" si="25"/>
        <v>159067.19239328586</v>
      </c>
      <c r="S27" s="158">
        <f t="shared" si="25"/>
        <v>148804.79288404161</v>
      </c>
      <c r="T27" s="158">
        <f t="shared" si="25"/>
        <v>138542.39337479736</v>
      </c>
      <c r="U27" s="158">
        <f t="shared" si="25"/>
        <v>128279.99386555312</v>
      </c>
      <c r="V27" s="158">
        <f t="shared" si="25"/>
        <v>118017.59435630887</v>
      </c>
      <c r="W27" s="158">
        <f t="shared" si="25"/>
        <v>107755.19484706462</v>
      </c>
      <c r="X27" s="158">
        <f t="shared" si="25"/>
        <v>97492.795337820367</v>
      </c>
      <c r="Y27" s="158">
        <f t="shared" si="25"/>
        <v>87230.395828576118</v>
      </c>
      <c r="Z27" s="158">
        <f t="shared" si="25"/>
        <v>76967.996319331869</v>
      </c>
      <c r="AA27" s="158">
        <f t="shared" si="25"/>
        <v>66705.59681008762</v>
      </c>
      <c r="AB27" s="158">
        <f t="shared" si="25"/>
        <v>56443.197300843371</v>
      </c>
      <c r="AC27" s="158">
        <f t="shared" si="25"/>
        <v>46180.797791599121</v>
      </c>
      <c r="AD27" s="158">
        <f t="shared" ref="AD27" si="26">AC29</f>
        <v>35918.398282354872</v>
      </c>
      <c r="AE27" s="158">
        <f t="shared" ref="AE27" si="27">AD29</f>
        <v>25655.998773110623</v>
      </c>
      <c r="AF27" s="158">
        <f t="shared" ref="AF27" si="28">AE29</f>
        <v>15393.599263866374</v>
      </c>
      <c r="AG27" s="158">
        <f t="shared" ref="AG27" si="29">AF29</f>
        <v>5131.1997546221246</v>
      </c>
      <c r="AH27" s="158">
        <v>0</v>
      </c>
      <c r="AI27" s="158">
        <v>0</v>
      </c>
      <c r="AJ27" s="158">
        <v>0</v>
      </c>
      <c r="AK27" s="158">
        <v>0</v>
      </c>
      <c r="AL27" s="158">
        <v>0</v>
      </c>
      <c r="AM27" s="158">
        <v>0</v>
      </c>
      <c r="AN27" s="158">
        <v>0</v>
      </c>
      <c r="AO27" s="158">
        <v>0</v>
      </c>
      <c r="AP27" s="158">
        <v>0</v>
      </c>
      <c r="AQ27" s="158">
        <v>0</v>
      </c>
      <c r="AR27" s="158">
        <v>0</v>
      </c>
      <c r="AS27" s="158">
        <v>0</v>
      </c>
      <c r="AT27" s="158">
        <v>0</v>
      </c>
      <c r="AU27" s="158">
        <v>0</v>
      </c>
      <c r="AV27" s="158">
        <v>0</v>
      </c>
      <c r="AW27" s="158">
        <v>0</v>
      </c>
      <c r="AX27" s="158">
        <v>0</v>
      </c>
      <c r="AY27" s="158">
        <v>0</v>
      </c>
      <c r="AZ27" s="158">
        <v>0</v>
      </c>
      <c r="BA27" s="158">
        <v>0</v>
      </c>
      <c r="BB27" s="158">
        <v>0</v>
      </c>
      <c r="BC27" s="158">
        <v>0</v>
      </c>
      <c r="BD27" s="158">
        <v>0</v>
      </c>
      <c r="BE27" s="158">
        <v>0</v>
      </c>
      <c r="BF27" s="158">
        <v>0</v>
      </c>
      <c r="BG27" s="158">
        <v>0</v>
      </c>
      <c r="BH27" s="158">
        <v>0</v>
      </c>
      <c r="BI27" s="158">
        <v>0</v>
      </c>
      <c r="BJ27" s="158">
        <v>0</v>
      </c>
      <c r="BK27" s="158">
        <v>0</v>
      </c>
      <c r="BL27" s="158">
        <v>0</v>
      </c>
      <c r="BM27" s="158">
        <v>0</v>
      </c>
      <c r="BN27" s="158">
        <v>0</v>
      </c>
      <c r="BO27" s="158">
        <v>0</v>
      </c>
      <c r="BP27" s="158">
        <v>0</v>
      </c>
      <c r="BQ27" s="158">
        <v>0</v>
      </c>
      <c r="BR27" s="156"/>
      <c r="BS27" s="156"/>
      <c r="BT27" s="156"/>
      <c r="BU27" s="156"/>
    </row>
    <row r="28" spans="1:73">
      <c r="A28" s="161"/>
      <c r="B28" s="161" t="s">
        <v>1</v>
      </c>
      <c r="C28" s="161"/>
      <c r="D28" s="158"/>
      <c r="E28" s="158"/>
      <c r="F28" s="158"/>
      <c r="G28" s="158"/>
      <c r="H28" s="158">
        <f t="shared" ref="H28:AC28" si="30">H7</f>
        <v>5131.1997546221246</v>
      </c>
      <c r="I28" s="158">
        <f t="shared" si="30"/>
        <v>10262.399509244249</v>
      </c>
      <c r="J28" s="158">
        <f t="shared" si="30"/>
        <v>10262.399509244249</v>
      </c>
      <c r="K28" s="158">
        <f t="shared" si="30"/>
        <v>10262.399509244249</v>
      </c>
      <c r="L28" s="158">
        <f t="shared" si="30"/>
        <v>10262.399509244249</v>
      </c>
      <c r="M28" s="158">
        <f t="shared" si="30"/>
        <v>10262.399509244249</v>
      </c>
      <c r="N28" s="158">
        <f t="shared" si="30"/>
        <v>10262.399509244249</v>
      </c>
      <c r="O28" s="158">
        <f t="shared" si="30"/>
        <v>10262.399509244249</v>
      </c>
      <c r="P28" s="158">
        <f t="shared" si="30"/>
        <v>10262.399509244249</v>
      </c>
      <c r="Q28" s="158">
        <f t="shared" si="30"/>
        <v>10262.399509244249</v>
      </c>
      <c r="R28" s="158">
        <f t="shared" si="30"/>
        <v>10262.399509244249</v>
      </c>
      <c r="S28" s="158">
        <f t="shared" si="30"/>
        <v>10262.399509244249</v>
      </c>
      <c r="T28" s="158">
        <f t="shared" si="30"/>
        <v>10262.399509244249</v>
      </c>
      <c r="U28" s="158">
        <f t="shared" si="30"/>
        <v>10262.399509244249</v>
      </c>
      <c r="V28" s="158">
        <f t="shared" si="30"/>
        <v>10262.399509244249</v>
      </c>
      <c r="W28" s="158">
        <f t="shared" si="30"/>
        <v>10262.399509244249</v>
      </c>
      <c r="X28" s="158">
        <f t="shared" si="30"/>
        <v>10262.399509244249</v>
      </c>
      <c r="Y28" s="158">
        <f t="shared" si="30"/>
        <v>10262.399509244249</v>
      </c>
      <c r="Z28" s="158">
        <f t="shared" si="30"/>
        <v>10262.399509244249</v>
      </c>
      <c r="AA28" s="158">
        <f t="shared" si="30"/>
        <v>10262.399509244249</v>
      </c>
      <c r="AB28" s="158">
        <f t="shared" si="30"/>
        <v>10262.399509244249</v>
      </c>
      <c r="AC28" s="158">
        <f t="shared" si="30"/>
        <v>10262.399509244249</v>
      </c>
      <c r="AD28" s="158">
        <f t="shared" ref="AD28:AG28" si="31">AD7</f>
        <v>10262.399509244249</v>
      </c>
      <c r="AE28" s="158">
        <f t="shared" si="31"/>
        <v>10262.399509244249</v>
      </c>
      <c r="AF28" s="158">
        <f t="shared" si="31"/>
        <v>10262.399509244249</v>
      </c>
      <c r="AG28" s="158">
        <f t="shared" si="31"/>
        <v>5131.1997546221246</v>
      </c>
      <c r="AH28" s="158">
        <v>0</v>
      </c>
      <c r="AI28" s="158">
        <v>0</v>
      </c>
      <c r="AJ28" s="158">
        <v>0</v>
      </c>
      <c r="AK28" s="158">
        <v>0</v>
      </c>
      <c r="AL28" s="158">
        <v>0</v>
      </c>
      <c r="AM28" s="158">
        <v>0</v>
      </c>
      <c r="AN28" s="158">
        <v>0</v>
      </c>
      <c r="AO28" s="158">
        <v>0</v>
      </c>
      <c r="AP28" s="158">
        <v>0</v>
      </c>
      <c r="AQ28" s="158">
        <v>0</v>
      </c>
      <c r="AR28" s="158">
        <v>0</v>
      </c>
      <c r="AS28" s="158">
        <v>0</v>
      </c>
      <c r="AT28" s="158">
        <v>0</v>
      </c>
      <c r="AU28" s="158">
        <v>0</v>
      </c>
      <c r="AV28" s="158">
        <v>0</v>
      </c>
      <c r="AW28" s="158">
        <v>0</v>
      </c>
      <c r="AX28" s="158">
        <v>0</v>
      </c>
      <c r="AY28" s="158">
        <v>0</v>
      </c>
      <c r="AZ28" s="158">
        <v>0</v>
      </c>
      <c r="BA28" s="158">
        <v>0</v>
      </c>
      <c r="BB28" s="158">
        <v>0</v>
      </c>
      <c r="BC28" s="158">
        <v>0</v>
      </c>
      <c r="BD28" s="158">
        <v>0</v>
      </c>
      <c r="BE28" s="158">
        <v>0</v>
      </c>
      <c r="BF28" s="158">
        <v>0</v>
      </c>
      <c r="BG28" s="158">
        <v>0</v>
      </c>
      <c r="BH28" s="158">
        <v>0</v>
      </c>
      <c r="BI28" s="158">
        <v>0</v>
      </c>
      <c r="BJ28" s="158">
        <v>0</v>
      </c>
      <c r="BK28" s="158">
        <v>0</v>
      </c>
      <c r="BL28" s="158">
        <v>0</v>
      </c>
      <c r="BM28" s="158">
        <v>0</v>
      </c>
      <c r="BN28" s="158">
        <v>0</v>
      </c>
      <c r="BO28" s="158">
        <v>0</v>
      </c>
      <c r="BP28" s="158">
        <v>0</v>
      </c>
      <c r="BQ28" s="158">
        <v>0</v>
      </c>
      <c r="BR28" s="156"/>
      <c r="BS28" s="156"/>
      <c r="BT28" s="156"/>
      <c r="BU28" s="156"/>
    </row>
    <row r="29" spans="1:73">
      <c r="A29" s="161"/>
      <c r="B29" s="161" t="s">
        <v>80</v>
      </c>
      <c r="C29" s="161"/>
      <c r="D29" s="158"/>
      <c r="E29" s="158"/>
      <c r="F29" s="158"/>
      <c r="G29" s="158"/>
      <c r="H29" s="158">
        <f t="shared" ref="H29:AC29" si="32">H27-H28</f>
        <v>251428.78797648411</v>
      </c>
      <c r="I29" s="158">
        <f t="shared" si="32"/>
        <v>241166.38846723986</v>
      </c>
      <c r="J29" s="158">
        <f t="shared" si="32"/>
        <v>230903.98895799561</v>
      </c>
      <c r="K29" s="158">
        <f t="shared" si="32"/>
        <v>220641.58944875136</v>
      </c>
      <c r="L29" s="158">
        <f t="shared" si="32"/>
        <v>210379.18993950711</v>
      </c>
      <c r="M29" s="158">
        <f t="shared" si="32"/>
        <v>200116.79043026286</v>
      </c>
      <c r="N29" s="158">
        <f t="shared" si="32"/>
        <v>189854.39092101861</v>
      </c>
      <c r="O29" s="158">
        <f t="shared" si="32"/>
        <v>179591.99141177436</v>
      </c>
      <c r="P29" s="158">
        <f t="shared" si="32"/>
        <v>169329.59190253011</v>
      </c>
      <c r="Q29" s="158">
        <f t="shared" si="32"/>
        <v>159067.19239328586</v>
      </c>
      <c r="R29" s="158">
        <f t="shared" si="32"/>
        <v>148804.79288404161</v>
      </c>
      <c r="S29" s="158">
        <f t="shared" si="32"/>
        <v>138542.39337479736</v>
      </c>
      <c r="T29" s="158">
        <f t="shared" si="32"/>
        <v>128279.99386555312</v>
      </c>
      <c r="U29" s="158">
        <f t="shared" si="32"/>
        <v>118017.59435630887</v>
      </c>
      <c r="V29" s="158">
        <f t="shared" si="32"/>
        <v>107755.19484706462</v>
      </c>
      <c r="W29" s="158">
        <f t="shared" si="32"/>
        <v>97492.795337820367</v>
      </c>
      <c r="X29" s="158">
        <f t="shared" si="32"/>
        <v>87230.395828576118</v>
      </c>
      <c r="Y29" s="158">
        <f t="shared" si="32"/>
        <v>76967.996319331869</v>
      </c>
      <c r="Z29" s="158">
        <f t="shared" si="32"/>
        <v>66705.59681008762</v>
      </c>
      <c r="AA29" s="158">
        <f t="shared" si="32"/>
        <v>56443.197300843371</v>
      </c>
      <c r="AB29" s="158">
        <f t="shared" si="32"/>
        <v>46180.797791599121</v>
      </c>
      <c r="AC29" s="158">
        <f t="shared" si="32"/>
        <v>35918.398282354872</v>
      </c>
      <c r="AD29" s="158">
        <f t="shared" ref="AD29:AG29" si="33">AD27-AD28</f>
        <v>25655.998773110623</v>
      </c>
      <c r="AE29" s="158">
        <f t="shared" si="33"/>
        <v>15393.599263866374</v>
      </c>
      <c r="AF29" s="158">
        <f t="shared" si="33"/>
        <v>5131.1997546221246</v>
      </c>
      <c r="AG29" s="158">
        <f t="shared" si="33"/>
        <v>0</v>
      </c>
      <c r="AH29" s="158">
        <v>0</v>
      </c>
      <c r="AI29" s="158">
        <v>0</v>
      </c>
      <c r="AJ29" s="158">
        <v>0</v>
      </c>
      <c r="AK29" s="158">
        <v>0</v>
      </c>
      <c r="AL29" s="158">
        <v>0</v>
      </c>
      <c r="AM29" s="158">
        <v>0</v>
      </c>
      <c r="AN29" s="158">
        <v>0</v>
      </c>
      <c r="AO29" s="158">
        <v>0</v>
      </c>
      <c r="AP29" s="158">
        <v>0</v>
      </c>
      <c r="AQ29" s="158">
        <v>0</v>
      </c>
      <c r="AR29" s="158">
        <v>0</v>
      </c>
      <c r="AS29" s="158">
        <v>0</v>
      </c>
      <c r="AT29" s="158">
        <v>0</v>
      </c>
      <c r="AU29" s="158">
        <v>0</v>
      </c>
      <c r="AV29" s="158">
        <v>0</v>
      </c>
      <c r="AW29" s="158">
        <v>0</v>
      </c>
      <c r="AX29" s="158">
        <v>0</v>
      </c>
      <c r="AY29" s="158">
        <v>0</v>
      </c>
      <c r="AZ29" s="158">
        <v>0</v>
      </c>
      <c r="BA29" s="158">
        <v>0</v>
      </c>
      <c r="BB29" s="158">
        <v>0</v>
      </c>
      <c r="BC29" s="158">
        <v>0</v>
      </c>
      <c r="BD29" s="158">
        <v>0</v>
      </c>
      <c r="BE29" s="158">
        <v>0</v>
      </c>
      <c r="BF29" s="158">
        <v>0</v>
      </c>
      <c r="BG29" s="158">
        <v>0</v>
      </c>
      <c r="BH29" s="158">
        <v>0</v>
      </c>
      <c r="BI29" s="158">
        <v>0</v>
      </c>
      <c r="BJ29" s="158">
        <v>0</v>
      </c>
      <c r="BK29" s="158">
        <v>0</v>
      </c>
      <c r="BL29" s="158">
        <v>0</v>
      </c>
      <c r="BM29" s="158">
        <v>0</v>
      </c>
      <c r="BN29" s="158">
        <v>0</v>
      </c>
      <c r="BO29" s="158">
        <v>0</v>
      </c>
      <c r="BP29" s="158">
        <v>0</v>
      </c>
      <c r="BQ29" s="158">
        <v>0</v>
      </c>
      <c r="BR29" s="156"/>
      <c r="BS29" s="156"/>
      <c r="BT29" s="156"/>
      <c r="BU29" s="156"/>
    </row>
    <row r="31" spans="1:73">
      <c r="A31" s="161" t="s">
        <v>83</v>
      </c>
      <c r="B31" s="161" t="s">
        <v>79</v>
      </c>
      <c r="C31" s="161"/>
      <c r="D31" s="158"/>
      <c r="E31" s="158"/>
      <c r="F31" s="158"/>
      <c r="G31" s="158"/>
      <c r="H31" s="158">
        <f>C8</f>
        <v>1013290.9431718481</v>
      </c>
      <c r="I31" s="158">
        <f t="shared" ref="I31:AH31" si="34">H33</f>
        <v>996402.76078565058</v>
      </c>
      <c r="J31" s="158">
        <f t="shared" si="34"/>
        <v>962626.3960132557</v>
      </c>
      <c r="K31" s="158">
        <f t="shared" si="34"/>
        <v>928850.03124086082</v>
      </c>
      <c r="L31" s="158">
        <f t="shared" si="34"/>
        <v>895073.66646846593</v>
      </c>
      <c r="M31" s="158">
        <f t="shared" si="34"/>
        <v>861297.30169607105</v>
      </c>
      <c r="N31" s="158">
        <f t="shared" si="34"/>
        <v>827520.93692367617</v>
      </c>
      <c r="O31" s="158">
        <f t="shared" si="34"/>
        <v>793744.57215128129</v>
      </c>
      <c r="P31" s="158">
        <f t="shared" si="34"/>
        <v>759968.20737888641</v>
      </c>
      <c r="Q31" s="158">
        <f t="shared" si="34"/>
        <v>726191.84260649153</v>
      </c>
      <c r="R31" s="158">
        <f t="shared" si="34"/>
        <v>692415.47783409664</v>
      </c>
      <c r="S31" s="158">
        <f t="shared" si="34"/>
        <v>658639.11306170176</v>
      </c>
      <c r="T31" s="158">
        <f t="shared" si="34"/>
        <v>624862.74828930688</v>
      </c>
      <c r="U31" s="158">
        <f t="shared" si="34"/>
        <v>591086.383516912</v>
      </c>
      <c r="V31" s="158">
        <f t="shared" si="34"/>
        <v>557310.01874451712</v>
      </c>
      <c r="W31" s="158">
        <f t="shared" si="34"/>
        <v>523533.65397212218</v>
      </c>
      <c r="X31" s="158">
        <f t="shared" si="34"/>
        <v>489757.28919972724</v>
      </c>
      <c r="Y31" s="158">
        <f t="shared" si="34"/>
        <v>455980.9244273323</v>
      </c>
      <c r="Z31" s="158">
        <f t="shared" si="34"/>
        <v>422204.55965493736</v>
      </c>
      <c r="AA31" s="158">
        <f t="shared" si="34"/>
        <v>388428.19488254242</v>
      </c>
      <c r="AB31" s="158">
        <f t="shared" si="34"/>
        <v>354651.83011014748</v>
      </c>
      <c r="AC31" s="158">
        <f t="shared" si="34"/>
        <v>320875.46533775254</v>
      </c>
      <c r="AD31" s="158">
        <f t="shared" si="34"/>
        <v>287099.1005653576</v>
      </c>
      <c r="AE31" s="158">
        <f t="shared" si="34"/>
        <v>253322.73579296266</v>
      </c>
      <c r="AF31" s="158">
        <f t="shared" si="34"/>
        <v>219546.37102056772</v>
      </c>
      <c r="AG31" s="158">
        <f t="shared" si="34"/>
        <v>185770.00624817278</v>
      </c>
      <c r="AH31" s="158">
        <f t="shared" si="34"/>
        <v>151993.64147577784</v>
      </c>
      <c r="AI31" s="158">
        <f t="shared" ref="AI31" si="35">AH33</f>
        <v>118217.2767033829</v>
      </c>
      <c r="AJ31" s="158">
        <f t="shared" ref="AJ31" si="36">AI33</f>
        <v>84440.911930987961</v>
      </c>
      <c r="AK31" s="158">
        <f t="shared" ref="AK31" si="37">AJ33</f>
        <v>50664.547158593028</v>
      </c>
      <c r="AL31" s="158">
        <f t="shared" ref="AL31" si="38">AK33</f>
        <v>16888.182386198096</v>
      </c>
      <c r="AM31" s="158">
        <v>0</v>
      </c>
      <c r="AN31" s="158">
        <v>0</v>
      </c>
      <c r="AO31" s="158">
        <v>0</v>
      </c>
      <c r="AP31" s="158">
        <v>0</v>
      </c>
      <c r="AQ31" s="158">
        <v>0</v>
      </c>
      <c r="AR31" s="158">
        <v>0</v>
      </c>
      <c r="AS31" s="158">
        <v>0</v>
      </c>
      <c r="AT31" s="158">
        <v>0</v>
      </c>
      <c r="AU31" s="158">
        <v>0</v>
      </c>
      <c r="AV31" s="158">
        <v>0</v>
      </c>
      <c r="AW31" s="158">
        <v>0</v>
      </c>
      <c r="AX31" s="158">
        <v>0</v>
      </c>
      <c r="AY31" s="158">
        <v>0</v>
      </c>
      <c r="AZ31" s="158">
        <v>0</v>
      </c>
      <c r="BA31" s="158">
        <v>0</v>
      </c>
      <c r="BB31" s="158">
        <v>0</v>
      </c>
      <c r="BC31" s="158">
        <v>0</v>
      </c>
      <c r="BD31" s="158">
        <v>0</v>
      </c>
      <c r="BE31" s="158">
        <v>0</v>
      </c>
      <c r="BF31" s="158">
        <v>0</v>
      </c>
      <c r="BG31" s="158">
        <v>0</v>
      </c>
      <c r="BH31" s="158">
        <v>0</v>
      </c>
      <c r="BI31" s="158">
        <v>0</v>
      </c>
      <c r="BJ31" s="158">
        <v>0</v>
      </c>
      <c r="BK31" s="158">
        <v>0</v>
      </c>
      <c r="BL31" s="158">
        <v>0</v>
      </c>
      <c r="BM31" s="158">
        <v>0</v>
      </c>
      <c r="BN31" s="158">
        <v>0</v>
      </c>
      <c r="BO31" s="158">
        <v>0</v>
      </c>
      <c r="BP31" s="158">
        <v>0</v>
      </c>
      <c r="BQ31" s="158">
        <v>0</v>
      </c>
      <c r="BR31" s="156"/>
      <c r="BS31" s="156"/>
      <c r="BT31" s="156"/>
      <c r="BU31" s="156"/>
    </row>
    <row r="32" spans="1:73">
      <c r="A32" s="161"/>
      <c r="B32" s="161" t="s">
        <v>1</v>
      </c>
      <c r="C32" s="161"/>
      <c r="D32" s="158"/>
      <c r="E32" s="158"/>
      <c r="F32" s="158"/>
      <c r="G32" s="158"/>
      <c r="H32" s="158">
        <f t="shared" ref="H32:AH32" si="39">H8</f>
        <v>16888.182386197466</v>
      </c>
      <c r="I32" s="158">
        <f t="shared" si="39"/>
        <v>33776.364772394933</v>
      </c>
      <c r="J32" s="158">
        <f t="shared" si="39"/>
        <v>33776.364772394933</v>
      </c>
      <c r="K32" s="158">
        <f t="shared" si="39"/>
        <v>33776.364772394933</v>
      </c>
      <c r="L32" s="158">
        <f t="shared" si="39"/>
        <v>33776.364772394933</v>
      </c>
      <c r="M32" s="158">
        <f t="shared" si="39"/>
        <v>33776.364772394933</v>
      </c>
      <c r="N32" s="158">
        <f t="shared" si="39"/>
        <v>33776.364772394933</v>
      </c>
      <c r="O32" s="158">
        <f t="shared" si="39"/>
        <v>33776.364772394933</v>
      </c>
      <c r="P32" s="158">
        <f t="shared" si="39"/>
        <v>33776.364772394933</v>
      </c>
      <c r="Q32" s="158">
        <f t="shared" si="39"/>
        <v>33776.364772394933</v>
      </c>
      <c r="R32" s="158">
        <f t="shared" si="39"/>
        <v>33776.364772394933</v>
      </c>
      <c r="S32" s="158">
        <f t="shared" si="39"/>
        <v>33776.364772394933</v>
      </c>
      <c r="T32" s="158">
        <f t="shared" si="39"/>
        <v>33776.364772394933</v>
      </c>
      <c r="U32" s="158">
        <f t="shared" si="39"/>
        <v>33776.364772394933</v>
      </c>
      <c r="V32" s="158">
        <f t="shared" si="39"/>
        <v>33776.364772394933</v>
      </c>
      <c r="W32" s="158">
        <f t="shared" si="39"/>
        <v>33776.364772394933</v>
      </c>
      <c r="X32" s="158">
        <f t="shared" si="39"/>
        <v>33776.364772394933</v>
      </c>
      <c r="Y32" s="158">
        <f t="shared" si="39"/>
        <v>33776.364772394933</v>
      </c>
      <c r="Z32" s="158">
        <f t="shared" si="39"/>
        <v>33776.364772394933</v>
      </c>
      <c r="AA32" s="158">
        <f t="shared" si="39"/>
        <v>33776.364772394933</v>
      </c>
      <c r="AB32" s="158">
        <f t="shared" si="39"/>
        <v>33776.364772394933</v>
      </c>
      <c r="AC32" s="158">
        <f t="shared" si="39"/>
        <v>33776.364772394933</v>
      </c>
      <c r="AD32" s="158">
        <f t="shared" si="39"/>
        <v>33776.364772394933</v>
      </c>
      <c r="AE32" s="158">
        <f t="shared" si="39"/>
        <v>33776.364772394933</v>
      </c>
      <c r="AF32" s="158">
        <f t="shared" si="39"/>
        <v>33776.364772394933</v>
      </c>
      <c r="AG32" s="158">
        <f t="shared" si="39"/>
        <v>33776.364772394933</v>
      </c>
      <c r="AH32" s="158">
        <f t="shared" si="39"/>
        <v>33776.364772394933</v>
      </c>
      <c r="AI32" s="158">
        <f t="shared" ref="AI32:AL32" si="40">AI8</f>
        <v>33776.364772394933</v>
      </c>
      <c r="AJ32" s="158">
        <f t="shared" si="40"/>
        <v>33776.364772394933</v>
      </c>
      <c r="AK32" s="158">
        <f t="shared" si="40"/>
        <v>33776.364772394933</v>
      </c>
      <c r="AL32" s="158">
        <f t="shared" si="40"/>
        <v>16888.182386197466</v>
      </c>
      <c r="AM32" s="158">
        <v>0</v>
      </c>
      <c r="AN32" s="158">
        <v>0</v>
      </c>
      <c r="AO32" s="158">
        <v>0</v>
      </c>
      <c r="AP32" s="158">
        <v>0</v>
      </c>
      <c r="AQ32" s="158">
        <v>0</v>
      </c>
      <c r="AR32" s="158">
        <v>0</v>
      </c>
      <c r="AS32" s="158">
        <v>0</v>
      </c>
      <c r="AT32" s="158">
        <v>0</v>
      </c>
      <c r="AU32" s="158">
        <v>0</v>
      </c>
      <c r="AV32" s="158">
        <v>0</v>
      </c>
      <c r="AW32" s="158">
        <v>0</v>
      </c>
      <c r="AX32" s="158">
        <v>0</v>
      </c>
      <c r="AY32" s="158">
        <v>0</v>
      </c>
      <c r="AZ32" s="158">
        <v>0</v>
      </c>
      <c r="BA32" s="158">
        <v>0</v>
      </c>
      <c r="BB32" s="158">
        <v>0</v>
      </c>
      <c r="BC32" s="158">
        <v>0</v>
      </c>
      <c r="BD32" s="158">
        <v>0</v>
      </c>
      <c r="BE32" s="158">
        <v>0</v>
      </c>
      <c r="BF32" s="158">
        <v>0</v>
      </c>
      <c r="BG32" s="158">
        <v>0</v>
      </c>
      <c r="BH32" s="158">
        <v>0</v>
      </c>
      <c r="BI32" s="158">
        <v>0</v>
      </c>
      <c r="BJ32" s="158">
        <v>0</v>
      </c>
      <c r="BK32" s="158">
        <v>0</v>
      </c>
      <c r="BL32" s="158">
        <v>0</v>
      </c>
      <c r="BM32" s="158">
        <v>0</v>
      </c>
      <c r="BN32" s="158">
        <v>0</v>
      </c>
      <c r="BO32" s="158">
        <v>0</v>
      </c>
      <c r="BP32" s="158">
        <v>0</v>
      </c>
      <c r="BQ32" s="158">
        <v>0</v>
      </c>
      <c r="BR32" s="156"/>
      <c r="BS32" s="156"/>
      <c r="BT32" s="156"/>
      <c r="BU32" s="156"/>
    </row>
    <row r="33" spans="1:73">
      <c r="A33" s="161"/>
      <c r="B33" s="161" t="s">
        <v>80</v>
      </c>
      <c r="C33" s="161"/>
      <c r="D33" s="158"/>
      <c r="E33" s="158"/>
      <c r="F33" s="158"/>
      <c r="G33" s="158"/>
      <c r="H33" s="158">
        <f t="shared" ref="H33:AH33" si="41">H31-H32</f>
        <v>996402.76078565058</v>
      </c>
      <c r="I33" s="158">
        <f t="shared" si="41"/>
        <v>962626.3960132557</v>
      </c>
      <c r="J33" s="158">
        <f t="shared" si="41"/>
        <v>928850.03124086082</v>
      </c>
      <c r="K33" s="158">
        <f t="shared" si="41"/>
        <v>895073.66646846593</v>
      </c>
      <c r="L33" s="158">
        <f t="shared" si="41"/>
        <v>861297.30169607105</v>
      </c>
      <c r="M33" s="158">
        <f t="shared" si="41"/>
        <v>827520.93692367617</v>
      </c>
      <c r="N33" s="158">
        <f t="shared" si="41"/>
        <v>793744.57215128129</v>
      </c>
      <c r="O33" s="158">
        <f t="shared" si="41"/>
        <v>759968.20737888641</v>
      </c>
      <c r="P33" s="158">
        <f t="shared" si="41"/>
        <v>726191.84260649153</v>
      </c>
      <c r="Q33" s="158">
        <f t="shared" si="41"/>
        <v>692415.47783409664</v>
      </c>
      <c r="R33" s="158">
        <f t="shared" si="41"/>
        <v>658639.11306170176</v>
      </c>
      <c r="S33" s="158">
        <f t="shared" si="41"/>
        <v>624862.74828930688</v>
      </c>
      <c r="T33" s="158">
        <f t="shared" si="41"/>
        <v>591086.383516912</v>
      </c>
      <c r="U33" s="158">
        <f t="shared" si="41"/>
        <v>557310.01874451712</v>
      </c>
      <c r="V33" s="158">
        <f t="shared" si="41"/>
        <v>523533.65397212218</v>
      </c>
      <c r="W33" s="158">
        <f t="shared" si="41"/>
        <v>489757.28919972724</v>
      </c>
      <c r="X33" s="158">
        <f t="shared" si="41"/>
        <v>455980.9244273323</v>
      </c>
      <c r="Y33" s="158">
        <f t="shared" si="41"/>
        <v>422204.55965493736</v>
      </c>
      <c r="Z33" s="158">
        <f t="shared" si="41"/>
        <v>388428.19488254242</v>
      </c>
      <c r="AA33" s="158">
        <f t="shared" si="41"/>
        <v>354651.83011014748</v>
      </c>
      <c r="AB33" s="158">
        <f t="shared" si="41"/>
        <v>320875.46533775254</v>
      </c>
      <c r="AC33" s="158">
        <f t="shared" si="41"/>
        <v>287099.1005653576</v>
      </c>
      <c r="AD33" s="158">
        <f t="shared" si="41"/>
        <v>253322.73579296266</v>
      </c>
      <c r="AE33" s="158">
        <f t="shared" si="41"/>
        <v>219546.37102056772</v>
      </c>
      <c r="AF33" s="158">
        <f t="shared" si="41"/>
        <v>185770.00624817278</v>
      </c>
      <c r="AG33" s="158">
        <f t="shared" si="41"/>
        <v>151993.64147577784</v>
      </c>
      <c r="AH33" s="158">
        <f t="shared" si="41"/>
        <v>118217.2767033829</v>
      </c>
      <c r="AI33" s="158">
        <f t="shared" ref="AI33:AL33" si="42">AI31-AI32</f>
        <v>84440.911930987961</v>
      </c>
      <c r="AJ33" s="158">
        <f t="shared" si="42"/>
        <v>50664.547158593028</v>
      </c>
      <c r="AK33" s="158">
        <f t="shared" si="42"/>
        <v>16888.182386198096</v>
      </c>
      <c r="AL33" s="158">
        <f t="shared" si="42"/>
        <v>6.2937033362686634E-10</v>
      </c>
      <c r="AM33" s="158">
        <v>0</v>
      </c>
      <c r="AN33" s="158">
        <v>0</v>
      </c>
      <c r="AO33" s="158">
        <v>0</v>
      </c>
      <c r="AP33" s="158">
        <v>0</v>
      </c>
      <c r="AQ33" s="158">
        <v>0</v>
      </c>
      <c r="AR33" s="158">
        <v>0</v>
      </c>
      <c r="AS33" s="158">
        <v>0</v>
      </c>
      <c r="AT33" s="158">
        <v>0</v>
      </c>
      <c r="AU33" s="158">
        <v>0</v>
      </c>
      <c r="AV33" s="158">
        <v>0</v>
      </c>
      <c r="AW33" s="158">
        <v>0</v>
      </c>
      <c r="AX33" s="158">
        <v>0</v>
      </c>
      <c r="AY33" s="158">
        <v>0</v>
      </c>
      <c r="AZ33" s="158">
        <v>0</v>
      </c>
      <c r="BA33" s="158">
        <v>0</v>
      </c>
      <c r="BB33" s="158">
        <v>0</v>
      </c>
      <c r="BC33" s="158">
        <v>0</v>
      </c>
      <c r="BD33" s="158">
        <v>0</v>
      </c>
      <c r="BE33" s="158">
        <v>0</v>
      </c>
      <c r="BF33" s="158">
        <v>0</v>
      </c>
      <c r="BG33" s="158">
        <v>0</v>
      </c>
      <c r="BH33" s="158">
        <v>0</v>
      </c>
      <c r="BI33" s="158">
        <v>0</v>
      </c>
      <c r="BJ33" s="158">
        <v>0</v>
      </c>
      <c r="BK33" s="158">
        <v>0</v>
      </c>
      <c r="BL33" s="158">
        <v>0</v>
      </c>
      <c r="BM33" s="158">
        <v>0</v>
      </c>
      <c r="BN33" s="158">
        <v>0</v>
      </c>
      <c r="BO33" s="158">
        <v>0</v>
      </c>
      <c r="BP33" s="158">
        <v>0</v>
      </c>
      <c r="BQ33" s="158">
        <v>0</v>
      </c>
      <c r="BR33" s="156"/>
      <c r="BS33" s="156"/>
      <c r="BT33" s="156"/>
      <c r="BU33" s="156"/>
    </row>
    <row r="35" spans="1:73">
      <c r="A35" s="161" t="s">
        <v>91</v>
      </c>
      <c r="B35" s="161" t="s">
        <v>79</v>
      </c>
      <c r="C35" s="161"/>
      <c r="D35" s="158"/>
      <c r="E35" s="158"/>
      <c r="F35" s="158"/>
      <c r="G35" s="158"/>
      <c r="H35" s="158">
        <f>C9</f>
        <v>270064.58417807176</v>
      </c>
      <c r="I35" s="158">
        <f t="shared" ref="I35:R35" si="43">H37</f>
        <v>266206.51868981362</v>
      </c>
      <c r="J35" s="158">
        <f t="shared" si="43"/>
        <v>258490.38771329727</v>
      </c>
      <c r="K35" s="158">
        <f t="shared" si="43"/>
        <v>250774.25673678092</v>
      </c>
      <c r="L35" s="158">
        <f t="shared" si="43"/>
        <v>243058.12576026458</v>
      </c>
      <c r="M35" s="158">
        <f t="shared" si="43"/>
        <v>235341.99478374823</v>
      </c>
      <c r="N35" s="158">
        <f t="shared" si="43"/>
        <v>227625.86380723189</v>
      </c>
      <c r="O35" s="158">
        <f t="shared" si="43"/>
        <v>219909.73283071554</v>
      </c>
      <c r="P35" s="158">
        <f t="shared" si="43"/>
        <v>212193.60185419919</v>
      </c>
      <c r="Q35" s="158">
        <f t="shared" si="43"/>
        <v>204477.47087768285</v>
      </c>
      <c r="R35" s="158">
        <f t="shared" si="43"/>
        <v>196761.3399011665</v>
      </c>
      <c r="S35" s="158">
        <f>R37</f>
        <v>189045.20892465016</v>
      </c>
      <c r="T35" s="158">
        <f t="shared" ref="T35:AL35" si="44">S37</f>
        <v>181329.07794813381</v>
      </c>
      <c r="U35" s="158">
        <f t="shared" si="44"/>
        <v>173612.94697161746</v>
      </c>
      <c r="V35" s="158">
        <f t="shared" si="44"/>
        <v>165896.81599510112</v>
      </c>
      <c r="W35" s="158">
        <f t="shared" si="44"/>
        <v>158180.68501858477</v>
      </c>
      <c r="X35" s="158">
        <f t="shared" si="44"/>
        <v>150464.55404206843</v>
      </c>
      <c r="Y35" s="158">
        <f t="shared" si="44"/>
        <v>142748.42306555208</v>
      </c>
      <c r="Z35" s="158">
        <f t="shared" si="44"/>
        <v>135032.29208903573</v>
      </c>
      <c r="AA35" s="158">
        <f t="shared" si="44"/>
        <v>127316.1611125194</v>
      </c>
      <c r="AB35" s="158">
        <f t="shared" si="44"/>
        <v>119600.03013600307</v>
      </c>
      <c r="AC35" s="158">
        <f t="shared" si="44"/>
        <v>111883.89915948674</v>
      </c>
      <c r="AD35" s="158">
        <f t="shared" si="44"/>
        <v>104167.76818297041</v>
      </c>
      <c r="AE35" s="158">
        <f t="shared" si="44"/>
        <v>96451.637206454077</v>
      </c>
      <c r="AF35" s="158">
        <f t="shared" si="44"/>
        <v>88735.506229937746</v>
      </c>
      <c r="AG35" s="158">
        <f t="shared" si="44"/>
        <v>81019.375253421415</v>
      </c>
      <c r="AH35" s="158">
        <f t="shared" si="44"/>
        <v>73303.244276905083</v>
      </c>
      <c r="AI35" s="158">
        <f t="shared" si="44"/>
        <v>65587.113300388752</v>
      </c>
      <c r="AJ35" s="158">
        <f t="shared" si="44"/>
        <v>57870.982323872413</v>
      </c>
      <c r="AK35" s="158">
        <f t="shared" si="44"/>
        <v>50154.851347356074</v>
      </c>
      <c r="AL35" s="158">
        <f t="shared" si="44"/>
        <v>42438.720370839736</v>
      </c>
      <c r="AM35" s="158">
        <f t="shared" ref="AM35" si="45">AL37</f>
        <v>34722.589394323397</v>
      </c>
      <c r="AN35" s="158">
        <f t="shared" ref="AN35" si="46">AM37</f>
        <v>27006.458417807062</v>
      </c>
      <c r="AO35" s="158">
        <f t="shared" ref="AO35" si="47">AN37</f>
        <v>19290.327441290727</v>
      </c>
      <c r="AP35" s="158">
        <f t="shared" ref="AP35" si="48">AO37</f>
        <v>11574.196464774392</v>
      </c>
      <c r="AQ35" s="158">
        <f t="shared" ref="AQ35" si="49">AP37</f>
        <v>3858.0654882580557</v>
      </c>
      <c r="AR35" s="158">
        <v>0</v>
      </c>
      <c r="AS35" s="158">
        <v>0</v>
      </c>
      <c r="AT35" s="158">
        <v>0</v>
      </c>
      <c r="AU35" s="158">
        <v>0</v>
      </c>
      <c r="AV35" s="158">
        <v>0</v>
      </c>
      <c r="AW35" s="158">
        <v>0</v>
      </c>
      <c r="AX35" s="158">
        <v>0</v>
      </c>
      <c r="AY35" s="158">
        <v>0</v>
      </c>
      <c r="AZ35" s="158">
        <v>0</v>
      </c>
      <c r="BA35" s="158">
        <v>0</v>
      </c>
      <c r="BB35" s="158">
        <v>0</v>
      </c>
      <c r="BC35" s="158">
        <v>0</v>
      </c>
      <c r="BD35" s="158">
        <v>0</v>
      </c>
      <c r="BE35" s="158">
        <v>0</v>
      </c>
      <c r="BF35" s="158">
        <v>0</v>
      </c>
      <c r="BG35" s="158">
        <v>0</v>
      </c>
      <c r="BH35" s="158">
        <v>0</v>
      </c>
      <c r="BI35" s="158">
        <v>0</v>
      </c>
      <c r="BJ35" s="158">
        <v>0</v>
      </c>
      <c r="BK35" s="158">
        <v>0</v>
      </c>
      <c r="BL35" s="158">
        <v>0</v>
      </c>
      <c r="BM35" s="158">
        <v>0</v>
      </c>
      <c r="BN35" s="158">
        <v>0</v>
      </c>
      <c r="BO35" s="158">
        <v>0</v>
      </c>
      <c r="BP35" s="158">
        <v>0</v>
      </c>
      <c r="BQ35" s="158">
        <v>0</v>
      </c>
      <c r="BR35" s="156"/>
      <c r="BS35" s="156"/>
      <c r="BT35" s="156"/>
      <c r="BU35" s="156"/>
    </row>
    <row r="36" spans="1:73">
      <c r="A36" s="161"/>
      <c r="B36" s="161" t="s">
        <v>1</v>
      </c>
      <c r="C36" s="161"/>
      <c r="D36" s="158"/>
      <c r="E36" s="158"/>
      <c r="F36" s="158"/>
      <c r="G36" s="158"/>
      <c r="H36" s="158">
        <f>H9</f>
        <v>3858.065488258168</v>
      </c>
      <c r="I36" s="158">
        <f t="shared" ref="I36:AL36" si="50">I9</f>
        <v>7716.130976516336</v>
      </c>
      <c r="J36" s="158">
        <f t="shared" si="50"/>
        <v>7716.130976516336</v>
      </c>
      <c r="K36" s="158">
        <f t="shared" si="50"/>
        <v>7716.130976516336</v>
      </c>
      <c r="L36" s="158">
        <f t="shared" si="50"/>
        <v>7716.130976516336</v>
      </c>
      <c r="M36" s="158">
        <f t="shared" si="50"/>
        <v>7716.130976516336</v>
      </c>
      <c r="N36" s="158">
        <f t="shared" si="50"/>
        <v>7716.130976516336</v>
      </c>
      <c r="O36" s="158">
        <f t="shared" si="50"/>
        <v>7716.130976516336</v>
      </c>
      <c r="P36" s="158">
        <f t="shared" si="50"/>
        <v>7716.130976516336</v>
      </c>
      <c r="Q36" s="158">
        <f t="shared" si="50"/>
        <v>7716.130976516336</v>
      </c>
      <c r="R36" s="158">
        <f t="shared" si="50"/>
        <v>7716.130976516336</v>
      </c>
      <c r="S36" s="158">
        <f t="shared" si="50"/>
        <v>7716.130976516336</v>
      </c>
      <c r="T36" s="158">
        <f t="shared" si="50"/>
        <v>7716.130976516336</v>
      </c>
      <c r="U36" s="158">
        <f t="shared" si="50"/>
        <v>7716.130976516336</v>
      </c>
      <c r="V36" s="158">
        <f t="shared" si="50"/>
        <v>7716.130976516336</v>
      </c>
      <c r="W36" s="158">
        <f t="shared" si="50"/>
        <v>7716.130976516336</v>
      </c>
      <c r="X36" s="158">
        <f t="shared" si="50"/>
        <v>7716.130976516336</v>
      </c>
      <c r="Y36" s="158">
        <f t="shared" si="50"/>
        <v>7716.130976516336</v>
      </c>
      <c r="Z36" s="158">
        <f t="shared" si="50"/>
        <v>7716.130976516336</v>
      </c>
      <c r="AA36" s="158">
        <f t="shared" si="50"/>
        <v>7716.130976516336</v>
      </c>
      <c r="AB36" s="158">
        <f t="shared" si="50"/>
        <v>7716.130976516336</v>
      </c>
      <c r="AC36" s="158">
        <f t="shared" si="50"/>
        <v>7716.130976516336</v>
      </c>
      <c r="AD36" s="158">
        <f t="shared" si="50"/>
        <v>7716.130976516336</v>
      </c>
      <c r="AE36" s="158">
        <f t="shared" si="50"/>
        <v>7716.130976516336</v>
      </c>
      <c r="AF36" s="158">
        <f t="shared" si="50"/>
        <v>7716.130976516336</v>
      </c>
      <c r="AG36" s="158">
        <f t="shared" si="50"/>
        <v>7716.130976516336</v>
      </c>
      <c r="AH36" s="158">
        <f t="shared" si="50"/>
        <v>7716.130976516336</v>
      </c>
      <c r="AI36" s="158">
        <f t="shared" si="50"/>
        <v>7716.130976516336</v>
      </c>
      <c r="AJ36" s="158">
        <f t="shared" si="50"/>
        <v>7716.130976516336</v>
      </c>
      <c r="AK36" s="158">
        <f t="shared" si="50"/>
        <v>7716.130976516336</v>
      </c>
      <c r="AL36" s="158">
        <f t="shared" si="50"/>
        <v>7716.130976516336</v>
      </c>
      <c r="AM36" s="158">
        <f t="shared" ref="AM36:AQ36" si="51">AM9</f>
        <v>7716.130976516336</v>
      </c>
      <c r="AN36" s="158">
        <f t="shared" si="51"/>
        <v>7716.130976516336</v>
      </c>
      <c r="AO36" s="158">
        <f t="shared" si="51"/>
        <v>7716.130976516336</v>
      </c>
      <c r="AP36" s="158">
        <f t="shared" si="51"/>
        <v>7716.130976516336</v>
      </c>
      <c r="AQ36" s="158">
        <f t="shared" si="51"/>
        <v>3858.065488258168</v>
      </c>
      <c r="AR36" s="158">
        <v>0</v>
      </c>
      <c r="AS36" s="158">
        <v>0</v>
      </c>
      <c r="AT36" s="158">
        <v>0</v>
      </c>
      <c r="AU36" s="158">
        <v>0</v>
      </c>
      <c r="AV36" s="158">
        <v>0</v>
      </c>
      <c r="AW36" s="158">
        <v>0</v>
      </c>
      <c r="AX36" s="158">
        <v>0</v>
      </c>
      <c r="AY36" s="158">
        <v>0</v>
      </c>
      <c r="AZ36" s="158">
        <v>0</v>
      </c>
      <c r="BA36" s="158">
        <v>0</v>
      </c>
      <c r="BB36" s="158">
        <v>0</v>
      </c>
      <c r="BC36" s="158">
        <v>0</v>
      </c>
      <c r="BD36" s="158">
        <v>0</v>
      </c>
      <c r="BE36" s="158">
        <v>0</v>
      </c>
      <c r="BF36" s="158">
        <v>0</v>
      </c>
      <c r="BG36" s="158">
        <v>0</v>
      </c>
      <c r="BH36" s="158">
        <v>0</v>
      </c>
      <c r="BI36" s="158">
        <v>0</v>
      </c>
      <c r="BJ36" s="158">
        <v>0</v>
      </c>
      <c r="BK36" s="158">
        <v>0</v>
      </c>
      <c r="BL36" s="158">
        <v>0</v>
      </c>
      <c r="BM36" s="158">
        <v>0</v>
      </c>
      <c r="BN36" s="158">
        <v>0</v>
      </c>
      <c r="BO36" s="158">
        <v>0</v>
      </c>
      <c r="BP36" s="158">
        <v>0</v>
      </c>
      <c r="BQ36" s="158">
        <v>0</v>
      </c>
      <c r="BR36" s="156"/>
      <c r="BS36" s="156"/>
      <c r="BT36" s="156"/>
      <c r="BU36" s="156"/>
    </row>
    <row r="37" spans="1:73">
      <c r="A37" s="161"/>
      <c r="B37" s="161" t="s">
        <v>80</v>
      </c>
      <c r="C37" s="161"/>
      <c r="D37" s="158"/>
      <c r="E37" s="158"/>
      <c r="F37" s="158"/>
      <c r="G37" s="158"/>
      <c r="H37" s="158">
        <f t="shared" ref="H37:R37" si="52">H35-H36</f>
        <v>266206.51868981362</v>
      </c>
      <c r="I37" s="158">
        <f t="shared" si="52"/>
        <v>258490.38771329727</v>
      </c>
      <c r="J37" s="158">
        <f t="shared" si="52"/>
        <v>250774.25673678092</v>
      </c>
      <c r="K37" s="158">
        <f t="shared" si="52"/>
        <v>243058.12576026458</v>
      </c>
      <c r="L37" s="158">
        <f t="shared" si="52"/>
        <v>235341.99478374823</v>
      </c>
      <c r="M37" s="158">
        <f t="shared" si="52"/>
        <v>227625.86380723189</v>
      </c>
      <c r="N37" s="158">
        <f t="shared" si="52"/>
        <v>219909.73283071554</v>
      </c>
      <c r="O37" s="158">
        <f t="shared" si="52"/>
        <v>212193.60185419919</v>
      </c>
      <c r="P37" s="158">
        <f t="shared" si="52"/>
        <v>204477.47087768285</v>
      </c>
      <c r="Q37" s="158">
        <f t="shared" si="52"/>
        <v>196761.3399011665</v>
      </c>
      <c r="R37" s="158">
        <f t="shared" si="52"/>
        <v>189045.20892465016</v>
      </c>
      <c r="S37" s="158">
        <f>S35-S36</f>
        <v>181329.07794813381</v>
      </c>
      <c r="T37" s="158">
        <f t="shared" ref="T37:AL37" si="53">T35-T36</f>
        <v>173612.94697161746</v>
      </c>
      <c r="U37" s="158">
        <f t="shared" si="53"/>
        <v>165896.81599510112</v>
      </c>
      <c r="V37" s="158">
        <f t="shared" si="53"/>
        <v>158180.68501858477</v>
      </c>
      <c r="W37" s="158">
        <f t="shared" si="53"/>
        <v>150464.55404206843</v>
      </c>
      <c r="X37" s="158">
        <f t="shared" si="53"/>
        <v>142748.42306555208</v>
      </c>
      <c r="Y37" s="158">
        <f t="shared" si="53"/>
        <v>135032.29208903573</v>
      </c>
      <c r="Z37" s="158">
        <f t="shared" si="53"/>
        <v>127316.1611125194</v>
      </c>
      <c r="AA37" s="158">
        <f t="shared" si="53"/>
        <v>119600.03013600307</v>
      </c>
      <c r="AB37" s="158">
        <f t="shared" si="53"/>
        <v>111883.89915948674</v>
      </c>
      <c r="AC37" s="158">
        <f t="shared" si="53"/>
        <v>104167.76818297041</v>
      </c>
      <c r="AD37" s="158">
        <f t="shared" si="53"/>
        <v>96451.637206454077</v>
      </c>
      <c r="AE37" s="158">
        <f t="shared" si="53"/>
        <v>88735.506229937746</v>
      </c>
      <c r="AF37" s="158">
        <f t="shared" si="53"/>
        <v>81019.375253421415</v>
      </c>
      <c r="AG37" s="158">
        <f t="shared" si="53"/>
        <v>73303.244276905083</v>
      </c>
      <c r="AH37" s="158">
        <f t="shared" si="53"/>
        <v>65587.113300388752</v>
      </c>
      <c r="AI37" s="158">
        <f t="shared" si="53"/>
        <v>57870.982323872413</v>
      </c>
      <c r="AJ37" s="158">
        <f t="shared" si="53"/>
        <v>50154.851347356074</v>
      </c>
      <c r="AK37" s="158">
        <f t="shared" si="53"/>
        <v>42438.720370839736</v>
      </c>
      <c r="AL37" s="158">
        <f t="shared" si="53"/>
        <v>34722.589394323397</v>
      </c>
      <c r="AM37" s="158">
        <f t="shared" ref="AM37:AQ37" si="54">AM35-AM36</f>
        <v>27006.458417807062</v>
      </c>
      <c r="AN37" s="158">
        <f t="shared" si="54"/>
        <v>19290.327441290727</v>
      </c>
      <c r="AO37" s="158">
        <f t="shared" si="54"/>
        <v>11574.196464774392</v>
      </c>
      <c r="AP37" s="158">
        <f t="shared" si="54"/>
        <v>3858.0654882580557</v>
      </c>
      <c r="AQ37" s="158">
        <f t="shared" si="54"/>
        <v>-1.1232259566895664E-10</v>
      </c>
      <c r="AR37" s="158">
        <v>0</v>
      </c>
      <c r="AS37" s="158">
        <v>0</v>
      </c>
      <c r="AT37" s="158">
        <v>0</v>
      </c>
      <c r="AU37" s="158">
        <v>0</v>
      </c>
      <c r="AV37" s="158">
        <v>0</v>
      </c>
      <c r="AW37" s="158">
        <v>0</v>
      </c>
      <c r="AX37" s="158">
        <v>0</v>
      </c>
      <c r="AY37" s="158">
        <v>0</v>
      </c>
      <c r="AZ37" s="158">
        <v>0</v>
      </c>
      <c r="BA37" s="158">
        <v>0</v>
      </c>
      <c r="BB37" s="158">
        <v>0</v>
      </c>
      <c r="BC37" s="158">
        <v>0</v>
      </c>
      <c r="BD37" s="158">
        <v>0</v>
      </c>
      <c r="BE37" s="158">
        <v>0</v>
      </c>
      <c r="BF37" s="158">
        <v>0</v>
      </c>
      <c r="BG37" s="158">
        <v>0</v>
      </c>
      <c r="BH37" s="158">
        <v>0</v>
      </c>
      <c r="BI37" s="158">
        <v>0</v>
      </c>
      <c r="BJ37" s="158">
        <v>0</v>
      </c>
      <c r="BK37" s="158">
        <v>0</v>
      </c>
      <c r="BL37" s="158">
        <v>0</v>
      </c>
      <c r="BM37" s="158">
        <v>0</v>
      </c>
      <c r="BN37" s="158">
        <v>0</v>
      </c>
      <c r="BO37" s="158">
        <v>0</v>
      </c>
      <c r="BP37" s="158">
        <v>0</v>
      </c>
      <c r="BQ37" s="158">
        <v>0</v>
      </c>
      <c r="BR37" s="156"/>
      <c r="BS37" s="156"/>
      <c r="BT37" s="156"/>
      <c r="BU37" s="156"/>
    </row>
    <row r="39" spans="1:73">
      <c r="A39" s="161" t="s">
        <v>92</v>
      </c>
      <c r="B39" s="161" t="s">
        <v>79</v>
      </c>
      <c r="C39" s="161"/>
      <c r="D39" s="158"/>
      <c r="E39" s="158"/>
      <c r="F39" s="158"/>
      <c r="G39" s="158"/>
      <c r="H39" s="158">
        <f>C10</f>
        <v>112005.11751327476</v>
      </c>
      <c r="I39" s="158">
        <f t="shared" ref="I39:AQ39" si="55">H41</f>
        <v>110605.05354435883</v>
      </c>
      <c r="J39" s="158">
        <f t="shared" si="55"/>
        <v>107804.92560652696</v>
      </c>
      <c r="K39" s="158">
        <f t="shared" si="55"/>
        <v>105004.79766869509</v>
      </c>
      <c r="L39" s="158">
        <f t="shared" si="55"/>
        <v>102204.66973086321</v>
      </c>
      <c r="M39" s="158">
        <f t="shared" si="55"/>
        <v>99404.541793031342</v>
      </c>
      <c r="N39" s="158">
        <f t="shared" si="55"/>
        <v>96604.413855199469</v>
      </c>
      <c r="O39" s="158">
        <f t="shared" si="55"/>
        <v>93804.285917367597</v>
      </c>
      <c r="P39" s="158">
        <f t="shared" si="55"/>
        <v>91004.157979535725</v>
      </c>
      <c r="Q39" s="158">
        <f t="shared" si="55"/>
        <v>88204.030041703852</v>
      </c>
      <c r="R39" s="158">
        <f t="shared" si="55"/>
        <v>85403.90210387198</v>
      </c>
      <c r="S39" s="158">
        <f t="shared" si="55"/>
        <v>82603.774166040108</v>
      </c>
      <c r="T39" s="158">
        <f t="shared" si="55"/>
        <v>79803.646228208236</v>
      </c>
      <c r="U39" s="158">
        <f t="shared" si="55"/>
        <v>77003.518290376363</v>
      </c>
      <c r="V39" s="158">
        <f t="shared" si="55"/>
        <v>74203.390352544491</v>
      </c>
      <c r="W39" s="158">
        <f t="shared" si="55"/>
        <v>71403.262414712619</v>
      </c>
      <c r="X39" s="158">
        <f t="shared" si="55"/>
        <v>68603.134476880747</v>
      </c>
      <c r="Y39" s="158">
        <f t="shared" si="55"/>
        <v>65803.006539048874</v>
      </c>
      <c r="Z39" s="158">
        <f t="shared" si="55"/>
        <v>63002.878601217002</v>
      </c>
      <c r="AA39" s="158">
        <f t="shared" si="55"/>
        <v>60202.75066338513</v>
      </c>
      <c r="AB39" s="158">
        <f t="shared" si="55"/>
        <v>57402.622725553258</v>
      </c>
      <c r="AC39" s="158">
        <f t="shared" si="55"/>
        <v>54602.494787721385</v>
      </c>
      <c r="AD39" s="158">
        <f t="shared" si="55"/>
        <v>51802.366849889513</v>
      </c>
      <c r="AE39" s="158">
        <f t="shared" si="55"/>
        <v>49002.238912057641</v>
      </c>
      <c r="AF39" s="158">
        <f t="shared" si="55"/>
        <v>46202.110974225769</v>
      </c>
      <c r="AG39" s="158">
        <f t="shared" si="55"/>
        <v>43401.983036393896</v>
      </c>
      <c r="AH39" s="158">
        <f t="shared" si="55"/>
        <v>40601.855098562024</v>
      </c>
      <c r="AI39" s="158">
        <f t="shared" si="55"/>
        <v>37801.727160730152</v>
      </c>
      <c r="AJ39" s="158">
        <f t="shared" si="55"/>
        <v>35001.59922289828</v>
      </c>
      <c r="AK39" s="158">
        <f t="shared" si="55"/>
        <v>32201.471285066411</v>
      </c>
      <c r="AL39" s="158">
        <f t="shared" si="55"/>
        <v>29401.343347234542</v>
      </c>
      <c r="AM39" s="158">
        <f t="shared" si="55"/>
        <v>26601.215409402674</v>
      </c>
      <c r="AN39" s="158">
        <f t="shared" si="55"/>
        <v>23801.087471570805</v>
      </c>
      <c r="AO39" s="158">
        <f t="shared" si="55"/>
        <v>21000.959533738936</v>
      </c>
      <c r="AP39" s="158">
        <f t="shared" si="55"/>
        <v>18200.831595907068</v>
      </c>
      <c r="AQ39" s="158">
        <f t="shared" si="55"/>
        <v>15400.703658075199</v>
      </c>
      <c r="AR39" s="158">
        <f t="shared" ref="AR39" si="56">AQ41</f>
        <v>12600.575720243331</v>
      </c>
      <c r="AS39" s="158">
        <f t="shared" ref="AS39" si="57">AR41</f>
        <v>9800.447782411462</v>
      </c>
      <c r="AT39" s="158">
        <f t="shared" ref="AT39" si="58">AS41</f>
        <v>7000.3198445795933</v>
      </c>
      <c r="AU39" s="158">
        <f t="shared" ref="AU39" si="59">AT41</f>
        <v>4200.1919067477247</v>
      </c>
      <c r="AV39" s="158">
        <f t="shared" ref="AV39" si="60">AU41</f>
        <v>1400.0639689158556</v>
      </c>
      <c r="AW39" s="158">
        <v>0</v>
      </c>
      <c r="AX39" s="158">
        <v>0</v>
      </c>
      <c r="AY39" s="158">
        <v>0</v>
      </c>
      <c r="AZ39" s="158">
        <v>0</v>
      </c>
      <c r="BA39" s="158">
        <v>0</v>
      </c>
      <c r="BB39" s="158">
        <v>0</v>
      </c>
      <c r="BC39" s="158">
        <v>0</v>
      </c>
      <c r="BD39" s="158">
        <v>0</v>
      </c>
      <c r="BE39" s="158">
        <v>0</v>
      </c>
      <c r="BF39" s="158">
        <v>0</v>
      </c>
      <c r="BG39" s="158">
        <v>0</v>
      </c>
      <c r="BH39" s="158">
        <v>0</v>
      </c>
      <c r="BI39" s="158">
        <v>0</v>
      </c>
      <c r="BJ39" s="158">
        <v>0</v>
      </c>
      <c r="BK39" s="158">
        <v>0</v>
      </c>
      <c r="BL39" s="158">
        <v>0</v>
      </c>
      <c r="BM39" s="158">
        <v>0</v>
      </c>
      <c r="BN39" s="158">
        <v>0</v>
      </c>
      <c r="BO39" s="158">
        <v>0</v>
      </c>
      <c r="BP39" s="158">
        <v>0</v>
      </c>
      <c r="BQ39" s="158">
        <v>0</v>
      </c>
      <c r="BR39" s="156"/>
      <c r="BS39" s="156"/>
      <c r="BT39" s="156"/>
      <c r="BU39" s="156"/>
    </row>
    <row r="40" spans="1:73">
      <c r="A40" s="161"/>
      <c r="B40" s="161" t="s">
        <v>1</v>
      </c>
      <c r="C40" s="161"/>
      <c r="D40" s="158"/>
      <c r="E40" s="158"/>
      <c r="F40" s="158"/>
      <c r="G40" s="158"/>
      <c r="H40" s="158">
        <f t="shared" ref="H40:AQ40" si="61">H10</f>
        <v>1400.0639689159345</v>
      </c>
      <c r="I40" s="158">
        <f t="shared" si="61"/>
        <v>2800.1279378318691</v>
      </c>
      <c r="J40" s="158">
        <f t="shared" si="61"/>
        <v>2800.1279378318691</v>
      </c>
      <c r="K40" s="158">
        <f t="shared" si="61"/>
        <v>2800.1279378318691</v>
      </c>
      <c r="L40" s="158">
        <f t="shared" si="61"/>
        <v>2800.1279378318691</v>
      </c>
      <c r="M40" s="158">
        <f t="shared" si="61"/>
        <v>2800.1279378318691</v>
      </c>
      <c r="N40" s="158">
        <f t="shared" si="61"/>
        <v>2800.1279378318691</v>
      </c>
      <c r="O40" s="158">
        <f t="shared" si="61"/>
        <v>2800.1279378318691</v>
      </c>
      <c r="P40" s="158">
        <f t="shared" si="61"/>
        <v>2800.1279378318691</v>
      </c>
      <c r="Q40" s="158">
        <f t="shared" si="61"/>
        <v>2800.1279378318691</v>
      </c>
      <c r="R40" s="158">
        <f t="shared" si="61"/>
        <v>2800.1279378318691</v>
      </c>
      <c r="S40" s="158">
        <f t="shared" si="61"/>
        <v>2800.1279378318691</v>
      </c>
      <c r="T40" s="158">
        <f t="shared" si="61"/>
        <v>2800.1279378318691</v>
      </c>
      <c r="U40" s="158">
        <f t="shared" si="61"/>
        <v>2800.1279378318691</v>
      </c>
      <c r="V40" s="158">
        <f t="shared" si="61"/>
        <v>2800.1279378318691</v>
      </c>
      <c r="W40" s="158">
        <f t="shared" si="61"/>
        <v>2800.1279378318691</v>
      </c>
      <c r="X40" s="158">
        <f t="shared" si="61"/>
        <v>2800.1279378318691</v>
      </c>
      <c r="Y40" s="158">
        <f t="shared" si="61"/>
        <v>2800.1279378318691</v>
      </c>
      <c r="Z40" s="158">
        <f t="shared" si="61"/>
        <v>2800.1279378318691</v>
      </c>
      <c r="AA40" s="158">
        <f t="shared" si="61"/>
        <v>2800.1279378318691</v>
      </c>
      <c r="AB40" s="158">
        <f t="shared" si="61"/>
        <v>2800.1279378318691</v>
      </c>
      <c r="AC40" s="158">
        <f t="shared" si="61"/>
        <v>2800.1279378318691</v>
      </c>
      <c r="AD40" s="158">
        <f t="shared" si="61"/>
        <v>2800.1279378318691</v>
      </c>
      <c r="AE40" s="158">
        <f t="shared" si="61"/>
        <v>2800.1279378318691</v>
      </c>
      <c r="AF40" s="158">
        <f t="shared" si="61"/>
        <v>2800.1279378318691</v>
      </c>
      <c r="AG40" s="158">
        <f t="shared" si="61"/>
        <v>2800.1279378318691</v>
      </c>
      <c r="AH40" s="158">
        <f t="shared" si="61"/>
        <v>2800.1279378318691</v>
      </c>
      <c r="AI40" s="158">
        <f t="shared" si="61"/>
        <v>2800.1279378318691</v>
      </c>
      <c r="AJ40" s="158">
        <f t="shared" si="61"/>
        <v>2800.1279378318691</v>
      </c>
      <c r="AK40" s="158">
        <f t="shared" si="61"/>
        <v>2800.1279378318691</v>
      </c>
      <c r="AL40" s="158">
        <f t="shared" si="61"/>
        <v>2800.1279378318691</v>
      </c>
      <c r="AM40" s="158">
        <f t="shared" si="61"/>
        <v>2800.1279378318691</v>
      </c>
      <c r="AN40" s="158">
        <f t="shared" si="61"/>
        <v>2800.1279378318691</v>
      </c>
      <c r="AO40" s="158">
        <f t="shared" si="61"/>
        <v>2800.1279378318691</v>
      </c>
      <c r="AP40" s="158">
        <f t="shared" si="61"/>
        <v>2800.1279378318691</v>
      </c>
      <c r="AQ40" s="158">
        <f t="shared" si="61"/>
        <v>2800.1279378318691</v>
      </c>
      <c r="AR40" s="158">
        <f t="shared" ref="AR40:AV40" si="62">AR10</f>
        <v>2800.1279378318691</v>
      </c>
      <c r="AS40" s="158">
        <f t="shared" si="62"/>
        <v>2800.1279378318691</v>
      </c>
      <c r="AT40" s="158">
        <f t="shared" si="62"/>
        <v>2800.1279378318691</v>
      </c>
      <c r="AU40" s="158">
        <f t="shared" si="62"/>
        <v>2800.1279378318691</v>
      </c>
      <c r="AV40" s="158">
        <f t="shared" si="62"/>
        <v>1400.0639689159345</v>
      </c>
      <c r="AW40" s="158">
        <v>0</v>
      </c>
      <c r="AX40" s="158">
        <v>0</v>
      </c>
      <c r="AY40" s="158">
        <v>0</v>
      </c>
      <c r="AZ40" s="158">
        <v>0</v>
      </c>
      <c r="BA40" s="158">
        <v>0</v>
      </c>
      <c r="BB40" s="158">
        <v>0</v>
      </c>
      <c r="BC40" s="158">
        <v>0</v>
      </c>
      <c r="BD40" s="158">
        <v>0</v>
      </c>
      <c r="BE40" s="158">
        <v>0</v>
      </c>
      <c r="BF40" s="158">
        <v>0</v>
      </c>
      <c r="BG40" s="158">
        <v>0</v>
      </c>
      <c r="BH40" s="158">
        <v>0</v>
      </c>
      <c r="BI40" s="158">
        <v>0</v>
      </c>
      <c r="BJ40" s="158">
        <v>0</v>
      </c>
      <c r="BK40" s="158">
        <v>0</v>
      </c>
      <c r="BL40" s="158">
        <v>0</v>
      </c>
      <c r="BM40" s="158">
        <v>0</v>
      </c>
      <c r="BN40" s="158">
        <v>0</v>
      </c>
      <c r="BO40" s="158">
        <v>0</v>
      </c>
      <c r="BP40" s="158">
        <v>0</v>
      </c>
      <c r="BQ40" s="158">
        <v>0</v>
      </c>
      <c r="BR40" s="156"/>
      <c r="BS40" s="156"/>
      <c r="BT40" s="156"/>
      <c r="BU40" s="156"/>
    </row>
    <row r="41" spans="1:73">
      <c r="A41" s="161"/>
      <c r="B41" s="161" t="s">
        <v>80</v>
      </c>
      <c r="C41" s="161"/>
      <c r="D41" s="158"/>
      <c r="E41" s="158"/>
      <c r="F41" s="158"/>
      <c r="G41" s="158"/>
      <c r="H41" s="158">
        <f t="shared" ref="H41:AQ41" si="63">H39-H40</f>
        <v>110605.05354435883</v>
      </c>
      <c r="I41" s="158">
        <f t="shared" si="63"/>
        <v>107804.92560652696</v>
      </c>
      <c r="J41" s="158">
        <f t="shared" si="63"/>
        <v>105004.79766869509</v>
      </c>
      <c r="K41" s="158">
        <f t="shared" si="63"/>
        <v>102204.66973086321</v>
      </c>
      <c r="L41" s="158">
        <f t="shared" si="63"/>
        <v>99404.541793031342</v>
      </c>
      <c r="M41" s="158">
        <f t="shared" si="63"/>
        <v>96604.413855199469</v>
      </c>
      <c r="N41" s="158">
        <f t="shared" si="63"/>
        <v>93804.285917367597</v>
      </c>
      <c r="O41" s="158">
        <f t="shared" si="63"/>
        <v>91004.157979535725</v>
      </c>
      <c r="P41" s="158">
        <f t="shared" si="63"/>
        <v>88204.030041703852</v>
      </c>
      <c r="Q41" s="158">
        <f t="shared" si="63"/>
        <v>85403.90210387198</v>
      </c>
      <c r="R41" s="158">
        <f t="shared" si="63"/>
        <v>82603.774166040108</v>
      </c>
      <c r="S41" s="158">
        <f t="shared" si="63"/>
        <v>79803.646228208236</v>
      </c>
      <c r="T41" s="158">
        <f t="shared" si="63"/>
        <v>77003.518290376363</v>
      </c>
      <c r="U41" s="158">
        <f t="shared" si="63"/>
        <v>74203.390352544491</v>
      </c>
      <c r="V41" s="158">
        <f t="shared" si="63"/>
        <v>71403.262414712619</v>
      </c>
      <c r="W41" s="158">
        <f t="shared" si="63"/>
        <v>68603.134476880747</v>
      </c>
      <c r="X41" s="158">
        <f t="shared" si="63"/>
        <v>65803.006539048874</v>
      </c>
      <c r="Y41" s="158">
        <f t="shared" si="63"/>
        <v>63002.878601217002</v>
      </c>
      <c r="Z41" s="158">
        <f t="shared" si="63"/>
        <v>60202.75066338513</v>
      </c>
      <c r="AA41" s="158">
        <f t="shared" si="63"/>
        <v>57402.622725553258</v>
      </c>
      <c r="AB41" s="158">
        <f t="shared" si="63"/>
        <v>54602.494787721385</v>
      </c>
      <c r="AC41" s="158">
        <f t="shared" si="63"/>
        <v>51802.366849889513</v>
      </c>
      <c r="AD41" s="158">
        <f t="shared" si="63"/>
        <v>49002.238912057641</v>
      </c>
      <c r="AE41" s="158">
        <f t="shared" si="63"/>
        <v>46202.110974225769</v>
      </c>
      <c r="AF41" s="158">
        <f t="shared" si="63"/>
        <v>43401.983036393896</v>
      </c>
      <c r="AG41" s="158">
        <f t="shared" si="63"/>
        <v>40601.855098562024</v>
      </c>
      <c r="AH41" s="158">
        <f t="shared" si="63"/>
        <v>37801.727160730152</v>
      </c>
      <c r="AI41" s="158">
        <f t="shared" si="63"/>
        <v>35001.59922289828</v>
      </c>
      <c r="AJ41" s="158">
        <f t="shared" si="63"/>
        <v>32201.471285066411</v>
      </c>
      <c r="AK41" s="158">
        <f t="shared" si="63"/>
        <v>29401.343347234542</v>
      </c>
      <c r="AL41" s="158">
        <f t="shared" si="63"/>
        <v>26601.215409402674</v>
      </c>
      <c r="AM41" s="158">
        <f t="shared" si="63"/>
        <v>23801.087471570805</v>
      </c>
      <c r="AN41" s="158">
        <f t="shared" si="63"/>
        <v>21000.959533738936</v>
      </c>
      <c r="AO41" s="158">
        <f t="shared" si="63"/>
        <v>18200.831595907068</v>
      </c>
      <c r="AP41" s="158">
        <f t="shared" si="63"/>
        <v>15400.703658075199</v>
      </c>
      <c r="AQ41" s="158">
        <f t="shared" si="63"/>
        <v>12600.575720243331</v>
      </c>
      <c r="AR41" s="158">
        <f t="shared" ref="AR41:AV41" si="64">AR39-AR40</f>
        <v>9800.447782411462</v>
      </c>
      <c r="AS41" s="158">
        <f t="shared" si="64"/>
        <v>7000.3198445795933</v>
      </c>
      <c r="AT41" s="158">
        <f t="shared" si="64"/>
        <v>4200.1919067477247</v>
      </c>
      <c r="AU41" s="158">
        <f t="shared" si="64"/>
        <v>1400.0639689158556</v>
      </c>
      <c r="AV41" s="158">
        <f t="shared" si="64"/>
        <v>-7.8898665378801525E-11</v>
      </c>
      <c r="AW41" s="158">
        <v>0</v>
      </c>
      <c r="AX41" s="158">
        <v>0</v>
      </c>
      <c r="AY41" s="158">
        <v>0</v>
      </c>
      <c r="AZ41" s="158">
        <v>0</v>
      </c>
      <c r="BA41" s="158">
        <v>0</v>
      </c>
      <c r="BB41" s="158">
        <v>0</v>
      </c>
      <c r="BC41" s="158">
        <v>0</v>
      </c>
      <c r="BD41" s="158">
        <v>0</v>
      </c>
      <c r="BE41" s="158">
        <v>0</v>
      </c>
      <c r="BF41" s="158">
        <v>0</v>
      </c>
      <c r="BG41" s="158">
        <v>0</v>
      </c>
      <c r="BH41" s="158">
        <v>0</v>
      </c>
      <c r="BI41" s="158">
        <v>0</v>
      </c>
      <c r="BJ41" s="158">
        <v>0</v>
      </c>
      <c r="BK41" s="158">
        <v>0</v>
      </c>
      <c r="BL41" s="158">
        <v>0</v>
      </c>
      <c r="BM41" s="158">
        <v>0</v>
      </c>
      <c r="BN41" s="158">
        <v>0</v>
      </c>
      <c r="BO41" s="158">
        <v>0</v>
      </c>
      <c r="BP41" s="158">
        <v>0</v>
      </c>
      <c r="BQ41" s="158">
        <v>0</v>
      </c>
      <c r="BR41" s="156"/>
      <c r="BS41" s="156"/>
      <c r="BT41" s="156"/>
      <c r="BU41" s="156"/>
    </row>
    <row r="43" spans="1:73">
      <c r="A43" s="161" t="s">
        <v>84</v>
      </c>
      <c r="B43" s="161" t="s">
        <v>79</v>
      </c>
      <c r="C43" s="161"/>
      <c r="D43" s="158"/>
      <c r="E43" s="158"/>
      <c r="F43" s="158"/>
      <c r="G43" s="158"/>
      <c r="H43" s="158">
        <f>C11</f>
        <v>499173.86672815325</v>
      </c>
      <c r="I43" s="158">
        <f t="shared" ref="I43:AV43" si="65">H45</f>
        <v>493627.49043117376</v>
      </c>
      <c r="J43" s="158">
        <f t="shared" si="65"/>
        <v>482534.73783721478</v>
      </c>
      <c r="K43" s="158">
        <f t="shared" si="65"/>
        <v>471441.9852432558</v>
      </c>
      <c r="L43" s="158">
        <f t="shared" si="65"/>
        <v>460349.23264929681</v>
      </c>
      <c r="M43" s="158">
        <f t="shared" si="65"/>
        <v>449256.48005533783</v>
      </c>
      <c r="N43" s="158">
        <f t="shared" si="65"/>
        <v>438163.72746137885</v>
      </c>
      <c r="O43" s="158">
        <f t="shared" si="65"/>
        <v>427070.97486741986</v>
      </c>
      <c r="P43" s="158">
        <f t="shared" si="65"/>
        <v>415978.22227346088</v>
      </c>
      <c r="Q43" s="158">
        <f t="shared" si="65"/>
        <v>404885.4696795019</v>
      </c>
      <c r="R43" s="158">
        <f t="shared" si="65"/>
        <v>393792.71708554291</v>
      </c>
      <c r="S43" s="158">
        <f t="shared" si="65"/>
        <v>382699.96449158393</v>
      </c>
      <c r="T43" s="158">
        <f t="shared" si="65"/>
        <v>371607.21189762495</v>
      </c>
      <c r="U43" s="158">
        <f t="shared" si="65"/>
        <v>360514.45930366596</v>
      </c>
      <c r="V43" s="158">
        <f t="shared" si="65"/>
        <v>349421.70670970698</v>
      </c>
      <c r="W43" s="158">
        <f t="shared" si="65"/>
        <v>338328.954115748</v>
      </c>
      <c r="X43" s="158">
        <f t="shared" si="65"/>
        <v>327236.20152178901</v>
      </c>
      <c r="Y43" s="158">
        <f t="shared" si="65"/>
        <v>316143.44892783003</v>
      </c>
      <c r="Z43" s="158">
        <f t="shared" si="65"/>
        <v>305050.69633387105</v>
      </c>
      <c r="AA43" s="158">
        <f t="shared" si="65"/>
        <v>293957.94373991207</v>
      </c>
      <c r="AB43" s="158">
        <f t="shared" si="65"/>
        <v>282865.19114595308</v>
      </c>
      <c r="AC43" s="158">
        <f t="shared" si="65"/>
        <v>271772.4385519941</v>
      </c>
      <c r="AD43" s="158">
        <f t="shared" si="65"/>
        <v>260679.68595803514</v>
      </c>
      <c r="AE43" s="158">
        <f t="shared" si="65"/>
        <v>249586.93336407619</v>
      </c>
      <c r="AF43" s="158">
        <f t="shared" si="65"/>
        <v>238494.18077011724</v>
      </c>
      <c r="AG43" s="158">
        <f t="shared" si="65"/>
        <v>227401.42817615828</v>
      </c>
      <c r="AH43" s="158">
        <f t="shared" si="65"/>
        <v>216308.67558219933</v>
      </c>
      <c r="AI43" s="158">
        <f t="shared" si="65"/>
        <v>205215.92298824037</v>
      </c>
      <c r="AJ43" s="158">
        <f t="shared" si="65"/>
        <v>194123.17039428142</v>
      </c>
      <c r="AK43" s="158">
        <f t="shared" si="65"/>
        <v>183030.41780032247</v>
      </c>
      <c r="AL43" s="158">
        <f t="shared" si="65"/>
        <v>171937.66520636351</v>
      </c>
      <c r="AM43" s="158">
        <f t="shared" si="65"/>
        <v>160844.91261240456</v>
      </c>
      <c r="AN43" s="158">
        <f t="shared" si="65"/>
        <v>149752.1600184456</v>
      </c>
      <c r="AO43" s="158">
        <f t="shared" si="65"/>
        <v>138659.40742448665</v>
      </c>
      <c r="AP43" s="158">
        <f t="shared" si="65"/>
        <v>127566.6548305277</v>
      </c>
      <c r="AQ43" s="158">
        <f t="shared" si="65"/>
        <v>116473.90223656874</v>
      </c>
      <c r="AR43" s="158">
        <f t="shared" si="65"/>
        <v>105381.14964260979</v>
      </c>
      <c r="AS43" s="158">
        <f t="shared" si="65"/>
        <v>94288.397048650833</v>
      </c>
      <c r="AT43" s="158">
        <f t="shared" si="65"/>
        <v>83195.644454691879</v>
      </c>
      <c r="AU43" s="158">
        <f t="shared" si="65"/>
        <v>72102.891860732925</v>
      </c>
      <c r="AV43" s="158">
        <f t="shared" si="65"/>
        <v>61010.139266773964</v>
      </c>
      <c r="AW43" s="158">
        <f t="shared" ref="AW43" si="66">AV45</f>
        <v>49917.386672815002</v>
      </c>
      <c r="AX43" s="158">
        <f t="shared" ref="AX43" si="67">AW45</f>
        <v>38824.634078856041</v>
      </c>
      <c r="AY43" s="158">
        <f t="shared" ref="AY43" si="68">AX45</f>
        <v>27731.88148489708</v>
      </c>
      <c r="AZ43" s="158">
        <f t="shared" ref="AZ43" si="69">AY45</f>
        <v>16639.128890938118</v>
      </c>
      <c r="BA43" s="158">
        <f t="shared" ref="BA43" si="70">AZ45</f>
        <v>5546.3762969791569</v>
      </c>
      <c r="BB43" s="158">
        <v>0</v>
      </c>
      <c r="BC43" s="158">
        <v>0</v>
      </c>
      <c r="BD43" s="158">
        <v>0</v>
      </c>
      <c r="BE43" s="158">
        <v>0</v>
      </c>
      <c r="BF43" s="158">
        <v>0</v>
      </c>
      <c r="BG43" s="158">
        <v>0</v>
      </c>
      <c r="BH43" s="158">
        <v>0</v>
      </c>
      <c r="BI43" s="158">
        <v>0</v>
      </c>
      <c r="BJ43" s="158">
        <v>0</v>
      </c>
      <c r="BK43" s="158">
        <v>0</v>
      </c>
      <c r="BL43" s="158">
        <v>0</v>
      </c>
      <c r="BM43" s="158">
        <v>0</v>
      </c>
      <c r="BN43" s="158">
        <v>0</v>
      </c>
      <c r="BO43" s="158">
        <v>0</v>
      </c>
      <c r="BP43" s="158">
        <v>0</v>
      </c>
      <c r="BQ43" s="158">
        <v>0</v>
      </c>
      <c r="BR43" s="156"/>
      <c r="BS43" s="156"/>
      <c r="BT43" s="156"/>
      <c r="BU43" s="156"/>
    </row>
    <row r="44" spans="1:73">
      <c r="A44" s="161"/>
      <c r="B44" s="161" t="s">
        <v>1</v>
      </c>
      <c r="C44" s="161"/>
      <c r="D44" s="158"/>
      <c r="E44" s="158"/>
      <c r="F44" s="158"/>
      <c r="G44" s="158"/>
      <c r="H44" s="158">
        <f t="shared" ref="H44:AV44" si="71">H11</f>
        <v>5546.3762969794807</v>
      </c>
      <c r="I44" s="158">
        <f t="shared" si="71"/>
        <v>11092.752593958961</v>
      </c>
      <c r="J44" s="158">
        <f t="shared" si="71"/>
        <v>11092.752593958961</v>
      </c>
      <c r="K44" s="158">
        <f t="shared" si="71"/>
        <v>11092.752593958961</v>
      </c>
      <c r="L44" s="158">
        <f t="shared" si="71"/>
        <v>11092.752593958961</v>
      </c>
      <c r="M44" s="158">
        <f t="shared" si="71"/>
        <v>11092.752593958961</v>
      </c>
      <c r="N44" s="158">
        <f t="shared" si="71"/>
        <v>11092.752593958961</v>
      </c>
      <c r="O44" s="158">
        <f t="shared" si="71"/>
        <v>11092.752593958961</v>
      </c>
      <c r="P44" s="158">
        <f t="shared" si="71"/>
        <v>11092.752593958961</v>
      </c>
      <c r="Q44" s="158">
        <f t="shared" si="71"/>
        <v>11092.752593958961</v>
      </c>
      <c r="R44" s="158">
        <f t="shared" si="71"/>
        <v>11092.752593958961</v>
      </c>
      <c r="S44" s="158">
        <f t="shared" si="71"/>
        <v>11092.752593958961</v>
      </c>
      <c r="T44" s="158">
        <f t="shared" si="71"/>
        <v>11092.752593958961</v>
      </c>
      <c r="U44" s="158">
        <f t="shared" si="71"/>
        <v>11092.752593958961</v>
      </c>
      <c r="V44" s="158">
        <f t="shared" si="71"/>
        <v>11092.752593958961</v>
      </c>
      <c r="W44" s="158">
        <f t="shared" si="71"/>
        <v>11092.752593958961</v>
      </c>
      <c r="X44" s="158">
        <f t="shared" si="71"/>
        <v>11092.752593958961</v>
      </c>
      <c r="Y44" s="158">
        <f t="shared" si="71"/>
        <v>11092.752593958961</v>
      </c>
      <c r="Z44" s="158">
        <f t="shared" si="71"/>
        <v>11092.752593958961</v>
      </c>
      <c r="AA44" s="158">
        <f t="shared" si="71"/>
        <v>11092.752593958961</v>
      </c>
      <c r="AB44" s="158">
        <f t="shared" si="71"/>
        <v>11092.752593958961</v>
      </c>
      <c r="AC44" s="158">
        <f t="shared" si="71"/>
        <v>11092.752593958961</v>
      </c>
      <c r="AD44" s="158">
        <f t="shared" si="71"/>
        <v>11092.752593958961</v>
      </c>
      <c r="AE44" s="158">
        <f t="shared" si="71"/>
        <v>11092.752593958961</v>
      </c>
      <c r="AF44" s="158">
        <f t="shared" si="71"/>
        <v>11092.752593958961</v>
      </c>
      <c r="AG44" s="158">
        <f t="shared" si="71"/>
        <v>11092.752593958961</v>
      </c>
      <c r="AH44" s="158">
        <f t="shared" si="71"/>
        <v>11092.752593958961</v>
      </c>
      <c r="AI44" s="158">
        <f t="shared" si="71"/>
        <v>11092.752593958961</v>
      </c>
      <c r="AJ44" s="158">
        <f t="shared" si="71"/>
        <v>11092.752593958961</v>
      </c>
      <c r="AK44" s="158">
        <f t="shared" si="71"/>
        <v>11092.752593958961</v>
      </c>
      <c r="AL44" s="158">
        <f t="shared" si="71"/>
        <v>11092.752593958961</v>
      </c>
      <c r="AM44" s="158">
        <f t="shared" si="71"/>
        <v>11092.752593958961</v>
      </c>
      <c r="AN44" s="158">
        <f t="shared" si="71"/>
        <v>11092.752593958961</v>
      </c>
      <c r="AO44" s="158">
        <f t="shared" si="71"/>
        <v>11092.752593958961</v>
      </c>
      <c r="AP44" s="158">
        <f t="shared" si="71"/>
        <v>11092.752593958961</v>
      </c>
      <c r="AQ44" s="158">
        <f t="shared" si="71"/>
        <v>11092.752593958961</v>
      </c>
      <c r="AR44" s="158">
        <f t="shared" si="71"/>
        <v>11092.752593958961</v>
      </c>
      <c r="AS44" s="158">
        <f t="shared" si="71"/>
        <v>11092.752593958961</v>
      </c>
      <c r="AT44" s="158">
        <f t="shared" si="71"/>
        <v>11092.752593958961</v>
      </c>
      <c r="AU44" s="158">
        <f t="shared" si="71"/>
        <v>11092.752593958961</v>
      </c>
      <c r="AV44" s="158">
        <f t="shared" si="71"/>
        <v>11092.752593958961</v>
      </c>
      <c r="AW44" s="158">
        <f t="shared" ref="AW44:BA44" si="72">AW11</f>
        <v>11092.752593958961</v>
      </c>
      <c r="AX44" s="158">
        <f t="shared" si="72"/>
        <v>11092.752593958961</v>
      </c>
      <c r="AY44" s="158">
        <f t="shared" si="72"/>
        <v>11092.752593958961</v>
      </c>
      <c r="AZ44" s="158">
        <f t="shared" si="72"/>
        <v>11092.752593958961</v>
      </c>
      <c r="BA44" s="158">
        <f t="shared" si="72"/>
        <v>5546.3762969794807</v>
      </c>
      <c r="BB44" s="158">
        <v>0</v>
      </c>
      <c r="BC44" s="158">
        <v>0</v>
      </c>
      <c r="BD44" s="158">
        <v>0</v>
      </c>
      <c r="BE44" s="158">
        <v>0</v>
      </c>
      <c r="BF44" s="158">
        <v>0</v>
      </c>
      <c r="BG44" s="158">
        <v>0</v>
      </c>
      <c r="BH44" s="158">
        <v>0</v>
      </c>
      <c r="BI44" s="158">
        <v>0</v>
      </c>
      <c r="BJ44" s="158">
        <v>0</v>
      </c>
      <c r="BK44" s="158">
        <v>0</v>
      </c>
      <c r="BL44" s="158">
        <v>0</v>
      </c>
      <c r="BM44" s="158">
        <v>0</v>
      </c>
      <c r="BN44" s="158">
        <v>0</v>
      </c>
      <c r="BO44" s="158">
        <v>0</v>
      </c>
      <c r="BP44" s="158">
        <v>0</v>
      </c>
      <c r="BQ44" s="158">
        <v>0</v>
      </c>
      <c r="BR44" s="156"/>
      <c r="BS44" s="156"/>
      <c r="BT44" s="156"/>
      <c r="BU44" s="156"/>
    </row>
    <row r="45" spans="1:73">
      <c r="A45" s="161"/>
      <c r="B45" s="161" t="s">
        <v>80</v>
      </c>
      <c r="C45" s="161"/>
      <c r="D45" s="158"/>
      <c r="E45" s="158"/>
      <c r="F45" s="158"/>
      <c r="G45" s="158"/>
      <c r="H45" s="158">
        <f t="shared" ref="H45:AV45" si="73">H43-H44</f>
        <v>493627.49043117376</v>
      </c>
      <c r="I45" s="158">
        <f t="shared" si="73"/>
        <v>482534.73783721478</v>
      </c>
      <c r="J45" s="158">
        <f t="shared" si="73"/>
        <v>471441.9852432558</v>
      </c>
      <c r="K45" s="158">
        <f t="shared" si="73"/>
        <v>460349.23264929681</v>
      </c>
      <c r="L45" s="158">
        <f t="shared" si="73"/>
        <v>449256.48005533783</v>
      </c>
      <c r="M45" s="158">
        <f t="shared" si="73"/>
        <v>438163.72746137885</v>
      </c>
      <c r="N45" s="158">
        <f t="shared" si="73"/>
        <v>427070.97486741986</v>
      </c>
      <c r="O45" s="158">
        <f t="shared" si="73"/>
        <v>415978.22227346088</v>
      </c>
      <c r="P45" s="158">
        <f t="shared" si="73"/>
        <v>404885.4696795019</v>
      </c>
      <c r="Q45" s="158">
        <f t="shared" si="73"/>
        <v>393792.71708554291</v>
      </c>
      <c r="R45" s="158">
        <f t="shared" si="73"/>
        <v>382699.96449158393</v>
      </c>
      <c r="S45" s="158">
        <f t="shared" si="73"/>
        <v>371607.21189762495</v>
      </c>
      <c r="T45" s="158">
        <f t="shared" si="73"/>
        <v>360514.45930366596</v>
      </c>
      <c r="U45" s="158">
        <f t="shared" si="73"/>
        <v>349421.70670970698</v>
      </c>
      <c r="V45" s="158">
        <f t="shared" si="73"/>
        <v>338328.954115748</v>
      </c>
      <c r="W45" s="158">
        <f t="shared" si="73"/>
        <v>327236.20152178901</v>
      </c>
      <c r="X45" s="158">
        <f t="shared" si="73"/>
        <v>316143.44892783003</v>
      </c>
      <c r="Y45" s="158">
        <f t="shared" si="73"/>
        <v>305050.69633387105</v>
      </c>
      <c r="Z45" s="158">
        <f t="shared" si="73"/>
        <v>293957.94373991207</v>
      </c>
      <c r="AA45" s="158">
        <f t="shared" si="73"/>
        <v>282865.19114595308</v>
      </c>
      <c r="AB45" s="158">
        <f t="shared" si="73"/>
        <v>271772.4385519941</v>
      </c>
      <c r="AC45" s="158">
        <f t="shared" si="73"/>
        <v>260679.68595803514</v>
      </c>
      <c r="AD45" s="158">
        <f t="shared" si="73"/>
        <v>249586.93336407619</v>
      </c>
      <c r="AE45" s="158">
        <f t="shared" si="73"/>
        <v>238494.18077011724</v>
      </c>
      <c r="AF45" s="158">
        <f t="shared" si="73"/>
        <v>227401.42817615828</v>
      </c>
      <c r="AG45" s="158">
        <f t="shared" si="73"/>
        <v>216308.67558219933</v>
      </c>
      <c r="AH45" s="158">
        <f t="shared" si="73"/>
        <v>205215.92298824037</v>
      </c>
      <c r="AI45" s="158">
        <f t="shared" si="73"/>
        <v>194123.17039428142</v>
      </c>
      <c r="AJ45" s="158">
        <f t="shared" si="73"/>
        <v>183030.41780032247</v>
      </c>
      <c r="AK45" s="158">
        <f t="shared" si="73"/>
        <v>171937.66520636351</v>
      </c>
      <c r="AL45" s="158">
        <f t="shared" si="73"/>
        <v>160844.91261240456</v>
      </c>
      <c r="AM45" s="158">
        <f t="shared" si="73"/>
        <v>149752.1600184456</v>
      </c>
      <c r="AN45" s="158">
        <f t="shared" si="73"/>
        <v>138659.40742448665</v>
      </c>
      <c r="AO45" s="158">
        <f t="shared" si="73"/>
        <v>127566.6548305277</v>
      </c>
      <c r="AP45" s="158">
        <f t="shared" si="73"/>
        <v>116473.90223656874</v>
      </c>
      <c r="AQ45" s="158">
        <f t="shared" si="73"/>
        <v>105381.14964260979</v>
      </c>
      <c r="AR45" s="158">
        <f t="shared" si="73"/>
        <v>94288.397048650833</v>
      </c>
      <c r="AS45" s="158">
        <f t="shared" si="73"/>
        <v>83195.644454691879</v>
      </c>
      <c r="AT45" s="158">
        <f t="shared" si="73"/>
        <v>72102.891860732925</v>
      </c>
      <c r="AU45" s="158">
        <f t="shared" si="73"/>
        <v>61010.139266773964</v>
      </c>
      <c r="AV45" s="158">
        <f t="shared" si="73"/>
        <v>49917.386672815002</v>
      </c>
      <c r="AW45" s="158">
        <f t="shared" ref="AW45:BA45" si="74">AW43-AW44</f>
        <v>38824.634078856041</v>
      </c>
      <c r="AX45" s="158">
        <f t="shared" si="74"/>
        <v>27731.88148489708</v>
      </c>
      <c r="AY45" s="158">
        <f t="shared" si="74"/>
        <v>16639.128890938118</v>
      </c>
      <c r="AZ45" s="158">
        <f t="shared" si="74"/>
        <v>5546.3762969791569</v>
      </c>
      <c r="BA45" s="158">
        <f t="shared" si="74"/>
        <v>-3.2378011383116245E-10</v>
      </c>
      <c r="BB45" s="158">
        <v>0</v>
      </c>
      <c r="BC45" s="158">
        <v>0</v>
      </c>
      <c r="BD45" s="158">
        <v>0</v>
      </c>
      <c r="BE45" s="158">
        <v>0</v>
      </c>
      <c r="BF45" s="158">
        <v>0</v>
      </c>
      <c r="BG45" s="158">
        <v>0</v>
      </c>
      <c r="BH45" s="158">
        <v>0</v>
      </c>
      <c r="BI45" s="158">
        <v>0</v>
      </c>
      <c r="BJ45" s="158">
        <v>0</v>
      </c>
      <c r="BK45" s="158">
        <v>0</v>
      </c>
      <c r="BL45" s="158">
        <v>0</v>
      </c>
      <c r="BM45" s="158">
        <v>0</v>
      </c>
      <c r="BN45" s="158">
        <v>0</v>
      </c>
      <c r="BO45" s="158">
        <v>0</v>
      </c>
      <c r="BP45" s="158">
        <v>0</v>
      </c>
      <c r="BQ45" s="158">
        <v>0</v>
      </c>
      <c r="BR45" s="156"/>
      <c r="BS45" s="156"/>
      <c r="BT45" s="156"/>
      <c r="BU45" s="156"/>
    </row>
    <row r="47" spans="1:73">
      <c r="A47" s="161" t="s">
        <v>85</v>
      </c>
      <c r="B47" s="161" t="s">
        <v>79</v>
      </c>
      <c r="C47" s="161"/>
      <c r="D47" s="158"/>
      <c r="E47" s="158"/>
      <c r="F47" s="158"/>
      <c r="G47" s="158"/>
      <c r="H47" s="158">
        <f>C12</f>
        <v>23575590.418792728</v>
      </c>
      <c r="I47" s="158">
        <f t="shared" ref="I47:BA47" si="75">H49</f>
        <v>23339834.514604799</v>
      </c>
      <c r="J47" s="158">
        <f t="shared" si="75"/>
        <v>22868322.706228945</v>
      </c>
      <c r="K47" s="158">
        <f t="shared" si="75"/>
        <v>22396810.897853091</v>
      </c>
      <c r="L47" s="158">
        <f t="shared" si="75"/>
        <v>21925299.089477237</v>
      </c>
      <c r="M47" s="158">
        <f t="shared" si="75"/>
        <v>21453787.281101383</v>
      </c>
      <c r="N47" s="158">
        <f t="shared" si="75"/>
        <v>20982275.472725529</v>
      </c>
      <c r="O47" s="158">
        <f t="shared" si="75"/>
        <v>20510763.664349675</v>
      </c>
      <c r="P47" s="158">
        <f t="shared" si="75"/>
        <v>20039251.855973821</v>
      </c>
      <c r="Q47" s="158">
        <f t="shared" si="75"/>
        <v>19567740.047597967</v>
      </c>
      <c r="R47" s="158">
        <f t="shared" si="75"/>
        <v>19096228.239222113</v>
      </c>
      <c r="S47" s="158">
        <f t="shared" si="75"/>
        <v>18624716.430846259</v>
      </c>
      <c r="T47" s="158">
        <f t="shared" si="75"/>
        <v>18153204.622470405</v>
      </c>
      <c r="U47" s="158">
        <f t="shared" si="75"/>
        <v>17681692.814094551</v>
      </c>
      <c r="V47" s="158">
        <f t="shared" si="75"/>
        <v>17210181.005718697</v>
      </c>
      <c r="W47" s="158">
        <f t="shared" si="75"/>
        <v>16738669.197342843</v>
      </c>
      <c r="X47" s="158">
        <f t="shared" si="75"/>
        <v>16267157.388966989</v>
      </c>
      <c r="Y47" s="158">
        <f t="shared" si="75"/>
        <v>15795645.580591135</v>
      </c>
      <c r="Z47" s="158">
        <f t="shared" si="75"/>
        <v>15324133.772215281</v>
      </c>
      <c r="AA47" s="158">
        <f t="shared" si="75"/>
        <v>14852621.963839427</v>
      </c>
      <c r="AB47" s="158">
        <f t="shared" si="75"/>
        <v>14381110.155463573</v>
      </c>
      <c r="AC47" s="158">
        <f t="shared" si="75"/>
        <v>13909598.347087719</v>
      </c>
      <c r="AD47" s="158">
        <f t="shared" si="75"/>
        <v>13438086.538711865</v>
      </c>
      <c r="AE47" s="158">
        <f t="shared" si="75"/>
        <v>12966574.73033601</v>
      </c>
      <c r="AF47" s="158">
        <f t="shared" si="75"/>
        <v>12495062.921960156</v>
      </c>
      <c r="AG47" s="158">
        <f t="shared" si="75"/>
        <v>12023551.113584302</v>
      </c>
      <c r="AH47" s="158">
        <f t="shared" si="75"/>
        <v>11552039.305208448</v>
      </c>
      <c r="AI47" s="158">
        <f t="shared" si="75"/>
        <v>11080527.496832594</v>
      </c>
      <c r="AJ47" s="158">
        <f t="shared" si="75"/>
        <v>10609015.68845674</v>
      </c>
      <c r="AK47" s="158">
        <f t="shared" si="75"/>
        <v>10137503.880080886</v>
      </c>
      <c r="AL47" s="158">
        <f t="shared" si="75"/>
        <v>9665992.0717050321</v>
      </c>
      <c r="AM47" s="158">
        <f t="shared" si="75"/>
        <v>9194480.2633291781</v>
      </c>
      <c r="AN47" s="158">
        <f t="shared" si="75"/>
        <v>8722968.454953324</v>
      </c>
      <c r="AO47" s="158">
        <f t="shared" si="75"/>
        <v>8251456.6465774691</v>
      </c>
      <c r="AP47" s="158">
        <f t="shared" si="75"/>
        <v>7779944.8382016141</v>
      </c>
      <c r="AQ47" s="158">
        <f t="shared" si="75"/>
        <v>7308433.0298257591</v>
      </c>
      <c r="AR47" s="158">
        <f t="shared" si="75"/>
        <v>6836921.2214499041</v>
      </c>
      <c r="AS47" s="158">
        <f t="shared" si="75"/>
        <v>6365409.4130740492</v>
      </c>
      <c r="AT47" s="158">
        <f t="shared" si="75"/>
        <v>5893897.6046981942</v>
      </c>
      <c r="AU47" s="158">
        <f t="shared" si="75"/>
        <v>5422385.7963223392</v>
      </c>
      <c r="AV47" s="158">
        <f t="shared" si="75"/>
        <v>4950873.9879464842</v>
      </c>
      <c r="AW47" s="158">
        <f t="shared" si="75"/>
        <v>4479362.1795706293</v>
      </c>
      <c r="AX47" s="158">
        <f t="shared" si="75"/>
        <v>4007850.3711947748</v>
      </c>
      <c r="AY47" s="158">
        <f t="shared" si="75"/>
        <v>3536338.5628189202</v>
      </c>
      <c r="AZ47" s="158">
        <f t="shared" si="75"/>
        <v>3064826.7544430657</v>
      </c>
      <c r="BA47" s="158">
        <f t="shared" si="75"/>
        <v>2593314.9460672112</v>
      </c>
      <c r="BB47" s="158">
        <f t="shared" ref="BB47" si="76">BA49</f>
        <v>2121803.1376913567</v>
      </c>
      <c r="BC47" s="158">
        <f t="shared" ref="BC47" si="77">BB49</f>
        <v>1650291.3293155022</v>
      </c>
      <c r="BD47" s="158">
        <f t="shared" ref="BD47" si="78">BC49</f>
        <v>1178779.5209396477</v>
      </c>
      <c r="BE47" s="158">
        <f t="shared" ref="BE47" si="79">BD49</f>
        <v>707267.71256379317</v>
      </c>
      <c r="BF47" s="158">
        <f t="shared" ref="BF47" si="80">BE49</f>
        <v>235755.90418793861</v>
      </c>
      <c r="BG47" s="158">
        <v>0</v>
      </c>
      <c r="BH47" s="158">
        <v>0</v>
      </c>
      <c r="BI47" s="158">
        <v>0</v>
      </c>
      <c r="BJ47" s="158">
        <v>0</v>
      </c>
      <c r="BK47" s="158">
        <v>0</v>
      </c>
      <c r="BL47" s="158">
        <v>0</v>
      </c>
      <c r="BM47" s="158">
        <v>0</v>
      </c>
      <c r="BN47" s="158">
        <v>0</v>
      </c>
      <c r="BO47" s="158">
        <v>0</v>
      </c>
      <c r="BP47" s="158">
        <v>0</v>
      </c>
      <c r="BQ47" s="158">
        <v>0</v>
      </c>
      <c r="BR47" s="156"/>
      <c r="BS47" s="156"/>
      <c r="BT47" s="156"/>
      <c r="BU47" s="156"/>
    </row>
    <row r="48" spans="1:73">
      <c r="A48" s="161"/>
      <c r="B48" s="161" t="s">
        <v>1</v>
      </c>
      <c r="C48" s="161"/>
      <c r="D48" s="158"/>
      <c r="E48" s="158"/>
      <c r="F48" s="158"/>
      <c r="G48" s="158"/>
      <c r="H48" s="158">
        <f t="shared" ref="H48:BA48" si="81">H12</f>
        <v>235755.90418792728</v>
      </c>
      <c r="I48" s="158">
        <f t="shared" si="81"/>
        <v>471511.80837585457</v>
      </c>
      <c r="J48" s="158">
        <f t="shared" si="81"/>
        <v>471511.80837585457</v>
      </c>
      <c r="K48" s="158">
        <f t="shared" si="81"/>
        <v>471511.80837585457</v>
      </c>
      <c r="L48" s="158">
        <f t="shared" si="81"/>
        <v>471511.80837585457</v>
      </c>
      <c r="M48" s="158">
        <f t="shared" si="81"/>
        <v>471511.80837585457</v>
      </c>
      <c r="N48" s="158">
        <f t="shared" si="81"/>
        <v>471511.80837585457</v>
      </c>
      <c r="O48" s="158">
        <f t="shared" si="81"/>
        <v>471511.80837585457</v>
      </c>
      <c r="P48" s="158">
        <f t="shared" si="81"/>
        <v>471511.80837585457</v>
      </c>
      <c r="Q48" s="158">
        <f t="shared" si="81"/>
        <v>471511.80837585457</v>
      </c>
      <c r="R48" s="158">
        <f t="shared" si="81"/>
        <v>471511.80837585457</v>
      </c>
      <c r="S48" s="158">
        <f t="shared" si="81"/>
        <v>471511.80837585457</v>
      </c>
      <c r="T48" s="158">
        <f t="shared" si="81"/>
        <v>471511.80837585457</v>
      </c>
      <c r="U48" s="158">
        <f t="shared" si="81"/>
        <v>471511.80837585457</v>
      </c>
      <c r="V48" s="158">
        <f t="shared" si="81"/>
        <v>471511.80837585457</v>
      </c>
      <c r="W48" s="158">
        <f t="shared" si="81"/>
        <v>471511.80837585457</v>
      </c>
      <c r="X48" s="158">
        <f t="shared" si="81"/>
        <v>471511.80837585457</v>
      </c>
      <c r="Y48" s="158">
        <f t="shared" si="81"/>
        <v>471511.80837585457</v>
      </c>
      <c r="Z48" s="158">
        <f t="shared" si="81"/>
        <v>471511.80837585457</v>
      </c>
      <c r="AA48" s="158">
        <f t="shared" si="81"/>
        <v>471511.80837585457</v>
      </c>
      <c r="AB48" s="158">
        <f t="shared" si="81"/>
        <v>471511.80837585457</v>
      </c>
      <c r="AC48" s="158">
        <f t="shared" si="81"/>
        <v>471511.80837585457</v>
      </c>
      <c r="AD48" s="158">
        <f t="shared" si="81"/>
        <v>471511.80837585457</v>
      </c>
      <c r="AE48" s="158">
        <f t="shared" si="81"/>
        <v>471511.80837585457</v>
      </c>
      <c r="AF48" s="158">
        <f t="shared" si="81"/>
        <v>471511.80837585457</v>
      </c>
      <c r="AG48" s="158">
        <f t="shared" si="81"/>
        <v>471511.80837585457</v>
      </c>
      <c r="AH48" s="158">
        <f t="shared" si="81"/>
        <v>471511.80837585457</v>
      </c>
      <c r="AI48" s="158">
        <f t="shared" si="81"/>
        <v>471511.80837585457</v>
      </c>
      <c r="AJ48" s="158">
        <f t="shared" si="81"/>
        <v>471511.80837585457</v>
      </c>
      <c r="AK48" s="158">
        <f t="shared" si="81"/>
        <v>471511.80837585457</v>
      </c>
      <c r="AL48" s="158">
        <f t="shared" si="81"/>
        <v>471511.80837585457</v>
      </c>
      <c r="AM48" s="158">
        <f t="shared" si="81"/>
        <v>471511.80837585457</v>
      </c>
      <c r="AN48" s="158">
        <f t="shared" si="81"/>
        <v>471511.80837585457</v>
      </c>
      <c r="AO48" s="158">
        <f t="shared" si="81"/>
        <v>471511.80837585457</v>
      </c>
      <c r="AP48" s="158">
        <f t="shared" si="81"/>
        <v>471511.80837585457</v>
      </c>
      <c r="AQ48" s="158">
        <f t="shared" si="81"/>
        <v>471511.80837585457</v>
      </c>
      <c r="AR48" s="158">
        <f t="shared" si="81"/>
        <v>471511.80837585457</v>
      </c>
      <c r="AS48" s="158">
        <f t="shared" si="81"/>
        <v>471511.80837585457</v>
      </c>
      <c r="AT48" s="158">
        <f t="shared" si="81"/>
        <v>471511.80837585457</v>
      </c>
      <c r="AU48" s="158">
        <f t="shared" si="81"/>
        <v>471511.80837585457</v>
      </c>
      <c r="AV48" s="158">
        <f t="shared" si="81"/>
        <v>471511.80837585457</v>
      </c>
      <c r="AW48" s="158">
        <f t="shared" si="81"/>
        <v>471511.80837585457</v>
      </c>
      <c r="AX48" s="158">
        <f t="shared" si="81"/>
        <v>471511.80837585457</v>
      </c>
      <c r="AY48" s="158">
        <f t="shared" si="81"/>
        <v>471511.80837585457</v>
      </c>
      <c r="AZ48" s="158">
        <f t="shared" si="81"/>
        <v>471511.80837585457</v>
      </c>
      <c r="BA48" s="158">
        <f t="shared" si="81"/>
        <v>471511.80837585457</v>
      </c>
      <c r="BB48" s="158">
        <f t="shared" ref="BB48:BF48" si="82">BB12</f>
        <v>471511.80837585457</v>
      </c>
      <c r="BC48" s="158">
        <f t="shared" si="82"/>
        <v>471511.80837585457</v>
      </c>
      <c r="BD48" s="158">
        <f t="shared" si="82"/>
        <v>471511.80837585457</v>
      </c>
      <c r="BE48" s="158">
        <f t="shared" si="82"/>
        <v>471511.80837585457</v>
      </c>
      <c r="BF48" s="158">
        <f t="shared" si="82"/>
        <v>235755.90418792728</v>
      </c>
      <c r="BG48" s="158">
        <v>0</v>
      </c>
      <c r="BH48" s="158">
        <v>0</v>
      </c>
      <c r="BI48" s="158">
        <v>0</v>
      </c>
      <c r="BJ48" s="158">
        <v>0</v>
      </c>
      <c r="BK48" s="158">
        <v>0</v>
      </c>
      <c r="BL48" s="158">
        <v>0</v>
      </c>
      <c r="BM48" s="158">
        <v>0</v>
      </c>
      <c r="BN48" s="158">
        <v>0</v>
      </c>
      <c r="BO48" s="158">
        <v>0</v>
      </c>
      <c r="BP48" s="158">
        <v>0</v>
      </c>
      <c r="BQ48" s="158">
        <v>0</v>
      </c>
      <c r="BR48" s="156"/>
      <c r="BS48" s="156"/>
      <c r="BT48" s="156"/>
      <c r="BU48" s="156"/>
    </row>
    <row r="49" spans="1:73">
      <c r="A49" s="161"/>
      <c r="B49" s="161" t="s">
        <v>80</v>
      </c>
      <c r="C49" s="161"/>
      <c r="D49" s="158"/>
      <c r="E49" s="158"/>
      <c r="F49" s="158"/>
      <c r="G49" s="158"/>
      <c r="H49" s="158">
        <f t="shared" ref="H49:BA49" si="83">H47-H48</f>
        <v>23339834.514604799</v>
      </c>
      <c r="I49" s="158">
        <f t="shared" si="83"/>
        <v>22868322.706228945</v>
      </c>
      <c r="J49" s="158">
        <f t="shared" si="83"/>
        <v>22396810.897853091</v>
      </c>
      <c r="K49" s="158">
        <f t="shared" si="83"/>
        <v>21925299.089477237</v>
      </c>
      <c r="L49" s="158">
        <f t="shared" si="83"/>
        <v>21453787.281101383</v>
      </c>
      <c r="M49" s="158">
        <f t="shared" si="83"/>
        <v>20982275.472725529</v>
      </c>
      <c r="N49" s="158">
        <f t="shared" si="83"/>
        <v>20510763.664349675</v>
      </c>
      <c r="O49" s="158">
        <f t="shared" si="83"/>
        <v>20039251.855973821</v>
      </c>
      <c r="P49" s="158">
        <f t="shared" si="83"/>
        <v>19567740.047597967</v>
      </c>
      <c r="Q49" s="158">
        <f t="shared" si="83"/>
        <v>19096228.239222113</v>
      </c>
      <c r="R49" s="158">
        <f t="shared" si="83"/>
        <v>18624716.430846259</v>
      </c>
      <c r="S49" s="158">
        <f t="shared" si="83"/>
        <v>18153204.622470405</v>
      </c>
      <c r="T49" s="158">
        <f t="shared" si="83"/>
        <v>17681692.814094551</v>
      </c>
      <c r="U49" s="158">
        <f t="shared" si="83"/>
        <v>17210181.005718697</v>
      </c>
      <c r="V49" s="158">
        <f t="shared" si="83"/>
        <v>16738669.197342843</v>
      </c>
      <c r="W49" s="158">
        <f t="shared" si="83"/>
        <v>16267157.388966989</v>
      </c>
      <c r="X49" s="158">
        <f t="shared" si="83"/>
        <v>15795645.580591135</v>
      </c>
      <c r="Y49" s="158">
        <f t="shared" si="83"/>
        <v>15324133.772215281</v>
      </c>
      <c r="Z49" s="158">
        <f t="shared" si="83"/>
        <v>14852621.963839427</v>
      </c>
      <c r="AA49" s="158">
        <f t="shared" si="83"/>
        <v>14381110.155463573</v>
      </c>
      <c r="AB49" s="158">
        <f t="shared" si="83"/>
        <v>13909598.347087719</v>
      </c>
      <c r="AC49" s="158">
        <f t="shared" si="83"/>
        <v>13438086.538711865</v>
      </c>
      <c r="AD49" s="158">
        <f t="shared" si="83"/>
        <v>12966574.73033601</v>
      </c>
      <c r="AE49" s="158">
        <f t="shared" si="83"/>
        <v>12495062.921960156</v>
      </c>
      <c r="AF49" s="158">
        <f t="shared" si="83"/>
        <v>12023551.113584302</v>
      </c>
      <c r="AG49" s="158">
        <f t="shared" si="83"/>
        <v>11552039.305208448</v>
      </c>
      <c r="AH49" s="158">
        <f t="shared" si="83"/>
        <v>11080527.496832594</v>
      </c>
      <c r="AI49" s="158">
        <f t="shared" si="83"/>
        <v>10609015.68845674</v>
      </c>
      <c r="AJ49" s="158">
        <f t="shared" si="83"/>
        <v>10137503.880080886</v>
      </c>
      <c r="AK49" s="158">
        <f t="shared" si="83"/>
        <v>9665992.0717050321</v>
      </c>
      <c r="AL49" s="158">
        <f t="shared" si="83"/>
        <v>9194480.2633291781</v>
      </c>
      <c r="AM49" s="158">
        <f t="shared" si="83"/>
        <v>8722968.454953324</v>
      </c>
      <c r="AN49" s="158">
        <f t="shared" si="83"/>
        <v>8251456.6465774691</v>
      </c>
      <c r="AO49" s="158">
        <f t="shared" si="83"/>
        <v>7779944.8382016141</v>
      </c>
      <c r="AP49" s="158">
        <f t="shared" si="83"/>
        <v>7308433.0298257591</v>
      </c>
      <c r="AQ49" s="158">
        <f t="shared" si="83"/>
        <v>6836921.2214499041</v>
      </c>
      <c r="AR49" s="158">
        <f t="shared" si="83"/>
        <v>6365409.4130740492</v>
      </c>
      <c r="AS49" s="158">
        <f t="shared" si="83"/>
        <v>5893897.6046981942</v>
      </c>
      <c r="AT49" s="158">
        <f t="shared" si="83"/>
        <v>5422385.7963223392</v>
      </c>
      <c r="AU49" s="158">
        <f t="shared" si="83"/>
        <v>4950873.9879464842</v>
      </c>
      <c r="AV49" s="158">
        <f t="shared" si="83"/>
        <v>4479362.1795706293</v>
      </c>
      <c r="AW49" s="158">
        <f t="shared" si="83"/>
        <v>4007850.3711947748</v>
      </c>
      <c r="AX49" s="158">
        <f t="shared" si="83"/>
        <v>3536338.5628189202</v>
      </c>
      <c r="AY49" s="158">
        <f t="shared" si="83"/>
        <v>3064826.7544430657</v>
      </c>
      <c r="AZ49" s="158">
        <f t="shared" si="83"/>
        <v>2593314.9460672112</v>
      </c>
      <c r="BA49" s="158">
        <f t="shared" si="83"/>
        <v>2121803.1376913567</v>
      </c>
      <c r="BB49" s="158">
        <f t="shared" ref="BB49:BF49" si="84">BB47-BB48</f>
        <v>1650291.3293155022</v>
      </c>
      <c r="BC49" s="158">
        <f t="shared" si="84"/>
        <v>1178779.5209396477</v>
      </c>
      <c r="BD49" s="158">
        <f t="shared" si="84"/>
        <v>707267.71256379317</v>
      </c>
      <c r="BE49" s="158">
        <f t="shared" si="84"/>
        <v>235755.90418793861</v>
      </c>
      <c r="BF49" s="158">
        <f t="shared" si="84"/>
        <v>1.1321390047669411E-8</v>
      </c>
      <c r="BG49" s="158">
        <v>0</v>
      </c>
      <c r="BH49" s="158">
        <v>0</v>
      </c>
      <c r="BI49" s="158">
        <v>0</v>
      </c>
      <c r="BJ49" s="158">
        <v>0</v>
      </c>
      <c r="BK49" s="158">
        <v>0</v>
      </c>
      <c r="BL49" s="158">
        <v>0</v>
      </c>
      <c r="BM49" s="158">
        <v>0</v>
      </c>
      <c r="BN49" s="158">
        <v>0</v>
      </c>
      <c r="BO49" s="158">
        <v>0</v>
      </c>
      <c r="BP49" s="158">
        <v>0</v>
      </c>
      <c r="BQ49" s="158">
        <v>0</v>
      </c>
      <c r="BR49" s="156"/>
      <c r="BS49" s="156"/>
      <c r="BT49" s="156"/>
      <c r="BU49" s="156"/>
    </row>
    <row r="51" spans="1:73">
      <c r="A51" s="161" t="s">
        <v>86</v>
      </c>
      <c r="B51" s="161" t="s">
        <v>79</v>
      </c>
      <c r="C51" s="161"/>
      <c r="D51" s="158"/>
      <c r="E51" s="158"/>
      <c r="F51" s="158"/>
      <c r="G51" s="158"/>
      <c r="H51" s="158">
        <f>C13</f>
        <v>41088.226097001534</v>
      </c>
      <c r="I51" s="158">
        <f t="shared" ref="I51:BF51" si="85">H53</f>
        <v>40714.696768846974</v>
      </c>
      <c r="J51" s="158">
        <f t="shared" si="85"/>
        <v>39967.638112537854</v>
      </c>
      <c r="K51" s="158">
        <f t="shared" si="85"/>
        <v>39220.579456228734</v>
      </c>
      <c r="L51" s="158">
        <f t="shared" si="85"/>
        <v>38473.520799919614</v>
      </c>
      <c r="M51" s="158">
        <f t="shared" si="85"/>
        <v>37726.462143610494</v>
      </c>
      <c r="N51" s="158">
        <f t="shared" si="85"/>
        <v>36979.403487301373</v>
      </c>
      <c r="O51" s="158">
        <f t="shared" si="85"/>
        <v>36232.344830992253</v>
      </c>
      <c r="P51" s="158">
        <f t="shared" si="85"/>
        <v>35485.286174683133</v>
      </c>
      <c r="Q51" s="158">
        <f t="shared" si="85"/>
        <v>34738.227518374013</v>
      </c>
      <c r="R51" s="158">
        <f t="shared" si="85"/>
        <v>33991.168862064893</v>
      </c>
      <c r="S51" s="158">
        <f t="shared" si="85"/>
        <v>33244.110205755773</v>
      </c>
      <c r="T51" s="158">
        <f t="shared" si="85"/>
        <v>32497.051549446653</v>
      </c>
      <c r="U51" s="158">
        <f t="shared" si="85"/>
        <v>31749.992893137533</v>
      </c>
      <c r="V51" s="158">
        <f t="shared" si="85"/>
        <v>31002.934236828412</v>
      </c>
      <c r="W51" s="158">
        <f t="shared" si="85"/>
        <v>30255.875580519292</v>
      </c>
      <c r="X51" s="158">
        <f t="shared" si="85"/>
        <v>29508.816924210172</v>
      </c>
      <c r="Y51" s="158">
        <f t="shared" si="85"/>
        <v>28761.758267901052</v>
      </c>
      <c r="Z51" s="158">
        <f t="shared" si="85"/>
        <v>28014.699611591932</v>
      </c>
      <c r="AA51" s="158">
        <f t="shared" si="85"/>
        <v>27267.640955282812</v>
      </c>
      <c r="AB51" s="158">
        <f t="shared" si="85"/>
        <v>26520.582298973692</v>
      </c>
      <c r="AC51" s="158">
        <f t="shared" si="85"/>
        <v>25773.523642664572</v>
      </c>
      <c r="AD51" s="158">
        <f t="shared" si="85"/>
        <v>25026.464986355451</v>
      </c>
      <c r="AE51" s="158">
        <f t="shared" si="85"/>
        <v>24279.406330046331</v>
      </c>
      <c r="AF51" s="158">
        <f t="shared" si="85"/>
        <v>23532.347673737211</v>
      </c>
      <c r="AG51" s="158">
        <f t="shared" si="85"/>
        <v>22785.289017428091</v>
      </c>
      <c r="AH51" s="158">
        <f t="shared" si="85"/>
        <v>22038.230361118971</v>
      </c>
      <c r="AI51" s="158">
        <f t="shared" si="85"/>
        <v>21291.171704809851</v>
      </c>
      <c r="AJ51" s="158">
        <f t="shared" si="85"/>
        <v>20544.113048500731</v>
      </c>
      <c r="AK51" s="158">
        <f t="shared" si="85"/>
        <v>19797.054392191611</v>
      </c>
      <c r="AL51" s="158">
        <f t="shared" si="85"/>
        <v>19049.99573588249</v>
      </c>
      <c r="AM51" s="158">
        <f t="shared" si="85"/>
        <v>18302.93707957337</v>
      </c>
      <c r="AN51" s="158">
        <f t="shared" si="85"/>
        <v>17555.87842326425</v>
      </c>
      <c r="AO51" s="158">
        <f t="shared" si="85"/>
        <v>16808.81976695513</v>
      </c>
      <c r="AP51" s="158">
        <f t="shared" si="85"/>
        <v>16061.761110646012</v>
      </c>
      <c r="AQ51" s="158">
        <f t="shared" si="85"/>
        <v>15314.702454336893</v>
      </c>
      <c r="AR51" s="158">
        <f t="shared" si="85"/>
        <v>14567.643798027775</v>
      </c>
      <c r="AS51" s="158">
        <f t="shared" si="85"/>
        <v>13820.585141718657</v>
      </c>
      <c r="AT51" s="158">
        <f t="shared" si="85"/>
        <v>13073.526485409539</v>
      </c>
      <c r="AU51" s="158">
        <f t="shared" si="85"/>
        <v>12326.46782910042</v>
      </c>
      <c r="AV51" s="158">
        <f t="shared" si="85"/>
        <v>11579.409172791302</v>
      </c>
      <c r="AW51" s="158">
        <f t="shared" si="85"/>
        <v>10832.350516482184</v>
      </c>
      <c r="AX51" s="158">
        <f t="shared" si="85"/>
        <v>10085.291860173065</v>
      </c>
      <c r="AY51" s="158">
        <f t="shared" si="85"/>
        <v>9338.233203863947</v>
      </c>
      <c r="AZ51" s="158">
        <f t="shared" si="85"/>
        <v>8591.1745475548287</v>
      </c>
      <c r="BA51" s="158">
        <f t="shared" si="85"/>
        <v>7844.1158912457104</v>
      </c>
      <c r="BB51" s="158">
        <f t="shared" si="85"/>
        <v>7097.0572349365921</v>
      </c>
      <c r="BC51" s="158">
        <f t="shared" si="85"/>
        <v>6349.9985786274738</v>
      </c>
      <c r="BD51" s="158">
        <f t="shared" si="85"/>
        <v>5602.9399223183555</v>
      </c>
      <c r="BE51" s="158">
        <f t="shared" si="85"/>
        <v>4855.8812660092372</v>
      </c>
      <c r="BF51" s="158">
        <f t="shared" si="85"/>
        <v>4108.8226097001188</v>
      </c>
      <c r="BG51" s="158">
        <f t="shared" ref="BG51" si="86">BF53</f>
        <v>3361.7639533910001</v>
      </c>
      <c r="BH51" s="158">
        <f t="shared" ref="BH51" si="87">BG53</f>
        <v>2614.7052970818813</v>
      </c>
      <c r="BI51" s="158">
        <f t="shared" ref="BI51" si="88">BH53</f>
        <v>1867.6466407727626</v>
      </c>
      <c r="BJ51" s="158">
        <f t="shared" ref="BJ51" si="89">BI53</f>
        <v>1120.5879844636438</v>
      </c>
      <c r="BK51" s="158">
        <f t="shared" ref="BK51" si="90">BJ53</f>
        <v>373.52932815452505</v>
      </c>
      <c r="BL51" s="158">
        <v>0</v>
      </c>
      <c r="BM51" s="158">
        <v>0</v>
      </c>
      <c r="BN51" s="158">
        <v>0</v>
      </c>
      <c r="BO51" s="158">
        <v>0</v>
      </c>
      <c r="BP51" s="158">
        <v>0</v>
      </c>
      <c r="BQ51" s="158">
        <v>0</v>
      </c>
      <c r="BR51" s="156"/>
      <c r="BS51" s="156"/>
      <c r="BT51" s="156"/>
      <c r="BU51" s="156"/>
    </row>
    <row r="52" spans="1:73">
      <c r="A52" s="161"/>
      <c r="B52" s="161" t="s">
        <v>1</v>
      </c>
      <c r="C52" s="161"/>
      <c r="D52" s="158"/>
      <c r="E52" s="158"/>
      <c r="F52" s="158"/>
      <c r="G52" s="158"/>
      <c r="H52" s="158">
        <f>H13</f>
        <v>373.52932815455938</v>
      </c>
      <c r="I52" s="158">
        <f t="shared" ref="I52:BF52" si="91">I13</f>
        <v>747.05865630911876</v>
      </c>
      <c r="J52" s="158">
        <f t="shared" si="91"/>
        <v>747.05865630911876</v>
      </c>
      <c r="K52" s="158">
        <f t="shared" si="91"/>
        <v>747.05865630911876</v>
      </c>
      <c r="L52" s="158">
        <f t="shared" si="91"/>
        <v>747.05865630911876</v>
      </c>
      <c r="M52" s="158">
        <f t="shared" si="91"/>
        <v>747.05865630911876</v>
      </c>
      <c r="N52" s="158">
        <f t="shared" si="91"/>
        <v>747.05865630911876</v>
      </c>
      <c r="O52" s="158">
        <f t="shared" si="91"/>
        <v>747.05865630911876</v>
      </c>
      <c r="P52" s="158">
        <f t="shared" si="91"/>
        <v>747.05865630911876</v>
      </c>
      <c r="Q52" s="158">
        <f t="shared" si="91"/>
        <v>747.05865630911876</v>
      </c>
      <c r="R52" s="158">
        <f t="shared" si="91"/>
        <v>747.05865630911876</v>
      </c>
      <c r="S52" s="158">
        <f t="shared" si="91"/>
        <v>747.05865630911876</v>
      </c>
      <c r="T52" s="158">
        <f t="shared" si="91"/>
        <v>747.05865630911876</v>
      </c>
      <c r="U52" s="158">
        <f t="shared" si="91"/>
        <v>747.05865630911876</v>
      </c>
      <c r="V52" s="158">
        <f t="shared" si="91"/>
        <v>747.05865630911876</v>
      </c>
      <c r="W52" s="158">
        <f t="shared" si="91"/>
        <v>747.05865630911876</v>
      </c>
      <c r="X52" s="158">
        <f t="shared" si="91"/>
        <v>747.05865630911876</v>
      </c>
      <c r="Y52" s="158">
        <f t="shared" si="91"/>
        <v>747.05865630911876</v>
      </c>
      <c r="Z52" s="158">
        <f t="shared" si="91"/>
        <v>747.05865630911876</v>
      </c>
      <c r="AA52" s="158">
        <f t="shared" si="91"/>
        <v>747.05865630911876</v>
      </c>
      <c r="AB52" s="158">
        <f t="shared" si="91"/>
        <v>747.05865630911876</v>
      </c>
      <c r="AC52" s="158">
        <f t="shared" si="91"/>
        <v>747.05865630911876</v>
      </c>
      <c r="AD52" s="158">
        <f t="shared" si="91"/>
        <v>747.05865630911876</v>
      </c>
      <c r="AE52" s="158">
        <f t="shared" si="91"/>
        <v>747.05865630911876</v>
      </c>
      <c r="AF52" s="158">
        <f t="shared" si="91"/>
        <v>747.05865630911876</v>
      </c>
      <c r="AG52" s="158">
        <f t="shared" si="91"/>
        <v>747.05865630911876</v>
      </c>
      <c r="AH52" s="158">
        <f t="shared" si="91"/>
        <v>747.05865630911876</v>
      </c>
      <c r="AI52" s="158">
        <f t="shared" si="91"/>
        <v>747.05865630911876</v>
      </c>
      <c r="AJ52" s="158">
        <f t="shared" si="91"/>
        <v>747.05865630911876</v>
      </c>
      <c r="AK52" s="158">
        <f t="shared" si="91"/>
        <v>747.05865630911876</v>
      </c>
      <c r="AL52" s="158">
        <f t="shared" si="91"/>
        <v>747.05865630911876</v>
      </c>
      <c r="AM52" s="158">
        <f t="shared" si="91"/>
        <v>747.05865630911876</v>
      </c>
      <c r="AN52" s="158">
        <f t="shared" si="91"/>
        <v>747.05865630911876</v>
      </c>
      <c r="AO52" s="158">
        <f t="shared" si="91"/>
        <v>747.05865630911876</v>
      </c>
      <c r="AP52" s="158">
        <f t="shared" si="91"/>
        <v>747.05865630911876</v>
      </c>
      <c r="AQ52" s="158">
        <f t="shared" si="91"/>
        <v>747.05865630911876</v>
      </c>
      <c r="AR52" s="158">
        <f t="shared" si="91"/>
        <v>747.05865630911876</v>
      </c>
      <c r="AS52" s="158">
        <f t="shared" si="91"/>
        <v>747.05865630911876</v>
      </c>
      <c r="AT52" s="158">
        <f t="shared" si="91"/>
        <v>747.05865630911876</v>
      </c>
      <c r="AU52" s="158">
        <f t="shared" si="91"/>
        <v>747.05865630911876</v>
      </c>
      <c r="AV52" s="158">
        <f t="shared" si="91"/>
        <v>747.05865630911876</v>
      </c>
      <c r="AW52" s="158">
        <f t="shared" si="91"/>
        <v>747.05865630911876</v>
      </c>
      <c r="AX52" s="158">
        <f t="shared" si="91"/>
        <v>747.05865630911876</v>
      </c>
      <c r="AY52" s="158">
        <f t="shared" si="91"/>
        <v>747.05865630911876</v>
      </c>
      <c r="AZ52" s="158">
        <f t="shared" si="91"/>
        <v>747.05865630911876</v>
      </c>
      <c r="BA52" s="158">
        <f t="shared" si="91"/>
        <v>747.05865630911876</v>
      </c>
      <c r="BB52" s="158">
        <f t="shared" si="91"/>
        <v>747.05865630911876</v>
      </c>
      <c r="BC52" s="158">
        <f t="shared" si="91"/>
        <v>747.05865630911876</v>
      </c>
      <c r="BD52" s="158">
        <f t="shared" si="91"/>
        <v>747.05865630911876</v>
      </c>
      <c r="BE52" s="158">
        <f t="shared" si="91"/>
        <v>747.05865630911876</v>
      </c>
      <c r="BF52" s="158">
        <f t="shared" si="91"/>
        <v>747.05865630911876</v>
      </c>
      <c r="BG52" s="158">
        <f t="shared" ref="BG52:BK52" si="92">BG13</f>
        <v>747.05865630911876</v>
      </c>
      <c r="BH52" s="158">
        <f t="shared" si="92"/>
        <v>747.05865630911876</v>
      </c>
      <c r="BI52" s="158">
        <f t="shared" si="92"/>
        <v>747.05865630911876</v>
      </c>
      <c r="BJ52" s="158">
        <f t="shared" si="92"/>
        <v>747.05865630911876</v>
      </c>
      <c r="BK52" s="158">
        <f t="shared" si="92"/>
        <v>373.52932815455938</v>
      </c>
      <c r="BL52" s="158">
        <v>0</v>
      </c>
      <c r="BM52" s="158">
        <v>0</v>
      </c>
      <c r="BN52" s="158">
        <v>0</v>
      </c>
      <c r="BO52" s="158">
        <v>0</v>
      </c>
      <c r="BP52" s="158">
        <v>0</v>
      </c>
      <c r="BQ52" s="158">
        <v>0</v>
      </c>
      <c r="BR52" s="156"/>
      <c r="BS52" s="156"/>
      <c r="BT52" s="156"/>
      <c r="BU52" s="156"/>
    </row>
    <row r="53" spans="1:73">
      <c r="A53" s="161"/>
      <c r="B53" s="161" t="s">
        <v>80</v>
      </c>
      <c r="C53" s="161"/>
      <c r="D53" s="158"/>
      <c r="E53" s="158"/>
      <c r="F53" s="158"/>
      <c r="G53" s="158"/>
      <c r="H53" s="158">
        <f t="shared" ref="H53:BF53" si="93">H51-H52</f>
        <v>40714.696768846974</v>
      </c>
      <c r="I53" s="158">
        <f t="shared" si="93"/>
        <v>39967.638112537854</v>
      </c>
      <c r="J53" s="158">
        <f t="shared" si="93"/>
        <v>39220.579456228734</v>
      </c>
      <c r="K53" s="158">
        <f t="shared" si="93"/>
        <v>38473.520799919614</v>
      </c>
      <c r="L53" s="158">
        <f t="shared" si="93"/>
        <v>37726.462143610494</v>
      </c>
      <c r="M53" s="158">
        <f t="shared" si="93"/>
        <v>36979.403487301373</v>
      </c>
      <c r="N53" s="158">
        <f t="shared" si="93"/>
        <v>36232.344830992253</v>
      </c>
      <c r="O53" s="158">
        <f t="shared" si="93"/>
        <v>35485.286174683133</v>
      </c>
      <c r="P53" s="158">
        <f t="shared" si="93"/>
        <v>34738.227518374013</v>
      </c>
      <c r="Q53" s="158">
        <f t="shared" si="93"/>
        <v>33991.168862064893</v>
      </c>
      <c r="R53" s="158">
        <f t="shared" si="93"/>
        <v>33244.110205755773</v>
      </c>
      <c r="S53" s="158">
        <f t="shared" si="93"/>
        <v>32497.051549446653</v>
      </c>
      <c r="T53" s="158">
        <f t="shared" si="93"/>
        <v>31749.992893137533</v>
      </c>
      <c r="U53" s="158">
        <f t="shared" si="93"/>
        <v>31002.934236828412</v>
      </c>
      <c r="V53" s="158">
        <f t="shared" si="93"/>
        <v>30255.875580519292</v>
      </c>
      <c r="W53" s="158">
        <f t="shared" si="93"/>
        <v>29508.816924210172</v>
      </c>
      <c r="X53" s="158">
        <f t="shared" si="93"/>
        <v>28761.758267901052</v>
      </c>
      <c r="Y53" s="158">
        <f t="shared" si="93"/>
        <v>28014.699611591932</v>
      </c>
      <c r="Z53" s="158">
        <f t="shared" si="93"/>
        <v>27267.640955282812</v>
      </c>
      <c r="AA53" s="158">
        <f t="shared" si="93"/>
        <v>26520.582298973692</v>
      </c>
      <c r="AB53" s="158">
        <f t="shared" si="93"/>
        <v>25773.523642664572</v>
      </c>
      <c r="AC53" s="158">
        <f t="shared" si="93"/>
        <v>25026.464986355451</v>
      </c>
      <c r="AD53" s="158">
        <f t="shared" si="93"/>
        <v>24279.406330046331</v>
      </c>
      <c r="AE53" s="158">
        <f t="shared" si="93"/>
        <v>23532.347673737211</v>
      </c>
      <c r="AF53" s="158">
        <f t="shared" si="93"/>
        <v>22785.289017428091</v>
      </c>
      <c r="AG53" s="158">
        <f t="shared" si="93"/>
        <v>22038.230361118971</v>
      </c>
      <c r="AH53" s="158">
        <f t="shared" si="93"/>
        <v>21291.171704809851</v>
      </c>
      <c r="AI53" s="158">
        <f t="shared" si="93"/>
        <v>20544.113048500731</v>
      </c>
      <c r="AJ53" s="158">
        <f t="shared" si="93"/>
        <v>19797.054392191611</v>
      </c>
      <c r="AK53" s="158">
        <f t="shared" si="93"/>
        <v>19049.99573588249</v>
      </c>
      <c r="AL53" s="158">
        <f t="shared" si="93"/>
        <v>18302.93707957337</v>
      </c>
      <c r="AM53" s="158">
        <f t="shared" si="93"/>
        <v>17555.87842326425</v>
      </c>
      <c r="AN53" s="158">
        <f t="shared" si="93"/>
        <v>16808.81976695513</v>
      </c>
      <c r="AO53" s="158">
        <f t="shared" si="93"/>
        <v>16061.761110646012</v>
      </c>
      <c r="AP53" s="158">
        <f t="shared" si="93"/>
        <v>15314.702454336893</v>
      </c>
      <c r="AQ53" s="158">
        <f t="shared" si="93"/>
        <v>14567.643798027775</v>
      </c>
      <c r="AR53" s="158">
        <f t="shared" si="93"/>
        <v>13820.585141718657</v>
      </c>
      <c r="AS53" s="158">
        <f t="shared" si="93"/>
        <v>13073.526485409539</v>
      </c>
      <c r="AT53" s="158">
        <f t="shared" si="93"/>
        <v>12326.46782910042</v>
      </c>
      <c r="AU53" s="158">
        <f t="shared" si="93"/>
        <v>11579.409172791302</v>
      </c>
      <c r="AV53" s="158">
        <f t="shared" si="93"/>
        <v>10832.350516482184</v>
      </c>
      <c r="AW53" s="158">
        <f t="shared" si="93"/>
        <v>10085.291860173065</v>
      </c>
      <c r="AX53" s="158">
        <f t="shared" si="93"/>
        <v>9338.233203863947</v>
      </c>
      <c r="AY53" s="158">
        <f t="shared" si="93"/>
        <v>8591.1745475548287</v>
      </c>
      <c r="AZ53" s="158">
        <f t="shared" si="93"/>
        <v>7844.1158912457104</v>
      </c>
      <c r="BA53" s="158">
        <f t="shared" si="93"/>
        <v>7097.0572349365921</v>
      </c>
      <c r="BB53" s="158">
        <f t="shared" si="93"/>
        <v>6349.9985786274738</v>
      </c>
      <c r="BC53" s="158">
        <f t="shared" si="93"/>
        <v>5602.9399223183555</v>
      </c>
      <c r="BD53" s="158">
        <f t="shared" si="93"/>
        <v>4855.8812660092372</v>
      </c>
      <c r="BE53" s="158">
        <f t="shared" si="93"/>
        <v>4108.8226097001188</v>
      </c>
      <c r="BF53" s="158">
        <f t="shared" si="93"/>
        <v>3361.7639533910001</v>
      </c>
      <c r="BG53" s="158">
        <f t="shared" ref="BG53:BK53" si="94">BG51-BG52</f>
        <v>2614.7052970818813</v>
      </c>
      <c r="BH53" s="158">
        <f t="shared" si="94"/>
        <v>1867.6466407727626</v>
      </c>
      <c r="BI53" s="158">
        <f t="shared" si="94"/>
        <v>1120.5879844636438</v>
      </c>
      <c r="BJ53" s="158">
        <f t="shared" si="94"/>
        <v>373.52932815452505</v>
      </c>
      <c r="BK53" s="158">
        <f t="shared" si="94"/>
        <v>-3.4333424991928041E-11</v>
      </c>
      <c r="BL53" s="158">
        <v>0</v>
      </c>
      <c r="BM53" s="158">
        <v>0</v>
      </c>
      <c r="BN53" s="158">
        <v>0</v>
      </c>
      <c r="BO53" s="158">
        <v>0</v>
      </c>
      <c r="BP53" s="158">
        <v>0</v>
      </c>
      <c r="BQ53" s="158">
        <v>0</v>
      </c>
      <c r="BR53" s="156"/>
      <c r="BS53" s="156"/>
      <c r="BT53" s="156"/>
      <c r="BU53" s="156"/>
    </row>
    <row r="55" spans="1:73">
      <c r="A55" s="161" t="s">
        <v>87</v>
      </c>
      <c r="B55" s="161" t="s">
        <v>79</v>
      </c>
      <c r="C55" s="161"/>
      <c r="D55" s="158"/>
      <c r="E55" s="158"/>
      <c r="F55" s="158"/>
      <c r="G55" s="158"/>
      <c r="H55" s="158">
        <f>C14</f>
        <v>782470.63383036759</v>
      </c>
      <c r="I55" s="158">
        <f t="shared" ref="I55:BK55" si="95">H57</f>
        <v>775950.04521511449</v>
      </c>
      <c r="J55" s="158">
        <f t="shared" si="95"/>
        <v>762908.8679846084</v>
      </c>
      <c r="K55" s="158">
        <f t="shared" si="95"/>
        <v>749867.69075410231</v>
      </c>
      <c r="L55" s="158">
        <f t="shared" si="95"/>
        <v>736826.51352359622</v>
      </c>
      <c r="M55" s="158">
        <f t="shared" si="95"/>
        <v>723785.33629309013</v>
      </c>
      <c r="N55" s="158">
        <f t="shared" si="95"/>
        <v>710744.15906258405</v>
      </c>
      <c r="O55" s="158">
        <f t="shared" si="95"/>
        <v>697702.98183207796</v>
      </c>
      <c r="P55" s="158">
        <f t="shared" si="95"/>
        <v>684661.80460157187</v>
      </c>
      <c r="Q55" s="158">
        <f t="shared" si="95"/>
        <v>671620.62737106578</v>
      </c>
      <c r="R55" s="158">
        <f t="shared" si="95"/>
        <v>658579.4501405597</v>
      </c>
      <c r="S55" s="158">
        <f t="shared" si="95"/>
        <v>645538.27291005361</v>
      </c>
      <c r="T55" s="158">
        <f t="shared" si="95"/>
        <v>632497.09567954752</v>
      </c>
      <c r="U55" s="158">
        <f t="shared" si="95"/>
        <v>619455.91844904143</v>
      </c>
      <c r="V55" s="158">
        <f t="shared" si="95"/>
        <v>606414.74121853535</v>
      </c>
      <c r="W55" s="158">
        <f t="shared" si="95"/>
        <v>593373.56398802926</v>
      </c>
      <c r="X55" s="158">
        <f t="shared" si="95"/>
        <v>580332.38675752317</v>
      </c>
      <c r="Y55" s="158">
        <f t="shared" si="95"/>
        <v>567291.20952701708</v>
      </c>
      <c r="Z55" s="158">
        <f t="shared" si="95"/>
        <v>554250.032296511</v>
      </c>
      <c r="AA55" s="158">
        <f t="shared" si="95"/>
        <v>541208.85506600491</v>
      </c>
      <c r="AB55" s="158">
        <f t="shared" si="95"/>
        <v>528167.67783549882</v>
      </c>
      <c r="AC55" s="158">
        <f t="shared" si="95"/>
        <v>515126.50060499267</v>
      </c>
      <c r="AD55" s="158">
        <f t="shared" si="95"/>
        <v>502085.32337448653</v>
      </c>
      <c r="AE55" s="158">
        <f t="shared" si="95"/>
        <v>489044.14614398038</v>
      </c>
      <c r="AF55" s="158">
        <f t="shared" si="95"/>
        <v>476002.96891347424</v>
      </c>
      <c r="AG55" s="158">
        <f t="shared" si="95"/>
        <v>462961.79168296809</v>
      </c>
      <c r="AH55" s="158">
        <f t="shared" si="95"/>
        <v>449920.61445246194</v>
      </c>
      <c r="AI55" s="158">
        <f t="shared" si="95"/>
        <v>436879.4372219558</v>
      </c>
      <c r="AJ55" s="158">
        <f t="shared" si="95"/>
        <v>423838.25999144965</v>
      </c>
      <c r="AK55" s="158">
        <f t="shared" si="95"/>
        <v>410797.08276094351</v>
      </c>
      <c r="AL55" s="158">
        <f t="shared" si="95"/>
        <v>397755.90553043736</v>
      </c>
      <c r="AM55" s="158">
        <f t="shared" si="95"/>
        <v>384714.72829993122</v>
      </c>
      <c r="AN55" s="158">
        <f t="shared" si="95"/>
        <v>371673.55106942507</v>
      </c>
      <c r="AO55" s="158">
        <f t="shared" si="95"/>
        <v>358632.37383891892</v>
      </c>
      <c r="AP55" s="158">
        <f t="shared" si="95"/>
        <v>345591.19660841278</v>
      </c>
      <c r="AQ55" s="158">
        <f t="shared" si="95"/>
        <v>332550.01937790663</v>
      </c>
      <c r="AR55" s="158">
        <f t="shared" si="95"/>
        <v>319508.84214740049</v>
      </c>
      <c r="AS55" s="158">
        <f t="shared" si="95"/>
        <v>306467.66491689434</v>
      </c>
      <c r="AT55" s="158">
        <f t="shared" si="95"/>
        <v>293426.48768638819</v>
      </c>
      <c r="AU55" s="158">
        <f t="shared" si="95"/>
        <v>280385.31045588205</v>
      </c>
      <c r="AV55" s="158">
        <f t="shared" si="95"/>
        <v>267344.1332253759</v>
      </c>
      <c r="AW55" s="158">
        <f t="shared" si="95"/>
        <v>254302.95599486979</v>
      </c>
      <c r="AX55" s="158">
        <f t="shared" si="95"/>
        <v>241261.77876436367</v>
      </c>
      <c r="AY55" s="158">
        <f t="shared" si="95"/>
        <v>228220.60153385755</v>
      </c>
      <c r="AZ55" s="158">
        <f t="shared" si="95"/>
        <v>215179.42430335144</v>
      </c>
      <c r="BA55" s="158">
        <f t="shared" si="95"/>
        <v>202138.24707284532</v>
      </c>
      <c r="BB55" s="158">
        <f t="shared" si="95"/>
        <v>189097.0698423392</v>
      </c>
      <c r="BC55" s="158">
        <f t="shared" si="95"/>
        <v>176055.89261183309</v>
      </c>
      <c r="BD55" s="158">
        <f t="shared" si="95"/>
        <v>163014.71538132697</v>
      </c>
      <c r="BE55" s="158">
        <f t="shared" si="95"/>
        <v>149973.53815082085</v>
      </c>
      <c r="BF55" s="158">
        <f t="shared" si="95"/>
        <v>136932.36092031474</v>
      </c>
      <c r="BG55" s="158">
        <f t="shared" si="95"/>
        <v>123891.1836898086</v>
      </c>
      <c r="BH55" s="158">
        <f t="shared" si="95"/>
        <v>110850.00645930247</v>
      </c>
      <c r="BI55" s="158">
        <f t="shared" si="95"/>
        <v>97808.829228796341</v>
      </c>
      <c r="BJ55" s="158">
        <f t="shared" si="95"/>
        <v>84767.65199829021</v>
      </c>
      <c r="BK55" s="158">
        <f t="shared" si="95"/>
        <v>71726.474767784079</v>
      </c>
      <c r="BL55" s="158">
        <f t="shared" ref="BL55" si="96">BK57</f>
        <v>58685.297537277955</v>
      </c>
      <c r="BM55" s="158">
        <f t="shared" ref="BM55" si="97">BL57</f>
        <v>45644.120306771831</v>
      </c>
      <c r="BN55" s="158">
        <f t="shared" ref="BN55" si="98">BM57</f>
        <v>32602.943076265707</v>
      </c>
      <c r="BO55" s="158">
        <f t="shared" ref="BO55" si="99">BN57</f>
        <v>19561.765845759583</v>
      </c>
      <c r="BP55" s="158">
        <f t="shared" ref="BP55" si="100">BO57</f>
        <v>6520.5886152534567</v>
      </c>
      <c r="BQ55" s="158">
        <v>0</v>
      </c>
      <c r="BR55" s="156"/>
      <c r="BS55" s="156"/>
      <c r="BT55" s="156"/>
      <c r="BU55" s="156"/>
    </row>
    <row r="56" spans="1:73">
      <c r="A56" s="161"/>
      <c r="B56" s="161" t="s">
        <v>1</v>
      </c>
      <c r="C56" s="161"/>
      <c r="D56" s="158"/>
      <c r="E56" s="158"/>
      <c r="F56" s="158"/>
      <c r="G56" s="158"/>
      <c r="H56" s="158">
        <f t="shared" ref="H56:BK56" si="101">H14</f>
        <v>6520.5886152530629</v>
      </c>
      <c r="I56" s="158">
        <f t="shared" si="101"/>
        <v>13041.177230506126</v>
      </c>
      <c r="J56" s="158">
        <f t="shared" si="101"/>
        <v>13041.177230506126</v>
      </c>
      <c r="K56" s="158">
        <f t="shared" si="101"/>
        <v>13041.177230506126</v>
      </c>
      <c r="L56" s="158">
        <f t="shared" si="101"/>
        <v>13041.177230506126</v>
      </c>
      <c r="M56" s="158">
        <f t="shared" si="101"/>
        <v>13041.177230506126</v>
      </c>
      <c r="N56" s="158">
        <f t="shared" si="101"/>
        <v>13041.177230506126</v>
      </c>
      <c r="O56" s="158">
        <f t="shared" si="101"/>
        <v>13041.177230506126</v>
      </c>
      <c r="P56" s="158">
        <f t="shared" si="101"/>
        <v>13041.177230506126</v>
      </c>
      <c r="Q56" s="158">
        <f t="shared" si="101"/>
        <v>13041.177230506126</v>
      </c>
      <c r="R56" s="158">
        <f t="shared" si="101"/>
        <v>13041.177230506126</v>
      </c>
      <c r="S56" s="158">
        <f t="shared" si="101"/>
        <v>13041.177230506126</v>
      </c>
      <c r="T56" s="158">
        <f t="shared" si="101"/>
        <v>13041.177230506126</v>
      </c>
      <c r="U56" s="158">
        <f t="shared" si="101"/>
        <v>13041.177230506126</v>
      </c>
      <c r="V56" s="158">
        <f t="shared" si="101"/>
        <v>13041.177230506126</v>
      </c>
      <c r="W56" s="158">
        <f t="shared" si="101"/>
        <v>13041.177230506126</v>
      </c>
      <c r="X56" s="158">
        <f t="shared" si="101"/>
        <v>13041.177230506126</v>
      </c>
      <c r="Y56" s="158">
        <f t="shared" si="101"/>
        <v>13041.177230506126</v>
      </c>
      <c r="Z56" s="158">
        <f t="shared" si="101"/>
        <v>13041.177230506126</v>
      </c>
      <c r="AA56" s="158">
        <f t="shared" si="101"/>
        <v>13041.177230506126</v>
      </c>
      <c r="AB56" s="158">
        <f t="shared" si="101"/>
        <v>13041.177230506126</v>
      </c>
      <c r="AC56" s="158">
        <f t="shared" si="101"/>
        <v>13041.177230506126</v>
      </c>
      <c r="AD56" s="158">
        <f t="shared" si="101"/>
        <v>13041.177230506126</v>
      </c>
      <c r="AE56" s="158">
        <f t="shared" si="101"/>
        <v>13041.177230506126</v>
      </c>
      <c r="AF56" s="158">
        <f t="shared" si="101"/>
        <v>13041.177230506126</v>
      </c>
      <c r="AG56" s="158">
        <f t="shared" si="101"/>
        <v>13041.177230506126</v>
      </c>
      <c r="AH56" s="158">
        <f t="shared" si="101"/>
        <v>13041.177230506126</v>
      </c>
      <c r="AI56" s="158">
        <f t="shared" si="101"/>
        <v>13041.177230506126</v>
      </c>
      <c r="AJ56" s="158">
        <f t="shared" si="101"/>
        <v>13041.177230506126</v>
      </c>
      <c r="AK56" s="158">
        <f t="shared" si="101"/>
        <v>13041.177230506126</v>
      </c>
      <c r="AL56" s="158">
        <f t="shared" si="101"/>
        <v>13041.177230506126</v>
      </c>
      <c r="AM56" s="158">
        <f t="shared" si="101"/>
        <v>13041.177230506126</v>
      </c>
      <c r="AN56" s="158">
        <f t="shared" si="101"/>
        <v>13041.177230506126</v>
      </c>
      <c r="AO56" s="158">
        <f t="shared" si="101"/>
        <v>13041.177230506126</v>
      </c>
      <c r="AP56" s="158">
        <f t="shared" si="101"/>
        <v>13041.177230506126</v>
      </c>
      <c r="AQ56" s="158">
        <f t="shared" si="101"/>
        <v>13041.177230506126</v>
      </c>
      <c r="AR56" s="158">
        <f t="shared" si="101"/>
        <v>13041.177230506126</v>
      </c>
      <c r="AS56" s="158">
        <f t="shared" si="101"/>
        <v>13041.177230506126</v>
      </c>
      <c r="AT56" s="158">
        <f t="shared" si="101"/>
        <v>13041.177230506126</v>
      </c>
      <c r="AU56" s="158">
        <f t="shared" si="101"/>
        <v>13041.177230506126</v>
      </c>
      <c r="AV56" s="158">
        <f t="shared" si="101"/>
        <v>13041.177230506126</v>
      </c>
      <c r="AW56" s="158">
        <f t="shared" si="101"/>
        <v>13041.177230506126</v>
      </c>
      <c r="AX56" s="158">
        <f t="shared" si="101"/>
        <v>13041.177230506126</v>
      </c>
      <c r="AY56" s="158">
        <f t="shared" si="101"/>
        <v>13041.177230506126</v>
      </c>
      <c r="AZ56" s="158">
        <f t="shared" si="101"/>
        <v>13041.177230506126</v>
      </c>
      <c r="BA56" s="158">
        <f t="shared" si="101"/>
        <v>13041.177230506126</v>
      </c>
      <c r="BB56" s="158">
        <f t="shared" si="101"/>
        <v>13041.177230506126</v>
      </c>
      <c r="BC56" s="158">
        <f t="shared" si="101"/>
        <v>13041.177230506126</v>
      </c>
      <c r="BD56" s="158">
        <f t="shared" si="101"/>
        <v>13041.177230506126</v>
      </c>
      <c r="BE56" s="158">
        <f t="shared" si="101"/>
        <v>13041.177230506126</v>
      </c>
      <c r="BF56" s="158">
        <f t="shared" si="101"/>
        <v>13041.177230506126</v>
      </c>
      <c r="BG56" s="158">
        <f t="shared" si="101"/>
        <v>13041.177230506126</v>
      </c>
      <c r="BH56" s="158">
        <f t="shared" si="101"/>
        <v>13041.177230506126</v>
      </c>
      <c r="BI56" s="158">
        <f t="shared" si="101"/>
        <v>13041.177230506126</v>
      </c>
      <c r="BJ56" s="158">
        <f t="shared" si="101"/>
        <v>13041.177230506126</v>
      </c>
      <c r="BK56" s="158">
        <f t="shared" si="101"/>
        <v>13041.177230506126</v>
      </c>
      <c r="BL56" s="158">
        <f t="shared" ref="BL56:BP56" si="102">BL14</f>
        <v>13041.177230506126</v>
      </c>
      <c r="BM56" s="158">
        <f t="shared" si="102"/>
        <v>13041.177230506126</v>
      </c>
      <c r="BN56" s="158">
        <f t="shared" si="102"/>
        <v>13041.177230506126</v>
      </c>
      <c r="BO56" s="158">
        <f t="shared" si="102"/>
        <v>13041.177230506126</v>
      </c>
      <c r="BP56" s="158">
        <f t="shared" si="102"/>
        <v>6520.5886152530629</v>
      </c>
      <c r="BQ56" s="158">
        <v>0</v>
      </c>
      <c r="BR56" s="156"/>
      <c r="BS56" s="156"/>
      <c r="BT56" s="156"/>
      <c r="BU56" s="156"/>
    </row>
    <row r="57" spans="1:73">
      <c r="A57" s="161"/>
      <c r="B57" s="161" t="s">
        <v>80</v>
      </c>
      <c r="C57" s="161"/>
      <c r="D57" s="158"/>
      <c r="E57" s="158"/>
      <c r="F57" s="158"/>
      <c r="G57" s="158"/>
      <c r="H57" s="158">
        <f t="shared" ref="H57:BK57" si="103">H55-H56</f>
        <v>775950.04521511449</v>
      </c>
      <c r="I57" s="158">
        <f t="shared" si="103"/>
        <v>762908.8679846084</v>
      </c>
      <c r="J57" s="158">
        <f t="shared" si="103"/>
        <v>749867.69075410231</v>
      </c>
      <c r="K57" s="158">
        <f t="shared" si="103"/>
        <v>736826.51352359622</v>
      </c>
      <c r="L57" s="158">
        <f t="shared" si="103"/>
        <v>723785.33629309013</v>
      </c>
      <c r="M57" s="158">
        <f t="shared" si="103"/>
        <v>710744.15906258405</v>
      </c>
      <c r="N57" s="158">
        <f t="shared" si="103"/>
        <v>697702.98183207796</v>
      </c>
      <c r="O57" s="158">
        <f t="shared" si="103"/>
        <v>684661.80460157187</v>
      </c>
      <c r="P57" s="158">
        <f t="shared" si="103"/>
        <v>671620.62737106578</v>
      </c>
      <c r="Q57" s="158">
        <f t="shared" si="103"/>
        <v>658579.4501405597</v>
      </c>
      <c r="R57" s="158">
        <f t="shared" si="103"/>
        <v>645538.27291005361</v>
      </c>
      <c r="S57" s="158">
        <f t="shared" si="103"/>
        <v>632497.09567954752</v>
      </c>
      <c r="T57" s="158">
        <f t="shared" si="103"/>
        <v>619455.91844904143</v>
      </c>
      <c r="U57" s="158">
        <f t="shared" si="103"/>
        <v>606414.74121853535</v>
      </c>
      <c r="V57" s="158">
        <f t="shared" si="103"/>
        <v>593373.56398802926</v>
      </c>
      <c r="W57" s="158">
        <f t="shared" si="103"/>
        <v>580332.38675752317</v>
      </c>
      <c r="X57" s="158">
        <f t="shared" si="103"/>
        <v>567291.20952701708</v>
      </c>
      <c r="Y57" s="158">
        <f t="shared" si="103"/>
        <v>554250.032296511</v>
      </c>
      <c r="Z57" s="158">
        <f t="shared" si="103"/>
        <v>541208.85506600491</v>
      </c>
      <c r="AA57" s="158">
        <f t="shared" si="103"/>
        <v>528167.67783549882</v>
      </c>
      <c r="AB57" s="158">
        <f t="shared" si="103"/>
        <v>515126.50060499267</v>
      </c>
      <c r="AC57" s="158">
        <f t="shared" si="103"/>
        <v>502085.32337448653</v>
      </c>
      <c r="AD57" s="158">
        <f t="shared" si="103"/>
        <v>489044.14614398038</v>
      </c>
      <c r="AE57" s="158">
        <f t="shared" si="103"/>
        <v>476002.96891347424</v>
      </c>
      <c r="AF57" s="158">
        <f t="shared" si="103"/>
        <v>462961.79168296809</v>
      </c>
      <c r="AG57" s="158">
        <f t="shared" si="103"/>
        <v>449920.61445246194</v>
      </c>
      <c r="AH57" s="158">
        <f t="shared" si="103"/>
        <v>436879.4372219558</v>
      </c>
      <c r="AI57" s="158">
        <f t="shared" si="103"/>
        <v>423838.25999144965</v>
      </c>
      <c r="AJ57" s="158">
        <f t="shared" si="103"/>
        <v>410797.08276094351</v>
      </c>
      <c r="AK57" s="158">
        <f t="shared" si="103"/>
        <v>397755.90553043736</v>
      </c>
      <c r="AL57" s="158">
        <f t="shared" si="103"/>
        <v>384714.72829993122</v>
      </c>
      <c r="AM57" s="158">
        <f t="shared" si="103"/>
        <v>371673.55106942507</v>
      </c>
      <c r="AN57" s="158">
        <f t="shared" si="103"/>
        <v>358632.37383891892</v>
      </c>
      <c r="AO57" s="158">
        <f t="shared" si="103"/>
        <v>345591.19660841278</v>
      </c>
      <c r="AP57" s="158">
        <f t="shared" si="103"/>
        <v>332550.01937790663</v>
      </c>
      <c r="AQ57" s="158">
        <f t="shared" si="103"/>
        <v>319508.84214740049</v>
      </c>
      <c r="AR57" s="158">
        <f t="shared" si="103"/>
        <v>306467.66491689434</v>
      </c>
      <c r="AS57" s="158">
        <f t="shared" si="103"/>
        <v>293426.48768638819</v>
      </c>
      <c r="AT57" s="158">
        <f t="shared" si="103"/>
        <v>280385.31045588205</v>
      </c>
      <c r="AU57" s="158">
        <f t="shared" si="103"/>
        <v>267344.1332253759</v>
      </c>
      <c r="AV57" s="158">
        <f t="shared" si="103"/>
        <v>254302.95599486979</v>
      </c>
      <c r="AW57" s="158">
        <f t="shared" si="103"/>
        <v>241261.77876436367</v>
      </c>
      <c r="AX57" s="158">
        <f t="shared" si="103"/>
        <v>228220.60153385755</v>
      </c>
      <c r="AY57" s="158">
        <f t="shared" si="103"/>
        <v>215179.42430335144</v>
      </c>
      <c r="AZ57" s="158">
        <f t="shared" si="103"/>
        <v>202138.24707284532</v>
      </c>
      <c r="BA57" s="158">
        <f t="shared" si="103"/>
        <v>189097.0698423392</v>
      </c>
      <c r="BB57" s="158">
        <f t="shared" si="103"/>
        <v>176055.89261183309</v>
      </c>
      <c r="BC57" s="158">
        <f t="shared" si="103"/>
        <v>163014.71538132697</v>
      </c>
      <c r="BD57" s="158">
        <f t="shared" si="103"/>
        <v>149973.53815082085</v>
      </c>
      <c r="BE57" s="158">
        <f t="shared" si="103"/>
        <v>136932.36092031474</v>
      </c>
      <c r="BF57" s="158">
        <f t="shared" si="103"/>
        <v>123891.1836898086</v>
      </c>
      <c r="BG57" s="158">
        <f t="shared" si="103"/>
        <v>110850.00645930247</v>
      </c>
      <c r="BH57" s="158">
        <f t="shared" si="103"/>
        <v>97808.829228796341</v>
      </c>
      <c r="BI57" s="158">
        <f t="shared" si="103"/>
        <v>84767.65199829021</v>
      </c>
      <c r="BJ57" s="158">
        <f t="shared" si="103"/>
        <v>71726.474767784079</v>
      </c>
      <c r="BK57" s="158">
        <f t="shared" si="103"/>
        <v>58685.297537277955</v>
      </c>
      <c r="BL57" s="158">
        <f t="shared" ref="BL57:BP57" si="104">BL55-BL56</f>
        <v>45644.120306771831</v>
      </c>
      <c r="BM57" s="158">
        <f t="shared" si="104"/>
        <v>32602.943076265707</v>
      </c>
      <c r="BN57" s="158">
        <f t="shared" si="104"/>
        <v>19561.765845759583</v>
      </c>
      <c r="BO57" s="158">
        <f t="shared" si="104"/>
        <v>6520.5886152534567</v>
      </c>
      <c r="BP57" s="158">
        <f t="shared" si="104"/>
        <v>3.9381120586767793E-10</v>
      </c>
      <c r="BQ57" s="158">
        <v>0</v>
      </c>
      <c r="BR57" s="156"/>
      <c r="BS57" s="156"/>
      <c r="BT57" s="156"/>
      <c r="BU57" s="156"/>
    </row>
    <row r="59" spans="1:73">
      <c r="A59" s="161" t="s">
        <v>88</v>
      </c>
      <c r="B59" s="161" t="s">
        <v>79</v>
      </c>
      <c r="C59" s="161"/>
      <c r="D59" s="158"/>
      <c r="E59" s="158"/>
      <c r="F59" s="158"/>
      <c r="G59" s="158"/>
      <c r="H59" s="158">
        <f>C15</f>
        <v>4013490.9263364216</v>
      </c>
      <c r="I59" s="158">
        <f t="shared" ref="I59:BP59" si="105">H61</f>
        <v>3982617.9192107567</v>
      </c>
      <c r="J59" s="158">
        <f t="shared" si="105"/>
        <v>3920871.9049594272</v>
      </c>
      <c r="K59" s="158">
        <f t="shared" si="105"/>
        <v>3859125.8907080977</v>
      </c>
      <c r="L59" s="158">
        <f t="shared" si="105"/>
        <v>3797379.8764567683</v>
      </c>
      <c r="M59" s="158">
        <f t="shared" si="105"/>
        <v>3735633.8622054388</v>
      </c>
      <c r="N59" s="158">
        <f t="shared" si="105"/>
        <v>3673887.8479541093</v>
      </c>
      <c r="O59" s="158">
        <f t="shared" si="105"/>
        <v>3612141.8337027798</v>
      </c>
      <c r="P59" s="158">
        <f t="shared" si="105"/>
        <v>3550395.8194514504</v>
      </c>
      <c r="Q59" s="158">
        <f t="shared" si="105"/>
        <v>3488649.8052001209</v>
      </c>
      <c r="R59" s="158">
        <f t="shared" si="105"/>
        <v>3426903.7909487914</v>
      </c>
      <c r="S59" s="158">
        <f t="shared" si="105"/>
        <v>3365157.776697462</v>
      </c>
      <c r="T59" s="158">
        <f t="shared" si="105"/>
        <v>3303411.7624461325</v>
      </c>
      <c r="U59" s="158">
        <f t="shared" si="105"/>
        <v>3241665.748194803</v>
      </c>
      <c r="V59" s="158">
        <f t="shared" si="105"/>
        <v>3179919.7339434735</v>
      </c>
      <c r="W59" s="158">
        <f t="shared" si="105"/>
        <v>3118173.7196921441</v>
      </c>
      <c r="X59" s="158">
        <f t="shared" si="105"/>
        <v>3056427.7054408146</v>
      </c>
      <c r="Y59" s="158">
        <f t="shared" si="105"/>
        <v>2994681.6911894851</v>
      </c>
      <c r="Z59" s="158">
        <f t="shared" si="105"/>
        <v>2932935.6769381557</v>
      </c>
      <c r="AA59" s="158">
        <f t="shared" si="105"/>
        <v>2871189.6626868262</v>
      </c>
      <c r="AB59" s="158">
        <f t="shared" si="105"/>
        <v>2809443.6484354967</v>
      </c>
      <c r="AC59" s="158">
        <f t="shared" si="105"/>
        <v>2747697.6341841673</v>
      </c>
      <c r="AD59" s="158">
        <f t="shared" si="105"/>
        <v>2685951.6199328378</v>
      </c>
      <c r="AE59" s="158">
        <f t="shared" si="105"/>
        <v>2624205.6056815083</v>
      </c>
      <c r="AF59" s="158">
        <f t="shared" si="105"/>
        <v>2562459.5914301788</v>
      </c>
      <c r="AG59" s="158">
        <f t="shared" si="105"/>
        <v>2500713.5771788494</v>
      </c>
      <c r="AH59" s="158">
        <f t="shared" si="105"/>
        <v>2438967.5629275199</v>
      </c>
      <c r="AI59" s="158">
        <f t="shared" si="105"/>
        <v>2377221.5486761904</v>
      </c>
      <c r="AJ59" s="158">
        <f t="shared" si="105"/>
        <v>2315475.534424861</v>
      </c>
      <c r="AK59" s="158">
        <f t="shared" si="105"/>
        <v>2253729.5201735315</v>
      </c>
      <c r="AL59" s="158">
        <f t="shared" si="105"/>
        <v>2191983.505922202</v>
      </c>
      <c r="AM59" s="158">
        <f t="shared" si="105"/>
        <v>2130237.4916708726</v>
      </c>
      <c r="AN59" s="158">
        <f t="shared" si="105"/>
        <v>2068491.4774195431</v>
      </c>
      <c r="AO59" s="158">
        <f t="shared" si="105"/>
        <v>2006745.4631682136</v>
      </c>
      <c r="AP59" s="158">
        <f t="shared" si="105"/>
        <v>1944999.4489168841</v>
      </c>
      <c r="AQ59" s="158">
        <f t="shared" si="105"/>
        <v>1883253.4346655547</v>
      </c>
      <c r="AR59" s="158">
        <f t="shared" si="105"/>
        <v>1821507.4204142252</v>
      </c>
      <c r="AS59" s="158">
        <f t="shared" si="105"/>
        <v>1759761.4061628957</v>
      </c>
      <c r="AT59" s="158">
        <f t="shared" si="105"/>
        <v>1698015.3919115663</v>
      </c>
      <c r="AU59" s="158">
        <f t="shared" si="105"/>
        <v>1636269.3776602368</v>
      </c>
      <c r="AV59" s="158">
        <f t="shared" si="105"/>
        <v>1574523.3634089073</v>
      </c>
      <c r="AW59" s="158">
        <f t="shared" si="105"/>
        <v>1512777.3491575778</v>
      </c>
      <c r="AX59" s="158">
        <f t="shared" si="105"/>
        <v>1451031.3349062484</v>
      </c>
      <c r="AY59" s="158">
        <f t="shared" si="105"/>
        <v>1389285.3206549189</v>
      </c>
      <c r="AZ59" s="158">
        <f t="shared" si="105"/>
        <v>1327539.3064035894</v>
      </c>
      <c r="BA59" s="158">
        <f t="shared" si="105"/>
        <v>1265793.29215226</v>
      </c>
      <c r="BB59" s="158">
        <f t="shared" si="105"/>
        <v>1204047.2779009305</v>
      </c>
      <c r="BC59" s="158">
        <f t="shared" si="105"/>
        <v>1142301.263649601</v>
      </c>
      <c r="BD59" s="158">
        <f t="shared" si="105"/>
        <v>1080555.2493982716</v>
      </c>
      <c r="BE59" s="158">
        <f t="shared" si="105"/>
        <v>1018809.235146942</v>
      </c>
      <c r="BF59" s="158">
        <f t="shared" si="105"/>
        <v>957063.22089561238</v>
      </c>
      <c r="BG59" s="158">
        <f t="shared" si="105"/>
        <v>895317.20664428279</v>
      </c>
      <c r="BH59" s="158">
        <f t="shared" si="105"/>
        <v>833571.19239295321</v>
      </c>
      <c r="BI59" s="158">
        <f t="shared" si="105"/>
        <v>771825.17814162362</v>
      </c>
      <c r="BJ59" s="158">
        <f t="shared" si="105"/>
        <v>710079.16389029403</v>
      </c>
      <c r="BK59" s="158">
        <f t="shared" si="105"/>
        <v>648333.14963896445</v>
      </c>
      <c r="BL59" s="158">
        <f t="shared" si="105"/>
        <v>586587.13538763486</v>
      </c>
      <c r="BM59" s="158">
        <f t="shared" si="105"/>
        <v>524841.12113630527</v>
      </c>
      <c r="BN59" s="158">
        <f t="shared" si="105"/>
        <v>463095.10688497568</v>
      </c>
      <c r="BO59" s="158">
        <f t="shared" si="105"/>
        <v>401349.0926336461</v>
      </c>
      <c r="BP59" s="158">
        <f t="shared" si="105"/>
        <v>339603.07838231651</v>
      </c>
      <c r="BQ59" s="158">
        <f t="shared" ref="BQ59" si="106">BP61</f>
        <v>277857.06413098692</v>
      </c>
      <c r="BR59" s="156">
        <f t="shared" ref="BR59" si="107">BQ61</f>
        <v>216111.04987965737</v>
      </c>
      <c r="BS59" s="156">
        <f t="shared" ref="BS59" si="108">BR61</f>
        <v>154365.03562832781</v>
      </c>
      <c r="BT59" s="156">
        <f t="shared" ref="BT59" si="109">BS61</f>
        <v>92619.021376998251</v>
      </c>
      <c r="BU59" s="156">
        <f t="shared" ref="BU59" si="110">BT61</f>
        <v>30873.007125668686</v>
      </c>
    </row>
    <row r="60" spans="1:73">
      <c r="A60" s="161"/>
      <c r="B60" s="161" t="s">
        <v>1</v>
      </c>
      <c r="C60" s="161"/>
      <c r="D60" s="158"/>
      <c r="E60" s="158"/>
      <c r="F60" s="158"/>
      <c r="G60" s="158"/>
      <c r="H60" s="158">
        <f>H15</f>
        <v>30873.007125664783</v>
      </c>
      <c r="I60" s="158">
        <f t="shared" ref="I60:BP60" si="111">I15</f>
        <v>61746.014251329565</v>
      </c>
      <c r="J60" s="158">
        <f t="shared" si="111"/>
        <v>61746.014251329565</v>
      </c>
      <c r="K60" s="158">
        <f t="shared" si="111"/>
        <v>61746.014251329565</v>
      </c>
      <c r="L60" s="158">
        <f t="shared" si="111"/>
        <v>61746.014251329565</v>
      </c>
      <c r="M60" s="158">
        <f t="shared" si="111"/>
        <v>61746.014251329565</v>
      </c>
      <c r="N60" s="158">
        <f t="shared" si="111"/>
        <v>61746.014251329565</v>
      </c>
      <c r="O60" s="158">
        <f t="shared" si="111"/>
        <v>61746.014251329565</v>
      </c>
      <c r="P60" s="158">
        <f t="shared" si="111"/>
        <v>61746.014251329565</v>
      </c>
      <c r="Q60" s="158">
        <f t="shared" si="111"/>
        <v>61746.014251329565</v>
      </c>
      <c r="R60" s="158">
        <f t="shared" si="111"/>
        <v>61746.014251329565</v>
      </c>
      <c r="S60" s="158">
        <f t="shared" si="111"/>
        <v>61746.014251329565</v>
      </c>
      <c r="T60" s="158">
        <f t="shared" si="111"/>
        <v>61746.014251329565</v>
      </c>
      <c r="U60" s="158">
        <f t="shared" si="111"/>
        <v>61746.014251329565</v>
      </c>
      <c r="V60" s="158">
        <f t="shared" si="111"/>
        <v>61746.014251329565</v>
      </c>
      <c r="W60" s="158">
        <f t="shared" si="111"/>
        <v>61746.014251329565</v>
      </c>
      <c r="X60" s="158">
        <f t="shared" si="111"/>
        <v>61746.014251329565</v>
      </c>
      <c r="Y60" s="158">
        <f t="shared" si="111"/>
        <v>61746.014251329565</v>
      </c>
      <c r="Z60" s="158">
        <f t="shared" si="111"/>
        <v>61746.014251329565</v>
      </c>
      <c r="AA60" s="158">
        <f t="shared" si="111"/>
        <v>61746.014251329565</v>
      </c>
      <c r="AB60" s="158">
        <f t="shared" si="111"/>
        <v>61746.014251329565</v>
      </c>
      <c r="AC60" s="158">
        <f t="shared" si="111"/>
        <v>61746.014251329565</v>
      </c>
      <c r="AD60" s="158">
        <f t="shared" si="111"/>
        <v>61746.014251329565</v>
      </c>
      <c r="AE60" s="158">
        <f t="shared" si="111"/>
        <v>61746.014251329565</v>
      </c>
      <c r="AF60" s="158">
        <f t="shared" si="111"/>
        <v>61746.014251329565</v>
      </c>
      <c r="AG60" s="158">
        <f t="shared" si="111"/>
        <v>61746.014251329565</v>
      </c>
      <c r="AH60" s="158">
        <f t="shared" si="111"/>
        <v>61746.014251329565</v>
      </c>
      <c r="AI60" s="158">
        <f t="shared" si="111"/>
        <v>61746.014251329565</v>
      </c>
      <c r="AJ60" s="158">
        <f t="shared" si="111"/>
        <v>61746.014251329565</v>
      </c>
      <c r="AK60" s="158">
        <f t="shared" si="111"/>
        <v>61746.014251329565</v>
      </c>
      <c r="AL60" s="158">
        <f t="shared" si="111"/>
        <v>61746.014251329565</v>
      </c>
      <c r="AM60" s="158">
        <f t="shared" si="111"/>
        <v>61746.014251329565</v>
      </c>
      <c r="AN60" s="158">
        <f t="shared" si="111"/>
        <v>61746.014251329565</v>
      </c>
      <c r="AO60" s="158">
        <f t="shared" si="111"/>
        <v>61746.014251329565</v>
      </c>
      <c r="AP60" s="158">
        <f t="shared" si="111"/>
        <v>61746.014251329565</v>
      </c>
      <c r="AQ60" s="158">
        <f t="shared" si="111"/>
        <v>61746.014251329565</v>
      </c>
      <c r="AR60" s="158">
        <f t="shared" si="111"/>
        <v>61746.014251329565</v>
      </c>
      <c r="AS60" s="158">
        <f t="shared" si="111"/>
        <v>61746.014251329565</v>
      </c>
      <c r="AT60" s="158">
        <f t="shared" si="111"/>
        <v>61746.014251329565</v>
      </c>
      <c r="AU60" s="158">
        <f t="shared" si="111"/>
        <v>61746.014251329565</v>
      </c>
      <c r="AV60" s="158">
        <f t="shared" si="111"/>
        <v>61746.014251329565</v>
      </c>
      <c r="AW60" s="158">
        <f t="shared" si="111"/>
        <v>61746.014251329565</v>
      </c>
      <c r="AX60" s="158">
        <f t="shared" si="111"/>
        <v>61746.014251329565</v>
      </c>
      <c r="AY60" s="158">
        <f t="shared" si="111"/>
        <v>61746.014251329565</v>
      </c>
      <c r="AZ60" s="158">
        <f t="shared" si="111"/>
        <v>61746.014251329565</v>
      </c>
      <c r="BA60" s="158">
        <f t="shared" si="111"/>
        <v>61746.014251329565</v>
      </c>
      <c r="BB60" s="158">
        <f t="shared" si="111"/>
        <v>61746.014251329565</v>
      </c>
      <c r="BC60" s="158">
        <f t="shared" si="111"/>
        <v>61746.014251329565</v>
      </c>
      <c r="BD60" s="158">
        <f t="shared" si="111"/>
        <v>61746.014251329565</v>
      </c>
      <c r="BE60" s="158">
        <f t="shared" si="111"/>
        <v>61746.014251329565</v>
      </c>
      <c r="BF60" s="158">
        <f t="shared" si="111"/>
        <v>61746.014251329565</v>
      </c>
      <c r="BG60" s="158">
        <f t="shared" si="111"/>
        <v>61746.014251329565</v>
      </c>
      <c r="BH60" s="158">
        <f t="shared" si="111"/>
        <v>61746.014251329565</v>
      </c>
      <c r="BI60" s="158">
        <f t="shared" si="111"/>
        <v>61746.014251329565</v>
      </c>
      <c r="BJ60" s="158">
        <f t="shared" si="111"/>
        <v>61746.014251329565</v>
      </c>
      <c r="BK60" s="158">
        <f t="shared" si="111"/>
        <v>61746.014251329565</v>
      </c>
      <c r="BL60" s="158">
        <f t="shared" si="111"/>
        <v>61746.014251329565</v>
      </c>
      <c r="BM60" s="158">
        <f t="shared" si="111"/>
        <v>61746.014251329565</v>
      </c>
      <c r="BN60" s="158">
        <f t="shared" si="111"/>
        <v>61746.014251329565</v>
      </c>
      <c r="BO60" s="158">
        <f t="shared" si="111"/>
        <v>61746.014251329565</v>
      </c>
      <c r="BP60" s="158">
        <f t="shared" si="111"/>
        <v>61746.014251329565</v>
      </c>
      <c r="BQ60" s="158">
        <f t="shared" ref="BQ60:BU60" si="112">BQ15</f>
        <v>61746.014251329565</v>
      </c>
      <c r="BR60" s="156">
        <f t="shared" si="112"/>
        <v>61746.014251329565</v>
      </c>
      <c r="BS60" s="156">
        <f t="shared" si="112"/>
        <v>61746.014251329565</v>
      </c>
      <c r="BT60" s="156">
        <f t="shared" si="112"/>
        <v>61746.014251329565</v>
      </c>
      <c r="BU60" s="156">
        <f t="shared" si="112"/>
        <v>30873.007125664783</v>
      </c>
    </row>
    <row r="61" spans="1:73">
      <c r="A61" s="161"/>
      <c r="B61" s="161" t="s">
        <v>80</v>
      </c>
      <c r="C61" s="161"/>
      <c r="D61" s="158"/>
      <c r="E61" s="158"/>
      <c r="F61" s="158"/>
      <c r="G61" s="158"/>
      <c r="H61" s="158">
        <f t="shared" ref="H61:BP61" si="113">H59-H60</f>
        <v>3982617.9192107567</v>
      </c>
      <c r="I61" s="158">
        <f t="shared" si="113"/>
        <v>3920871.9049594272</v>
      </c>
      <c r="J61" s="158">
        <f t="shared" si="113"/>
        <v>3859125.8907080977</v>
      </c>
      <c r="K61" s="158">
        <f t="shared" si="113"/>
        <v>3797379.8764567683</v>
      </c>
      <c r="L61" s="158">
        <f t="shared" si="113"/>
        <v>3735633.8622054388</v>
      </c>
      <c r="M61" s="158">
        <f t="shared" si="113"/>
        <v>3673887.8479541093</v>
      </c>
      <c r="N61" s="158">
        <f t="shared" si="113"/>
        <v>3612141.8337027798</v>
      </c>
      <c r="O61" s="158">
        <f t="shared" si="113"/>
        <v>3550395.8194514504</v>
      </c>
      <c r="P61" s="158">
        <f t="shared" si="113"/>
        <v>3488649.8052001209</v>
      </c>
      <c r="Q61" s="158">
        <f t="shared" si="113"/>
        <v>3426903.7909487914</v>
      </c>
      <c r="R61" s="158">
        <f t="shared" si="113"/>
        <v>3365157.776697462</v>
      </c>
      <c r="S61" s="158">
        <f t="shared" si="113"/>
        <v>3303411.7624461325</v>
      </c>
      <c r="T61" s="158">
        <f t="shared" si="113"/>
        <v>3241665.748194803</v>
      </c>
      <c r="U61" s="158">
        <f t="shared" si="113"/>
        <v>3179919.7339434735</v>
      </c>
      <c r="V61" s="158">
        <f t="shared" si="113"/>
        <v>3118173.7196921441</v>
      </c>
      <c r="W61" s="158">
        <f t="shared" si="113"/>
        <v>3056427.7054408146</v>
      </c>
      <c r="X61" s="158">
        <f t="shared" si="113"/>
        <v>2994681.6911894851</v>
      </c>
      <c r="Y61" s="158">
        <f t="shared" si="113"/>
        <v>2932935.6769381557</v>
      </c>
      <c r="Z61" s="158">
        <f t="shared" si="113"/>
        <v>2871189.6626868262</v>
      </c>
      <c r="AA61" s="158">
        <f t="shared" si="113"/>
        <v>2809443.6484354967</v>
      </c>
      <c r="AB61" s="158">
        <f t="shared" si="113"/>
        <v>2747697.6341841673</v>
      </c>
      <c r="AC61" s="158">
        <f t="shared" si="113"/>
        <v>2685951.6199328378</v>
      </c>
      <c r="AD61" s="158">
        <f t="shared" si="113"/>
        <v>2624205.6056815083</v>
      </c>
      <c r="AE61" s="158">
        <f t="shared" si="113"/>
        <v>2562459.5914301788</v>
      </c>
      <c r="AF61" s="158">
        <f t="shared" si="113"/>
        <v>2500713.5771788494</v>
      </c>
      <c r="AG61" s="158">
        <f t="shared" si="113"/>
        <v>2438967.5629275199</v>
      </c>
      <c r="AH61" s="158">
        <f t="shared" si="113"/>
        <v>2377221.5486761904</v>
      </c>
      <c r="AI61" s="158">
        <f t="shared" si="113"/>
        <v>2315475.534424861</v>
      </c>
      <c r="AJ61" s="158">
        <f t="shared" si="113"/>
        <v>2253729.5201735315</v>
      </c>
      <c r="AK61" s="158">
        <f t="shared" si="113"/>
        <v>2191983.505922202</v>
      </c>
      <c r="AL61" s="158">
        <f t="shared" si="113"/>
        <v>2130237.4916708726</v>
      </c>
      <c r="AM61" s="158">
        <f t="shared" si="113"/>
        <v>2068491.4774195431</v>
      </c>
      <c r="AN61" s="158">
        <f t="shared" si="113"/>
        <v>2006745.4631682136</v>
      </c>
      <c r="AO61" s="158">
        <f t="shared" si="113"/>
        <v>1944999.4489168841</v>
      </c>
      <c r="AP61" s="158">
        <f t="shared" si="113"/>
        <v>1883253.4346655547</v>
      </c>
      <c r="AQ61" s="158">
        <f t="shared" si="113"/>
        <v>1821507.4204142252</v>
      </c>
      <c r="AR61" s="158">
        <f t="shared" si="113"/>
        <v>1759761.4061628957</v>
      </c>
      <c r="AS61" s="158">
        <f t="shared" si="113"/>
        <v>1698015.3919115663</v>
      </c>
      <c r="AT61" s="158">
        <f t="shared" si="113"/>
        <v>1636269.3776602368</v>
      </c>
      <c r="AU61" s="158">
        <f t="shared" si="113"/>
        <v>1574523.3634089073</v>
      </c>
      <c r="AV61" s="158">
        <f t="shared" si="113"/>
        <v>1512777.3491575778</v>
      </c>
      <c r="AW61" s="158">
        <f t="shared" si="113"/>
        <v>1451031.3349062484</v>
      </c>
      <c r="AX61" s="158">
        <f t="shared" si="113"/>
        <v>1389285.3206549189</v>
      </c>
      <c r="AY61" s="158">
        <f t="shared" si="113"/>
        <v>1327539.3064035894</v>
      </c>
      <c r="AZ61" s="158">
        <f t="shared" si="113"/>
        <v>1265793.29215226</v>
      </c>
      <c r="BA61" s="158">
        <f t="shared" si="113"/>
        <v>1204047.2779009305</v>
      </c>
      <c r="BB61" s="158">
        <f t="shared" si="113"/>
        <v>1142301.263649601</v>
      </c>
      <c r="BC61" s="158">
        <f t="shared" si="113"/>
        <v>1080555.2493982716</v>
      </c>
      <c r="BD61" s="158">
        <f t="shared" si="113"/>
        <v>1018809.235146942</v>
      </c>
      <c r="BE61" s="158">
        <f t="shared" si="113"/>
        <v>957063.22089561238</v>
      </c>
      <c r="BF61" s="158">
        <f t="shared" si="113"/>
        <v>895317.20664428279</v>
      </c>
      <c r="BG61" s="158">
        <f t="shared" si="113"/>
        <v>833571.19239295321</v>
      </c>
      <c r="BH61" s="158">
        <f t="shared" si="113"/>
        <v>771825.17814162362</v>
      </c>
      <c r="BI61" s="158">
        <f t="shared" si="113"/>
        <v>710079.16389029403</v>
      </c>
      <c r="BJ61" s="158">
        <f t="shared" si="113"/>
        <v>648333.14963896445</v>
      </c>
      <c r="BK61" s="158">
        <f t="shared" si="113"/>
        <v>586587.13538763486</v>
      </c>
      <c r="BL61" s="158">
        <f t="shared" si="113"/>
        <v>524841.12113630527</v>
      </c>
      <c r="BM61" s="158">
        <f t="shared" si="113"/>
        <v>463095.10688497568</v>
      </c>
      <c r="BN61" s="158">
        <f t="shared" si="113"/>
        <v>401349.0926336461</v>
      </c>
      <c r="BO61" s="158">
        <f t="shared" si="113"/>
        <v>339603.07838231651</v>
      </c>
      <c r="BP61" s="158">
        <f t="shared" si="113"/>
        <v>277857.06413098692</v>
      </c>
      <c r="BQ61" s="158">
        <f t="shared" ref="BQ61:BU61" si="114">BQ59-BQ60</f>
        <v>216111.04987965737</v>
      </c>
      <c r="BR61" s="156">
        <f t="shared" si="114"/>
        <v>154365.03562832781</v>
      </c>
      <c r="BS61" s="156">
        <f t="shared" si="114"/>
        <v>92619.021376998251</v>
      </c>
      <c r="BT61" s="156">
        <f t="shared" si="114"/>
        <v>30873.007125668686</v>
      </c>
      <c r="BU61" s="156">
        <f t="shared" si="114"/>
        <v>3.903551260009408E-9</v>
      </c>
    </row>
    <row r="65" spans="1:73">
      <c r="A65" s="161" t="s">
        <v>89</v>
      </c>
      <c r="B65" s="161" t="s">
        <v>79</v>
      </c>
      <c r="C65" s="161"/>
      <c r="D65" s="158">
        <f>D31+D35+D39+D43+D47+D51+D55+D59+D19+D23+D27</f>
        <v>0</v>
      </c>
      <c r="E65" s="158">
        <f t="shared" ref="E65:BP67" si="115">E31+E35+E39+E43+E47+E51+E55+E59+E19+E23+E27</f>
        <v>0</v>
      </c>
      <c r="F65" s="158">
        <f t="shared" si="115"/>
        <v>0</v>
      </c>
      <c r="G65" s="158">
        <f t="shared" si="115"/>
        <v>0</v>
      </c>
      <c r="H65" s="158">
        <f t="shared" si="115"/>
        <v>31065802.992000006</v>
      </c>
      <c r="I65" s="158">
        <f t="shared" si="115"/>
        <v>30745766.668889098</v>
      </c>
      <c r="J65" s="158">
        <f t="shared" si="115"/>
        <v>30105694.022667285</v>
      </c>
      <c r="K65" s="158">
        <f t="shared" si="115"/>
        <v>29465621.376445469</v>
      </c>
      <c r="L65" s="158">
        <f t="shared" si="115"/>
        <v>28825548.730223656</v>
      </c>
      <c r="M65" s="158">
        <f t="shared" si="115"/>
        <v>28185476.084001847</v>
      </c>
      <c r="N65" s="158">
        <f t="shared" si="115"/>
        <v>27545403.437780038</v>
      </c>
      <c r="O65" s="158">
        <f t="shared" si="115"/>
        <v>26905330.791558232</v>
      </c>
      <c r="P65" s="158">
        <f t="shared" si="115"/>
        <v>26265258.145336419</v>
      </c>
      <c r="Q65" s="158">
        <f t="shared" si="115"/>
        <v>25625185.499114603</v>
      </c>
      <c r="R65" s="158">
        <f t="shared" si="115"/>
        <v>24985112.852892783</v>
      </c>
      <c r="S65" s="158">
        <f t="shared" si="115"/>
        <v>24345040.206670973</v>
      </c>
      <c r="T65" s="158">
        <f t="shared" si="115"/>
        <v>23704967.560449164</v>
      </c>
      <c r="U65" s="158">
        <f t="shared" si="115"/>
        <v>23064894.914227355</v>
      </c>
      <c r="V65" s="158">
        <f t="shared" si="115"/>
        <v>22424822.268005546</v>
      </c>
      <c r="W65" s="158">
        <f t="shared" si="115"/>
        <v>21784749.621783733</v>
      </c>
      <c r="X65" s="158">
        <f t="shared" si="115"/>
        <v>21149227.770635549</v>
      </c>
      <c r="Y65" s="158">
        <f t="shared" si="115"/>
        <v>20518256.714560997</v>
      </c>
      <c r="Z65" s="158">
        <f t="shared" si="115"/>
        <v>19887285.658486452</v>
      </c>
      <c r="AA65" s="158">
        <f t="shared" si="115"/>
        <v>19256314.602411896</v>
      </c>
      <c r="AB65" s="158">
        <f t="shared" si="115"/>
        <v>18625343.546337344</v>
      </c>
      <c r="AC65" s="158">
        <f t="shared" si="115"/>
        <v>18003511.101148099</v>
      </c>
      <c r="AD65" s="158">
        <f t="shared" si="115"/>
        <v>17390817.266844153</v>
      </c>
      <c r="AE65" s="158">
        <f t="shared" si="115"/>
        <v>16778123.432540208</v>
      </c>
      <c r="AF65" s="158">
        <f t="shared" si="115"/>
        <v>16165429.598236259</v>
      </c>
      <c r="AG65" s="158">
        <f t="shared" si="115"/>
        <v>15552735.763932316</v>
      </c>
      <c r="AH65" s="158">
        <f t="shared" si="115"/>
        <v>14945173.129382994</v>
      </c>
      <c r="AI65" s="158">
        <f t="shared" si="115"/>
        <v>14342741.694588292</v>
      </c>
      <c r="AJ65" s="158">
        <f t="shared" si="115"/>
        <v>13740310.259793594</v>
      </c>
      <c r="AK65" s="158">
        <f t="shared" si="115"/>
        <v>13137878.824998891</v>
      </c>
      <c r="AL65" s="158">
        <f t="shared" si="115"/>
        <v>12535447.390204189</v>
      </c>
      <c r="AM65" s="158">
        <f t="shared" si="115"/>
        <v>11949904.137795685</v>
      </c>
      <c r="AN65" s="158">
        <f t="shared" si="115"/>
        <v>11381249.067773379</v>
      </c>
      <c r="AO65" s="158">
        <f t="shared" si="115"/>
        <v>10812593.997751072</v>
      </c>
      <c r="AP65" s="158">
        <f t="shared" si="115"/>
        <v>10243938.927728765</v>
      </c>
      <c r="AQ65" s="158">
        <f t="shared" si="115"/>
        <v>9675283.8577064592</v>
      </c>
      <c r="AR65" s="158">
        <f t="shared" si="115"/>
        <v>9110486.8531724103</v>
      </c>
      <c r="AS65" s="158">
        <f t="shared" si="115"/>
        <v>8549547.9141266197</v>
      </c>
      <c r="AT65" s="158">
        <f t="shared" si="115"/>
        <v>7988608.97508083</v>
      </c>
      <c r="AU65" s="158">
        <f t="shared" si="115"/>
        <v>7427670.0360350385</v>
      </c>
      <c r="AV65" s="158">
        <f t="shared" si="115"/>
        <v>6866731.0969892479</v>
      </c>
      <c r="AW65" s="158">
        <f t="shared" si="115"/>
        <v>6307192.2219123747</v>
      </c>
      <c r="AX65" s="158">
        <f t="shared" si="115"/>
        <v>5749053.4108044161</v>
      </c>
      <c r="AY65" s="158">
        <f t="shared" si="115"/>
        <v>5190914.5996964574</v>
      </c>
      <c r="AZ65" s="158">
        <f t="shared" si="115"/>
        <v>4632775.7885884997</v>
      </c>
      <c r="BA65" s="158">
        <f t="shared" si="115"/>
        <v>4074636.9774805414</v>
      </c>
      <c r="BB65" s="158">
        <f t="shared" si="115"/>
        <v>3522044.5426695626</v>
      </c>
      <c r="BC65" s="158">
        <f t="shared" si="115"/>
        <v>2974998.4841555636</v>
      </c>
      <c r="BD65" s="158">
        <f t="shared" si="115"/>
        <v>2427952.4256415647</v>
      </c>
      <c r="BE65" s="158">
        <f t="shared" si="115"/>
        <v>1880906.3671275652</v>
      </c>
      <c r="BF65" s="158">
        <f t="shared" si="115"/>
        <v>1333860.3086135658</v>
      </c>
      <c r="BG65" s="158">
        <f t="shared" si="115"/>
        <v>1022570.1542874824</v>
      </c>
      <c r="BH65" s="158">
        <f t="shared" si="115"/>
        <v>947035.90414933756</v>
      </c>
      <c r="BI65" s="158">
        <f t="shared" si="115"/>
        <v>871501.65401119273</v>
      </c>
      <c r="BJ65" s="158">
        <f t="shared" si="115"/>
        <v>795967.40387304791</v>
      </c>
      <c r="BK65" s="158">
        <f t="shared" si="115"/>
        <v>720433.15373490308</v>
      </c>
      <c r="BL65" s="158">
        <f t="shared" si="115"/>
        <v>645272.43292491278</v>
      </c>
      <c r="BM65" s="158">
        <f t="shared" si="115"/>
        <v>570485.2414430771</v>
      </c>
      <c r="BN65" s="158">
        <f t="shared" si="115"/>
        <v>495698.04996124137</v>
      </c>
      <c r="BO65" s="158">
        <f t="shared" si="115"/>
        <v>420910.8584794057</v>
      </c>
      <c r="BP65" s="158">
        <f t="shared" si="115"/>
        <v>346123.66699756996</v>
      </c>
      <c r="BQ65" s="158">
        <f t="shared" ref="BQ65:BU67" si="116">BQ31+BQ35+BQ39+BQ43+BQ47+BQ51+BQ55+BQ59+BQ19+BQ23+BQ27</f>
        <v>277857.06413098692</v>
      </c>
      <c r="BR65" s="156">
        <f t="shared" si="116"/>
        <v>216111.04987965737</v>
      </c>
      <c r="BS65" s="156">
        <f t="shared" si="116"/>
        <v>154365.03562832781</v>
      </c>
      <c r="BT65" s="156">
        <f t="shared" si="116"/>
        <v>92619.021376998251</v>
      </c>
      <c r="BU65" s="156">
        <f t="shared" si="116"/>
        <v>30873.007125668686</v>
      </c>
    </row>
    <row r="66" spans="1:73">
      <c r="A66" s="161"/>
      <c r="B66" s="161" t="s">
        <v>1</v>
      </c>
      <c r="C66" s="161"/>
      <c r="D66" s="158">
        <f>D32+D36+D40+D44+D48+D52+D56+D60+D20+D24+D28</f>
        <v>0</v>
      </c>
      <c r="E66" s="158">
        <f t="shared" si="115"/>
        <v>0</v>
      </c>
      <c r="F66" s="158">
        <f t="shared" si="115"/>
        <v>0</v>
      </c>
      <c r="G66" s="158">
        <f t="shared" si="115"/>
        <v>0</v>
      </c>
      <c r="H66" s="158">
        <f t="shared" si="115"/>
        <v>320036.32311090612</v>
      </c>
      <c r="I66" s="158">
        <f t="shared" si="115"/>
        <v>640072.64622181223</v>
      </c>
      <c r="J66" s="158">
        <f t="shared" si="115"/>
        <v>640072.64622181223</v>
      </c>
      <c r="K66" s="158">
        <f t="shared" si="115"/>
        <v>640072.64622181223</v>
      </c>
      <c r="L66" s="158">
        <f t="shared" si="115"/>
        <v>640072.64622181223</v>
      </c>
      <c r="M66" s="158">
        <f t="shared" si="115"/>
        <v>640072.64622181223</v>
      </c>
      <c r="N66" s="158">
        <f t="shared" si="115"/>
        <v>640072.64622181223</v>
      </c>
      <c r="O66" s="158">
        <f t="shared" si="115"/>
        <v>640072.64622181223</v>
      </c>
      <c r="P66" s="158">
        <f t="shared" si="115"/>
        <v>640072.64622181223</v>
      </c>
      <c r="Q66" s="158">
        <f t="shared" si="115"/>
        <v>640072.64622181223</v>
      </c>
      <c r="R66" s="158">
        <f t="shared" si="115"/>
        <v>640072.64622181223</v>
      </c>
      <c r="S66" s="158">
        <f t="shared" si="115"/>
        <v>640072.64622181223</v>
      </c>
      <c r="T66" s="158">
        <f t="shared" si="115"/>
        <v>640072.64622181223</v>
      </c>
      <c r="U66" s="158">
        <f t="shared" si="115"/>
        <v>640072.64622181223</v>
      </c>
      <c r="V66" s="158">
        <f t="shared" si="115"/>
        <v>640072.64622181223</v>
      </c>
      <c r="W66" s="158">
        <f t="shared" si="115"/>
        <v>635521.85114818218</v>
      </c>
      <c r="X66" s="158">
        <f t="shared" si="115"/>
        <v>630971.05607455212</v>
      </c>
      <c r="Y66" s="158">
        <f t="shared" si="115"/>
        <v>630971.05607455212</v>
      </c>
      <c r="Z66" s="158">
        <f t="shared" si="115"/>
        <v>630971.05607455212</v>
      </c>
      <c r="AA66" s="158">
        <f t="shared" si="115"/>
        <v>630971.05607455212</v>
      </c>
      <c r="AB66" s="158">
        <f t="shared" si="115"/>
        <v>621832.44518924889</v>
      </c>
      <c r="AC66" s="158">
        <f t="shared" si="115"/>
        <v>612693.83430394577</v>
      </c>
      <c r="AD66" s="158">
        <f t="shared" si="115"/>
        <v>612693.83430394577</v>
      </c>
      <c r="AE66" s="158">
        <f t="shared" si="115"/>
        <v>612693.83430394577</v>
      </c>
      <c r="AF66" s="158">
        <f t="shared" si="115"/>
        <v>612693.83430394577</v>
      </c>
      <c r="AG66" s="158">
        <f t="shared" si="115"/>
        <v>607562.6345493237</v>
      </c>
      <c r="AH66" s="158">
        <f t="shared" si="115"/>
        <v>602431.43479470152</v>
      </c>
      <c r="AI66" s="158">
        <f t="shared" si="115"/>
        <v>602431.43479470152</v>
      </c>
      <c r="AJ66" s="158">
        <f t="shared" si="115"/>
        <v>602431.43479470152</v>
      </c>
      <c r="AK66" s="158">
        <f t="shared" si="115"/>
        <v>602431.43479470152</v>
      </c>
      <c r="AL66" s="158">
        <f t="shared" si="115"/>
        <v>585543.25240850402</v>
      </c>
      <c r="AM66" s="158">
        <f t="shared" si="115"/>
        <v>568655.07002230652</v>
      </c>
      <c r="AN66" s="158">
        <f t="shared" si="115"/>
        <v>568655.07002230652</v>
      </c>
      <c r="AO66" s="158">
        <f t="shared" si="115"/>
        <v>568655.07002230652</v>
      </c>
      <c r="AP66" s="158">
        <f t="shared" si="115"/>
        <v>568655.07002230652</v>
      </c>
      <c r="AQ66" s="158">
        <f t="shared" si="115"/>
        <v>564797.00453404838</v>
      </c>
      <c r="AR66" s="158">
        <f t="shared" si="115"/>
        <v>560938.93904579023</v>
      </c>
      <c r="AS66" s="158">
        <f t="shared" si="115"/>
        <v>560938.93904579023</v>
      </c>
      <c r="AT66" s="158">
        <f t="shared" si="115"/>
        <v>560938.93904579023</v>
      </c>
      <c r="AU66" s="158">
        <f t="shared" si="115"/>
        <v>560938.93904579023</v>
      </c>
      <c r="AV66" s="158">
        <f t="shared" si="115"/>
        <v>559538.87507687428</v>
      </c>
      <c r="AW66" s="158">
        <f t="shared" si="115"/>
        <v>558138.81110795832</v>
      </c>
      <c r="AX66" s="158">
        <f t="shared" si="115"/>
        <v>558138.81110795832</v>
      </c>
      <c r="AY66" s="158">
        <f t="shared" si="115"/>
        <v>558138.81110795832</v>
      </c>
      <c r="AZ66" s="158">
        <f t="shared" si="115"/>
        <v>558138.81110795832</v>
      </c>
      <c r="BA66" s="158">
        <f t="shared" si="115"/>
        <v>552592.43481097883</v>
      </c>
      <c r="BB66" s="158">
        <f t="shared" si="115"/>
        <v>547046.05851399933</v>
      </c>
      <c r="BC66" s="158">
        <f t="shared" si="115"/>
        <v>547046.05851399933</v>
      </c>
      <c r="BD66" s="158">
        <f t="shared" si="115"/>
        <v>547046.05851399933</v>
      </c>
      <c r="BE66" s="158">
        <f t="shared" si="115"/>
        <v>547046.05851399933</v>
      </c>
      <c r="BF66" s="158">
        <f t="shared" si="115"/>
        <v>311290.15432607208</v>
      </c>
      <c r="BG66" s="158">
        <f t="shared" si="115"/>
        <v>75534.250138144809</v>
      </c>
      <c r="BH66" s="158">
        <f t="shared" si="115"/>
        <v>75534.250138144809</v>
      </c>
      <c r="BI66" s="158">
        <f t="shared" si="115"/>
        <v>75534.250138144809</v>
      </c>
      <c r="BJ66" s="158">
        <f t="shared" si="115"/>
        <v>75534.250138144809</v>
      </c>
      <c r="BK66" s="158">
        <f t="shared" si="115"/>
        <v>75160.720809990249</v>
      </c>
      <c r="BL66" s="158">
        <f t="shared" si="115"/>
        <v>74787.191481835689</v>
      </c>
      <c r="BM66" s="158">
        <f t="shared" si="115"/>
        <v>74787.191481835689</v>
      </c>
      <c r="BN66" s="158">
        <f t="shared" si="115"/>
        <v>74787.191481835689</v>
      </c>
      <c r="BO66" s="158">
        <f t="shared" si="115"/>
        <v>74787.191481835689</v>
      </c>
      <c r="BP66" s="158">
        <f t="shared" si="115"/>
        <v>68266.602866582631</v>
      </c>
      <c r="BQ66" s="158">
        <f t="shared" si="116"/>
        <v>61746.014251329565</v>
      </c>
      <c r="BR66" s="156">
        <f t="shared" si="116"/>
        <v>61746.014251329565</v>
      </c>
      <c r="BS66" s="156">
        <f t="shared" si="116"/>
        <v>61746.014251329565</v>
      </c>
      <c r="BT66" s="156">
        <f t="shared" si="116"/>
        <v>61746.014251329565</v>
      </c>
      <c r="BU66" s="156">
        <f t="shared" si="116"/>
        <v>30873.007125664783</v>
      </c>
    </row>
    <row r="67" spans="1:73">
      <c r="A67" s="161"/>
      <c r="B67" s="161" t="s">
        <v>80</v>
      </c>
      <c r="C67" s="161"/>
      <c r="D67" s="158">
        <f>D33+D37+D41+D45+D49+D53+D57+D61+D21+D25+D29</f>
        <v>0</v>
      </c>
      <c r="E67" s="158">
        <f t="shared" si="115"/>
        <v>0</v>
      </c>
      <c r="F67" s="158">
        <f t="shared" si="115"/>
        <v>0</v>
      </c>
      <c r="G67" s="158">
        <f t="shared" si="115"/>
        <v>0</v>
      </c>
      <c r="H67" s="158">
        <f t="shared" si="115"/>
        <v>30745766.668889098</v>
      </c>
      <c r="I67" s="158">
        <f t="shared" si="115"/>
        <v>30105694.022667285</v>
      </c>
      <c r="J67" s="158">
        <f t="shared" si="115"/>
        <v>29465621.376445469</v>
      </c>
      <c r="K67" s="158">
        <f t="shared" si="115"/>
        <v>28825548.730223656</v>
      </c>
      <c r="L67" s="158">
        <f t="shared" si="115"/>
        <v>28185476.084001847</v>
      </c>
      <c r="M67" s="158">
        <f t="shared" si="115"/>
        <v>27545403.437780038</v>
      </c>
      <c r="N67" s="158">
        <f t="shared" si="115"/>
        <v>26905330.791558232</v>
      </c>
      <c r="O67" s="158">
        <f t="shared" si="115"/>
        <v>26265258.145336419</v>
      </c>
      <c r="P67" s="158">
        <f t="shared" si="115"/>
        <v>25625185.499114603</v>
      </c>
      <c r="Q67" s="158">
        <f t="shared" si="115"/>
        <v>24985112.852892783</v>
      </c>
      <c r="R67" s="158">
        <f t="shared" si="115"/>
        <v>24345040.206670973</v>
      </c>
      <c r="S67" s="158">
        <f t="shared" si="115"/>
        <v>23704967.560449164</v>
      </c>
      <c r="T67" s="158">
        <f t="shared" si="115"/>
        <v>23064894.914227355</v>
      </c>
      <c r="U67" s="158">
        <f t="shared" si="115"/>
        <v>22424822.268005546</v>
      </c>
      <c r="V67" s="158">
        <f t="shared" si="115"/>
        <v>21784749.621783733</v>
      </c>
      <c r="W67" s="158">
        <f t="shared" si="115"/>
        <v>21149227.770635549</v>
      </c>
      <c r="X67" s="158">
        <f t="shared" si="115"/>
        <v>20518256.714560997</v>
      </c>
      <c r="Y67" s="158">
        <f t="shared" si="115"/>
        <v>19887285.658486452</v>
      </c>
      <c r="Z67" s="158">
        <f t="shared" si="115"/>
        <v>19256314.602411896</v>
      </c>
      <c r="AA67" s="158">
        <f t="shared" si="115"/>
        <v>18625343.546337344</v>
      </c>
      <c r="AB67" s="158">
        <f t="shared" si="115"/>
        <v>18003511.101148099</v>
      </c>
      <c r="AC67" s="158">
        <f t="shared" si="115"/>
        <v>17390817.266844153</v>
      </c>
      <c r="AD67" s="158">
        <f t="shared" si="115"/>
        <v>16778123.432540208</v>
      </c>
      <c r="AE67" s="158">
        <f t="shared" si="115"/>
        <v>16165429.598236259</v>
      </c>
      <c r="AF67" s="158">
        <f t="shared" si="115"/>
        <v>15552735.763932316</v>
      </c>
      <c r="AG67" s="158">
        <f t="shared" si="115"/>
        <v>14945173.129382994</v>
      </c>
      <c r="AH67" s="158">
        <f t="shared" si="115"/>
        <v>14342741.694588292</v>
      </c>
      <c r="AI67" s="158">
        <f t="shared" si="115"/>
        <v>13740310.259793594</v>
      </c>
      <c r="AJ67" s="158">
        <f t="shared" si="115"/>
        <v>13137878.824998891</v>
      </c>
      <c r="AK67" s="158">
        <f t="shared" si="115"/>
        <v>12535447.390204189</v>
      </c>
      <c r="AL67" s="158">
        <f t="shared" si="115"/>
        <v>11949904.137795687</v>
      </c>
      <c r="AM67" s="158">
        <f t="shared" si="115"/>
        <v>11381249.067773379</v>
      </c>
      <c r="AN67" s="158">
        <f t="shared" si="115"/>
        <v>10812593.997751072</v>
      </c>
      <c r="AO67" s="158">
        <f t="shared" si="115"/>
        <v>10243938.927728765</v>
      </c>
      <c r="AP67" s="158">
        <f t="shared" si="115"/>
        <v>9675283.8577064592</v>
      </c>
      <c r="AQ67" s="158">
        <f t="shared" si="115"/>
        <v>9110486.8531724103</v>
      </c>
      <c r="AR67" s="158">
        <f t="shared" si="115"/>
        <v>8549547.9141266197</v>
      </c>
      <c r="AS67" s="158">
        <f t="shared" si="115"/>
        <v>7988608.97508083</v>
      </c>
      <c r="AT67" s="158">
        <f t="shared" si="115"/>
        <v>7427670.0360350385</v>
      </c>
      <c r="AU67" s="158">
        <f t="shared" si="115"/>
        <v>6866731.0969892479</v>
      </c>
      <c r="AV67" s="158">
        <f t="shared" si="115"/>
        <v>6307192.2219123747</v>
      </c>
      <c r="AW67" s="158">
        <f t="shared" si="115"/>
        <v>5749053.4108044161</v>
      </c>
      <c r="AX67" s="158">
        <f t="shared" si="115"/>
        <v>5190914.5996964574</v>
      </c>
      <c r="AY67" s="158">
        <f t="shared" si="115"/>
        <v>4632775.7885884997</v>
      </c>
      <c r="AZ67" s="158">
        <f t="shared" si="115"/>
        <v>4074636.9774805414</v>
      </c>
      <c r="BA67" s="158">
        <f t="shared" si="115"/>
        <v>3522044.5426695622</v>
      </c>
      <c r="BB67" s="158">
        <f t="shared" si="115"/>
        <v>2974998.4841555636</v>
      </c>
      <c r="BC67" s="158">
        <f t="shared" si="115"/>
        <v>2427952.4256415647</v>
      </c>
      <c r="BD67" s="158">
        <f t="shared" si="115"/>
        <v>1880906.3671275652</v>
      </c>
      <c r="BE67" s="158">
        <f t="shared" si="115"/>
        <v>1333860.3086135658</v>
      </c>
      <c r="BF67" s="158">
        <f t="shared" si="115"/>
        <v>1022570.1542874937</v>
      </c>
      <c r="BG67" s="158">
        <f t="shared" si="115"/>
        <v>947035.90414933756</v>
      </c>
      <c r="BH67" s="158">
        <f t="shared" si="115"/>
        <v>871501.65401119273</v>
      </c>
      <c r="BI67" s="158">
        <f t="shared" si="115"/>
        <v>795967.40387304791</v>
      </c>
      <c r="BJ67" s="158">
        <f t="shared" si="115"/>
        <v>720433.15373490308</v>
      </c>
      <c r="BK67" s="158">
        <f t="shared" si="115"/>
        <v>645272.43292491278</v>
      </c>
      <c r="BL67" s="158">
        <f t="shared" si="115"/>
        <v>570485.2414430771</v>
      </c>
      <c r="BM67" s="158">
        <f t="shared" si="115"/>
        <v>495698.04996124137</v>
      </c>
      <c r="BN67" s="158">
        <f t="shared" si="115"/>
        <v>420910.8584794057</v>
      </c>
      <c r="BO67" s="158">
        <f t="shared" si="115"/>
        <v>346123.66699756996</v>
      </c>
      <c r="BP67" s="158">
        <f t="shared" si="115"/>
        <v>277857.06413098733</v>
      </c>
      <c r="BQ67" s="158">
        <f t="shared" si="116"/>
        <v>216111.04987965737</v>
      </c>
      <c r="BR67" s="156">
        <f t="shared" si="116"/>
        <v>154365.03562832781</v>
      </c>
      <c r="BS67" s="156">
        <f t="shared" si="116"/>
        <v>92619.021376998251</v>
      </c>
      <c r="BT67" s="156">
        <f t="shared" si="116"/>
        <v>30873.007125668686</v>
      </c>
      <c r="BU67" s="156">
        <f t="shared" si="116"/>
        <v>3.903551260009408E-9</v>
      </c>
    </row>
    <row r="69" spans="1:73" ht="17.25" customHeight="1"/>
  </sheetData>
  <mergeCells count="1">
    <mergeCell ref="A19:A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F1AE-2C51-4FF0-9BC1-26F41B7AE72C}">
  <sheetPr>
    <tabColor rgb="FF1576AB"/>
  </sheetPr>
  <dimension ref="A3:M43"/>
  <sheetViews>
    <sheetView tabSelected="1" zoomScaleNormal="100" workbookViewId="0">
      <selection activeCell="A2" sqref="A2"/>
    </sheetView>
  </sheetViews>
  <sheetFormatPr defaultColWidth="8.7109375" defaultRowHeight="14.25"/>
  <cols>
    <col min="1" max="1" width="33.85546875" style="111" customWidth="1"/>
    <col min="2" max="2" width="41.42578125" style="111" customWidth="1"/>
    <col min="3" max="3" width="26.85546875" style="111" customWidth="1"/>
    <col min="4" max="16384" width="8.7109375" style="111"/>
  </cols>
  <sheetData>
    <row r="3" spans="1:13" ht="18">
      <c r="A3" s="112" t="s">
        <v>109</v>
      </c>
      <c r="B3" s="113" t="s">
        <v>58</v>
      </c>
      <c r="C3" s="113"/>
      <c r="D3" s="113"/>
      <c r="E3" s="113"/>
      <c r="F3" s="113"/>
      <c r="G3" s="113"/>
      <c r="H3" s="113"/>
      <c r="I3" s="113"/>
      <c r="J3" s="113"/>
      <c r="K3" s="113"/>
      <c r="L3" s="113"/>
      <c r="M3" s="113"/>
    </row>
    <row r="4" spans="1:13" ht="15" thickBot="1"/>
    <row r="5" spans="1:13" ht="16.5" thickBot="1">
      <c r="A5" s="114" t="s">
        <v>110</v>
      </c>
      <c r="B5" s="115" t="s">
        <v>111</v>
      </c>
    </row>
    <row r="6" spans="1:13" ht="32.25" thickBot="1">
      <c r="A6" s="116" t="s">
        <v>112</v>
      </c>
      <c r="B6" s="155" t="s">
        <v>153</v>
      </c>
    </row>
    <row r="7" spans="1:13" ht="123.6" customHeight="1" thickBot="1">
      <c r="A7" s="117" t="s">
        <v>113</v>
      </c>
      <c r="B7" s="196" t="s">
        <v>186</v>
      </c>
    </row>
    <row r="8" spans="1:13" ht="15" thickBot="1"/>
    <row r="9" spans="1:13" ht="16.5" thickBot="1">
      <c r="A9" s="114" t="s">
        <v>114</v>
      </c>
      <c r="B9" s="118">
        <v>2026</v>
      </c>
    </row>
    <row r="10" spans="1:13" ht="26.25" thickBot="1">
      <c r="A10" s="117" t="s">
        <v>115</v>
      </c>
      <c r="B10" s="118">
        <v>2026</v>
      </c>
    </row>
    <row r="12" spans="1:13" ht="36">
      <c r="A12" s="112" t="s">
        <v>116</v>
      </c>
      <c r="B12" s="113"/>
      <c r="C12" s="113"/>
      <c r="D12" s="113"/>
      <c r="E12" s="113"/>
      <c r="F12" s="113"/>
      <c r="G12" s="113"/>
      <c r="H12" s="113"/>
      <c r="I12" s="113"/>
      <c r="J12" s="113"/>
      <c r="K12" s="113"/>
      <c r="L12" s="113"/>
      <c r="M12" s="113"/>
    </row>
    <row r="14" spans="1:13" ht="15.75">
      <c r="A14" s="119" t="s">
        <v>117</v>
      </c>
    </row>
    <row r="15" spans="1:13">
      <c r="A15" s="120" t="s">
        <v>118</v>
      </c>
    </row>
    <row r="16" spans="1:13" ht="15" thickBot="1">
      <c r="A16" s="116" t="s">
        <v>119</v>
      </c>
      <c r="B16" s="116" t="s">
        <v>120</v>
      </c>
      <c r="C16" s="116" t="s">
        <v>121</v>
      </c>
    </row>
    <row r="17" spans="1:4" ht="32.25" thickBot="1">
      <c r="A17" s="121" t="s">
        <v>122</v>
      </c>
      <c r="B17" s="115" t="s">
        <v>123</v>
      </c>
      <c r="C17" s="122">
        <f>'BCA - Reference'!C48-'4 yr Deferral BCA'!C58</f>
        <v>3918064.2814329006</v>
      </c>
    </row>
    <row r="18" spans="1:4" ht="32.25" thickBot="1">
      <c r="A18" s="121" t="s">
        <v>138</v>
      </c>
      <c r="B18" s="115" t="s">
        <v>123</v>
      </c>
      <c r="C18" s="122">
        <f>'Avoidance BCA'!C58</f>
        <v>14884889.444408666</v>
      </c>
    </row>
    <row r="19" spans="1:4" ht="16.5" thickBot="1">
      <c r="A19" s="123" t="s">
        <v>124</v>
      </c>
      <c r="B19" s="124"/>
      <c r="C19" s="151">
        <f>+C18+C17</f>
        <v>18802953.725841567</v>
      </c>
    </row>
    <row r="20" spans="1:4" ht="15">
      <c r="A20" s="135"/>
      <c r="B20" s="136"/>
      <c r="C20" s="137"/>
    </row>
    <row r="22" spans="1:4" ht="15.75">
      <c r="A22" s="119" t="s">
        <v>125</v>
      </c>
    </row>
    <row r="23" spans="1:4">
      <c r="A23" s="120" t="s">
        <v>118</v>
      </c>
    </row>
    <row r="24" spans="1:4" ht="15" thickBot="1">
      <c r="A24" s="116" t="s">
        <v>126</v>
      </c>
      <c r="B24" s="116" t="s">
        <v>127</v>
      </c>
      <c r="C24" s="116" t="s">
        <v>121</v>
      </c>
    </row>
    <row r="25" spans="1:4" ht="26.25" thickBot="1">
      <c r="A25" s="121" t="s">
        <v>164</v>
      </c>
      <c r="B25" s="115" t="s">
        <v>128</v>
      </c>
      <c r="C25" s="122">
        <f>'4 yr Deferral BCA'!C59+'Avoidance BCA'!C59</f>
        <v>4082766.3294544388</v>
      </c>
      <c r="D25" s="120" t="s">
        <v>154</v>
      </c>
    </row>
    <row r="26" spans="1:4" ht="32.25" thickBot="1">
      <c r="A26" s="121" t="s">
        <v>164</v>
      </c>
      <c r="B26" s="118" t="s">
        <v>149</v>
      </c>
      <c r="C26" s="122">
        <f>'4 yr Deferral BCA'!C60+'Avoidance BCA'!C60</f>
        <v>707254.62250526925</v>
      </c>
    </row>
    <row r="27" spans="1:4" ht="16.5" thickBot="1">
      <c r="A27" s="123" t="s">
        <v>129</v>
      </c>
      <c r="B27" s="124"/>
      <c r="C27" s="151">
        <f>C25+C26</f>
        <v>4790020.9519597078</v>
      </c>
    </row>
    <row r="28" spans="1:4" ht="15" thickBot="1"/>
    <row r="29" spans="1:4" ht="16.5" thickBot="1">
      <c r="A29" s="125" t="s">
        <v>130</v>
      </c>
      <c r="B29" s="126">
        <f>+C19-C27</f>
        <v>14012932.77388186</v>
      </c>
      <c r="C29" s="191"/>
    </row>
    <row r="30" spans="1:4" ht="15" thickBot="1"/>
    <row r="31" spans="1:4" ht="16.5" thickBot="1">
      <c r="A31" s="125" t="s">
        <v>177</v>
      </c>
      <c r="B31" s="126">
        <f>+B29*50%</f>
        <v>7006466.38694093</v>
      </c>
      <c r="C31" s="180" t="s">
        <v>163</v>
      </c>
    </row>
    <row r="32" spans="1:4" ht="15" thickBot="1">
      <c r="C32" s="180"/>
    </row>
    <row r="33" spans="1:4" ht="26.25" thickBot="1">
      <c r="A33" s="125" t="s">
        <v>182</v>
      </c>
      <c r="B33" s="126">
        <f>+C25*25%</f>
        <v>1020691.5823636097</v>
      </c>
      <c r="C33" s="180" t="s">
        <v>172</v>
      </c>
      <c r="D33" s="192"/>
    </row>
    <row r="34" spans="1:4" ht="15" thickBot="1">
      <c r="B34" s="149"/>
      <c r="C34" s="180"/>
    </row>
    <row r="35" spans="1:4" ht="26.25" thickBot="1">
      <c r="A35" s="125" t="s">
        <v>150</v>
      </c>
      <c r="B35" s="150">
        <f>+B33/B29</f>
        <v>7.2839254910723295E-2</v>
      </c>
      <c r="C35" s="180" t="s">
        <v>163</v>
      </c>
    </row>
    <row r="37" spans="1:4">
      <c r="B37" s="191"/>
    </row>
    <row r="40" spans="1:4" ht="15">
      <c r="A40" s="154" t="s">
        <v>155</v>
      </c>
    </row>
    <row r="41" spans="1:4">
      <c r="A41" s="153">
        <v>1</v>
      </c>
      <c r="B41" s="152" t="s">
        <v>184</v>
      </c>
    </row>
    <row r="42" spans="1:4">
      <c r="A42" s="197">
        <v>2</v>
      </c>
      <c r="B42" s="111" t="s">
        <v>183</v>
      </c>
    </row>
    <row r="43" spans="1:4">
      <c r="A43" s="153">
        <v>3</v>
      </c>
      <c r="B43" s="111"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3A9B1-8F19-42DE-A9A9-4A4B6100E0AC}">
  <sheetPr>
    <tabColor rgb="FF1576AB"/>
  </sheetPr>
  <dimension ref="A2:G75"/>
  <sheetViews>
    <sheetView workbookViewId="0">
      <pane xSplit="1" ySplit="5" topLeftCell="B69" activePane="bottomRight" state="frozen"/>
      <selection activeCell="M28" sqref="M28"/>
      <selection pane="topRight" activeCell="M28" sqref="M28"/>
      <selection pane="bottomLeft" activeCell="M28" sqref="M28"/>
      <selection pane="bottomRight"/>
    </sheetView>
  </sheetViews>
  <sheetFormatPr defaultColWidth="8.7109375" defaultRowHeight="14.25"/>
  <cols>
    <col min="1" max="1" width="16.42578125" style="111" customWidth="1"/>
    <col min="2" max="2" width="8.7109375" style="111"/>
    <col min="3" max="4" width="21" style="111" customWidth="1"/>
    <col min="5" max="5" width="14.42578125" style="111" customWidth="1"/>
    <col min="6" max="7" width="21" style="111" customWidth="1"/>
    <col min="8" max="8" width="21.85546875" style="111" customWidth="1"/>
    <col min="9" max="16384" width="8.7109375" style="111"/>
  </cols>
  <sheetData>
    <row r="2" spans="1:7">
      <c r="A2" s="120" t="s">
        <v>131</v>
      </c>
    </row>
    <row r="3" spans="1:7">
      <c r="A3" s="120"/>
    </row>
    <row r="4" spans="1:7" ht="15.75" thickBot="1">
      <c r="C4" s="200" t="s">
        <v>132</v>
      </c>
      <c r="D4" s="200"/>
      <c r="E4" s="127"/>
      <c r="F4" s="200" t="s">
        <v>133</v>
      </c>
      <c r="G4" s="200"/>
    </row>
    <row r="5" spans="1:7" ht="51">
      <c r="A5" s="128" t="s">
        <v>134</v>
      </c>
      <c r="C5" s="129" t="s">
        <v>122</v>
      </c>
      <c r="D5" s="138" t="s">
        <v>138</v>
      </c>
      <c r="E5" s="140"/>
      <c r="F5" s="128" t="s">
        <v>128</v>
      </c>
      <c r="G5" s="129" t="s">
        <v>149</v>
      </c>
    </row>
    <row r="6" spans="1:7">
      <c r="A6" s="130">
        <v>2026</v>
      </c>
      <c r="C6" s="131" cm="1">
        <f t="array" ref="C6:C75">+TRANSPOSE('BCA - Reference'!D43:BU43)-TRANSPOSE('4 yr Deferral BCA'!D43:BU43)</f>
        <v>182634.93448087783</v>
      </c>
      <c r="D6" s="131" cm="1">
        <f t="array" ref="D6:D75">+TRANSPOSE('Avoidance BCA'!D43:BU43)</f>
        <v>95453.798509169428</v>
      </c>
      <c r="E6" s="139"/>
      <c r="F6" s="131" cm="1">
        <f t="array" ref="F6:F75">+TRANSPOSE('4 yr Deferral BCA'!D45:BU45)+TRANSPOSE('Avoidance BCA'!D45:BU45)</f>
        <v>714000</v>
      </c>
      <c r="G6" s="131" cm="1">
        <f t="array" ref="G6:G75">+TRANSPOSE('4 yr Deferral BCA'!D46:BU46)+TRANSPOSE('Avoidance BCA'!D46:BU46)</f>
        <v>198371.22</v>
      </c>
    </row>
    <row r="7" spans="1:7">
      <c r="A7" s="130">
        <v>2027</v>
      </c>
      <c r="C7" s="131">
        <v>2098948.0489654373</v>
      </c>
      <c r="D7" s="131">
        <v>1097011.1754174759</v>
      </c>
      <c r="E7" s="139"/>
      <c r="F7" s="131">
        <v>892500</v>
      </c>
      <c r="G7" s="131">
        <v>202338.64439999999</v>
      </c>
    </row>
    <row r="8" spans="1:7">
      <c r="A8" s="130">
        <v>2028</v>
      </c>
      <c r="C8" s="131">
        <v>2114669.818496611</v>
      </c>
      <c r="D8" s="131">
        <v>1105228.1281341168</v>
      </c>
      <c r="E8" s="139"/>
      <c r="F8" s="131">
        <v>1470000</v>
      </c>
      <c r="G8" s="131">
        <v>206385.417288</v>
      </c>
    </row>
    <row r="9" spans="1:7">
      <c r="A9" s="130">
        <v>2029</v>
      </c>
      <c r="C9" s="131">
        <v>2125729.364789689</v>
      </c>
      <c r="D9" s="131">
        <v>1111008.3788099417</v>
      </c>
      <c r="E9" s="139"/>
      <c r="F9" s="131">
        <v>1743000</v>
      </c>
      <c r="G9" s="131">
        <v>210513.12563376004</v>
      </c>
    </row>
    <row r="10" spans="1:7">
      <c r="A10" s="130">
        <v>2030</v>
      </c>
      <c r="C10" s="131">
        <v>1486785.913619268</v>
      </c>
      <c r="D10" s="131">
        <v>1114546.8636082155</v>
      </c>
      <c r="E10" s="139"/>
      <c r="F10" s="131">
        <v>0</v>
      </c>
      <c r="G10" s="131">
        <v>0</v>
      </c>
    </row>
    <row r="11" spans="1:7">
      <c r="A11" s="130">
        <v>2031</v>
      </c>
      <c r="C11" s="131">
        <v>-100803.10346338898</v>
      </c>
      <c r="D11" s="131">
        <v>1116022.923799142</v>
      </c>
      <c r="E11" s="139"/>
      <c r="F11" s="131">
        <v>0</v>
      </c>
      <c r="G11" s="131">
        <v>0</v>
      </c>
    </row>
    <row r="12" spans="1:7">
      <c r="A12" s="130">
        <v>2032</v>
      </c>
      <c r="C12" s="131">
        <v>-121494.42702252045</v>
      </c>
      <c r="D12" s="131">
        <v>1115601.5533513098</v>
      </c>
      <c r="E12" s="139"/>
      <c r="F12" s="131">
        <v>0</v>
      </c>
      <c r="G12" s="131">
        <v>0</v>
      </c>
    </row>
    <row r="13" spans="1:7">
      <c r="A13" s="130">
        <v>2033</v>
      </c>
      <c r="C13" s="131">
        <v>-140249.80591872102</v>
      </c>
      <c r="D13" s="131">
        <v>1113434.546715819</v>
      </c>
      <c r="E13" s="139"/>
      <c r="F13" s="131">
        <v>0</v>
      </c>
      <c r="G13" s="131">
        <v>0</v>
      </c>
    </row>
    <row r="14" spans="1:7">
      <c r="A14" s="130">
        <v>2034</v>
      </c>
      <c r="C14" s="131">
        <v>-157224.115725026</v>
      </c>
      <c r="D14" s="131">
        <v>1109661.5547876824</v>
      </c>
      <c r="E14" s="139"/>
      <c r="F14" s="131">
        <v>0</v>
      </c>
      <c r="G14" s="131">
        <v>0</v>
      </c>
    </row>
    <row r="15" spans="1:7">
      <c r="A15" s="130">
        <v>2035</v>
      </c>
      <c r="C15" s="131">
        <v>-172559.84196862578</v>
      </c>
      <c r="D15" s="131">
        <v>1104411.0563903116</v>
      </c>
      <c r="E15" s="139"/>
      <c r="F15" s="131">
        <v>0</v>
      </c>
      <c r="G15" s="131">
        <v>0</v>
      </c>
    </row>
    <row r="16" spans="1:7">
      <c r="A16" s="130">
        <v>2036</v>
      </c>
      <c r="C16" s="131">
        <v>-186388.07133453712</v>
      </c>
      <c r="D16" s="131">
        <v>1097801.2520412453</v>
      </c>
      <c r="E16" s="139"/>
      <c r="F16" s="131">
        <v>0</v>
      </c>
      <c r="G16" s="131">
        <v>0</v>
      </c>
    </row>
    <row r="17" spans="1:7">
      <c r="A17" s="130">
        <v>2037</v>
      </c>
      <c r="C17" s="131">
        <v>-198829.40357297519</v>
      </c>
      <c r="D17" s="131">
        <v>1089940.8862166195</v>
      </c>
      <c r="E17" s="139"/>
      <c r="F17" s="131">
        <v>0</v>
      </c>
      <c r="G17" s="131">
        <v>0</v>
      </c>
    </row>
    <row r="18" spans="1:7">
      <c r="A18" s="130">
        <v>2038</v>
      </c>
      <c r="C18" s="131">
        <v>-209994.790454139</v>
      </c>
      <c r="D18" s="131">
        <v>1080930.0038344788</v>
      </c>
      <c r="E18" s="139"/>
      <c r="F18" s="131">
        <v>0</v>
      </c>
      <c r="G18" s="131">
        <v>0</v>
      </c>
    </row>
    <row r="19" spans="1:7">
      <c r="A19" s="130">
        <v>2039</v>
      </c>
      <c r="C19" s="131">
        <v>-219986.30760660837</v>
      </c>
      <c r="D19" s="131">
        <v>1070860.646219424</v>
      </c>
      <c r="E19" s="139"/>
      <c r="F19" s="131">
        <v>0</v>
      </c>
      <c r="G19" s="131">
        <v>0</v>
      </c>
    </row>
    <row r="20" spans="1:7">
      <c r="A20" s="130">
        <v>2040</v>
      </c>
      <c r="C20" s="131">
        <v>-228897.86460868013</v>
      </c>
      <c r="D20" s="131">
        <v>1059817.491390089</v>
      </c>
      <c r="E20" s="139"/>
      <c r="F20" s="131">
        <v>0</v>
      </c>
      <c r="G20" s="131">
        <v>0</v>
      </c>
    </row>
    <row r="21" spans="1:7">
      <c r="A21" s="130">
        <v>2041</v>
      </c>
      <c r="C21" s="131">
        <v>-242384.61812242889</v>
      </c>
      <c r="D21" s="131">
        <v>1044967.9414598298</v>
      </c>
      <c r="E21" s="139"/>
      <c r="F21" s="131">
        <v>0</v>
      </c>
      <c r="G21" s="131">
        <v>0</v>
      </c>
    </row>
    <row r="22" spans="1:7">
      <c r="A22" s="130">
        <v>2042</v>
      </c>
      <c r="C22" s="131">
        <v>-254654.72813011799</v>
      </c>
      <c r="D22" s="131">
        <v>1029452.3047075241</v>
      </c>
      <c r="E22" s="139"/>
      <c r="F22" s="131">
        <v>0</v>
      </c>
      <c r="G22" s="131">
        <v>0</v>
      </c>
    </row>
    <row r="23" spans="1:7">
      <c r="A23" s="130">
        <v>2043</v>
      </c>
      <c r="C23" s="131">
        <v>-260212.56104340614</v>
      </c>
      <c r="D23" s="131">
        <v>1016247.0205539302</v>
      </c>
      <c r="E23" s="139"/>
      <c r="F23" s="131">
        <v>0</v>
      </c>
      <c r="G23" s="131">
        <v>0</v>
      </c>
    </row>
    <row r="24" spans="1:7">
      <c r="A24" s="130">
        <v>2044</v>
      </c>
      <c r="C24" s="131">
        <v>-264996.71810787031</v>
      </c>
      <c r="D24" s="131">
        <v>1002344.1149315585</v>
      </c>
      <c r="E24" s="139"/>
      <c r="F24" s="131">
        <v>0</v>
      </c>
      <c r="G24" s="131">
        <v>0</v>
      </c>
    </row>
    <row r="25" spans="1:7">
      <c r="A25" s="130">
        <v>2045</v>
      </c>
      <c r="C25" s="131">
        <v>-263041.28863841086</v>
      </c>
      <c r="D25" s="131">
        <v>987799.3975579103</v>
      </c>
      <c r="E25" s="139"/>
      <c r="F25" s="131">
        <v>0</v>
      </c>
      <c r="G25" s="131">
        <v>0</v>
      </c>
    </row>
    <row r="26" spans="1:7">
      <c r="A26" s="130">
        <v>2046</v>
      </c>
      <c r="C26" s="131">
        <v>-271941.34785719728</v>
      </c>
      <c r="D26" s="131">
        <v>966819.5331016155</v>
      </c>
      <c r="E26" s="139"/>
      <c r="F26" s="131">
        <v>0</v>
      </c>
      <c r="G26" s="131">
        <v>0</v>
      </c>
    </row>
    <row r="27" spans="1:7">
      <c r="A27" s="130">
        <v>2047</v>
      </c>
      <c r="C27" s="131">
        <v>-285986.674231173</v>
      </c>
      <c r="D27" s="131">
        <v>945613.99588934495</v>
      </c>
      <c r="E27" s="139"/>
      <c r="F27" s="131">
        <v>0</v>
      </c>
      <c r="G27" s="131">
        <v>0</v>
      </c>
    </row>
    <row r="28" spans="1:7">
      <c r="A28" s="130">
        <v>2048</v>
      </c>
      <c r="C28" s="131">
        <v>-287687.33124859305</v>
      </c>
      <c r="D28" s="131">
        <v>930070.92454987473</v>
      </c>
      <c r="E28" s="139"/>
      <c r="F28" s="131">
        <v>0</v>
      </c>
      <c r="G28" s="131">
        <v>0</v>
      </c>
    </row>
    <row r="29" spans="1:7">
      <c r="A29" s="130">
        <v>2049</v>
      </c>
      <c r="C29" s="131">
        <v>-288878.07280910574</v>
      </c>
      <c r="D29" s="131">
        <v>914068.0637901451</v>
      </c>
      <c r="E29" s="139"/>
      <c r="F29" s="131">
        <v>0</v>
      </c>
      <c r="G29" s="131">
        <v>0</v>
      </c>
    </row>
    <row r="30" spans="1:7">
      <c r="A30" s="130">
        <v>2050</v>
      </c>
      <c r="C30" s="131">
        <v>-277495.04642494349</v>
      </c>
      <c r="D30" s="131">
        <v>897642.19676377706</v>
      </c>
      <c r="E30" s="139"/>
      <c r="F30" s="131">
        <v>0</v>
      </c>
      <c r="G30" s="131">
        <v>0</v>
      </c>
    </row>
    <row r="31" spans="1:7">
      <c r="A31" s="130">
        <v>2051</v>
      </c>
      <c r="C31" s="131">
        <v>-272617.0994706864</v>
      </c>
      <c r="D31" s="131">
        <v>877545.45930700167</v>
      </c>
      <c r="E31" s="139"/>
      <c r="F31" s="131">
        <v>0</v>
      </c>
      <c r="G31" s="131">
        <v>0</v>
      </c>
    </row>
    <row r="32" spans="1:7">
      <c r="A32" s="130">
        <v>2052</v>
      </c>
      <c r="C32" s="131">
        <v>-279763.25598288607</v>
      </c>
      <c r="D32" s="131">
        <v>857268.99291267525</v>
      </c>
      <c r="E32" s="139"/>
      <c r="F32" s="131">
        <v>0</v>
      </c>
      <c r="G32" s="131">
        <v>0</v>
      </c>
    </row>
    <row r="33" spans="1:7">
      <c r="A33" s="130">
        <v>2053</v>
      </c>
      <c r="C33" s="131">
        <v>-279923.96356837451</v>
      </c>
      <c r="D33" s="131">
        <v>840123.14484622329</v>
      </c>
      <c r="E33" s="139"/>
      <c r="F33" s="131">
        <v>0</v>
      </c>
      <c r="G33" s="131">
        <v>0</v>
      </c>
    </row>
    <row r="34" spans="1:7">
      <c r="A34" s="130">
        <v>2054</v>
      </c>
      <c r="C34" s="131">
        <v>-279748.5952978218</v>
      </c>
      <c r="D34" s="131">
        <v>822674.25806831568</v>
      </c>
      <c r="E34" s="139"/>
      <c r="F34" s="131">
        <v>0</v>
      </c>
      <c r="G34" s="131">
        <v>0</v>
      </c>
    </row>
    <row r="35" spans="1:7">
      <c r="A35" s="130">
        <v>2055</v>
      </c>
      <c r="C35" s="131">
        <v>-272467.45119945053</v>
      </c>
      <c r="D35" s="131">
        <v>804946.57567586866</v>
      </c>
      <c r="E35" s="139"/>
      <c r="F35" s="131">
        <v>0</v>
      </c>
      <c r="G35" s="131">
        <v>0</v>
      </c>
    </row>
    <row r="36" spans="1:7">
      <c r="A36" s="130">
        <v>2056</v>
      </c>
      <c r="C36" s="131">
        <v>-285937.01908130711</v>
      </c>
      <c r="D36" s="131">
        <v>776161.41332846065</v>
      </c>
      <c r="E36" s="139"/>
      <c r="F36" s="131">
        <v>0</v>
      </c>
      <c r="G36" s="131">
        <v>0</v>
      </c>
    </row>
    <row r="37" spans="1:7">
      <c r="A37" s="130">
        <v>2057</v>
      </c>
      <c r="C37" s="131">
        <v>-305187.91932068812</v>
      </c>
      <c r="D37" s="131">
        <v>747727.1241976053</v>
      </c>
      <c r="E37" s="139"/>
      <c r="F37" s="131">
        <v>0</v>
      </c>
      <c r="G37" s="131">
        <v>0</v>
      </c>
    </row>
    <row r="38" spans="1:7">
      <c r="A38" s="130">
        <v>2058</v>
      </c>
      <c r="C38" s="131">
        <v>-302409.33515144465</v>
      </c>
      <c r="D38" s="131">
        <v>730463.57408153918</v>
      </c>
      <c r="E38" s="139"/>
      <c r="F38" s="131">
        <v>0</v>
      </c>
      <c r="G38" s="131">
        <v>0</v>
      </c>
    </row>
    <row r="39" spans="1:7">
      <c r="A39" s="130">
        <v>2059</v>
      </c>
      <c r="C39" s="131">
        <v>-299409.24959509168</v>
      </c>
      <c r="D39" s="131">
        <v>713000.29674993805</v>
      </c>
      <c r="E39" s="139"/>
      <c r="F39" s="131">
        <v>0</v>
      </c>
      <c r="G39" s="131">
        <v>0</v>
      </c>
    </row>
    <row r="40" spans="1:7">
      <c r="A40" s="130">
        <v>2060</v>
      </c>
      <c r="C40" s="131">
        <v>-273835.9584290362</v>
      </c>
      <c r="D40" s="131">
        <v>695353.27038004505</v>
      </c>
      <c r="E40" s="139"/>
      <c r="F40" s="131">
        <v>0</v>
      </c>
      <c r="G40" s="131">
        <v>0</v>
      </c>
    </row>
    <row r="41" spans="1:7">
      <c r="A41" s="130">
        <v>2061</v>
      </c>
      <c r="C41" s="131">
        <v>-254011.65158285992</v>
      </c>
      <c r="D41" s="131">
        <v>675069.73462899379</v>
      </c>
      <c r="E41" s="139"/>
      <c r="F41" s="131">
        <v>0</v>
      </c>
      <c r="G41" s="131">
        <v>0</v>
      </c>
    </row>
    <row r="42" spans="1:7">
      <c r="A42" s="130">
        <v>2062</v>
      </c>
      <c r="C42" s="131">
        <v>-257343.16946442774</v>
      </c>
      <c r="D42" s="131">
        <v>654764.73723834753</v>
      </c>
      <c r="E42" s="139"/>
      <c r="F42" s="131">
        <v>0</v>
      </c>
      <c r="G42" s="131">
        <v>0</v>
      </c>
    </row>
    <row r="43" spans="1:7">
      <c r="A43" s="130">
        <v>2063</v>
      </c>
      <c r="C43" s="131">
        <v>-255538.42308402061</v>
      </c>
      <c r="D43" s="131">
        <v>636918.180488916</v>
      </c>
      <c r="E43" s="139"/>
      <c r="F43" s="131">
        <v>0</v>
      </c>
      <c r="G43" s="131">
        <v>0</v>
      </c>
    </row>
    <row r="44" spans="1:7">
      <c r="A44" s="130">
        <v>2064</v>
      </c>
      <c r="C44" s="131">
        <v>-253587.68923200574</v>
      </c>
      <c r="D44" s="131">
        <v>618939.98722204519</v>
      </c>
      <c r="E44" s="139"/>
      <c r="F44" s="131">
        <v>0</v>
      </c>
      <c r="G44" s="131">
        <v>0</v>
      </c>
    </row>
    <row r="45" spans="1:7">
      <c r="A45" s="130">
        <v>2065</v>
      </c>
      <c r="C45" s="131">
        <v>-246392.40460531483</v>
      </c>
      <c r="D45" s="131">
        <v>600840.68835913017</v>
      </c>
      <c r="E45" s="139"/>
      <c r="F45" s="131">
        <v>0</v>
      </c>
      <c r="G45" s="131">
        <v>0</v>
      </c>
    </row>
    <row r="46" spans="1:7">
      <c r="A46" s="130">
        <v>2066</v>
      </c>
      <c r="C46" s="131">
        <v>-241064.4524504242</v>
      </c>
      <c r="D46" s="131">
        <v>581734.5489229355</v>
      </c>
      <c r="E46" s="139"/>
      <c r="F46" s="131">
        <v>0</v>
      </c>
      <c r="G46" s="131">
        <v>0</v>
      </c>
    </row>
    <row r="47" spans="1:7">
      <c r="A47" s="130">
        <v>2067</v>
      </c>
      <c r="C47" s="131">
        <v>-240917.63170215907</v>
      </c>
      <c r="D47" s="131">
        <v>562574.55639838579</v>
      </c>
      <c r="E47" s="139"/>
      <c r="F47" s="131">
        <v>0</v>
      </c>
      <c r="G47" s="131">
        <v>0</v>
      </c>
    </row>
    <row r="48" spans="1:7">
      <c r="A48" s="130">
        <v>2068</v>
      </c>
      <c r="C48" s="131">
        <v>-238859.89808733831</v>
      </c>
      <c r="D48" s="131">
        <v>544264.33451251988</v>
      </c>
      <c r="E48" s="139"/>
      <c r="F48" s="131">
        <v>0</v>
      </c>
      <c r="G48" s="131">
        <v>0</v>
      </c>
    </row>
    <row r="49" spans="1:7">
      <c r="A49" s="130">
        <v>2069</v>
      </c>
      <c r="C49" s="131">
        <v>-236705.94682736264</v>
      </c>
      <c r="D49" s="131">
        <v>525867.35343023168</v>
      </c>
      <c r="E49" s="139"/>
      <c r="F49" s="131">
        <v>0</v>
      </c>
      <c r="G49" s="131">
        <v>0</v>
      </c>
    </row>
    <row r="50" spans="1:7">
      <c r="A50" s="130">
        <v>2070</v>
      </c>
      <c r="C50" s="131">
        <v>-232609.00548631267</v>
      </c>
      <c r="D50" s="131">
        <v>507390.55388723448</v>
      </c>
      <c r="E50" s="139"/>
      <c r="F50" s="131">
        <v>0</v>
      </c>
      <c r="G50" s="131">
        <v>0</v>
      </c>
    </row>
    <row r="51" spans="1:7">
      <c r="A51" s="130">
        <v>2071</v>
      </c>
      <c r="C51" s="131">
        <v>-235318.42578415503</v>
      </c>
      <c r="D51" s="131">
        <v>485293.08682682435</v>
      </c>
      <c r="E51" s="139"/>
      <c r="F51" s="131">
        <v>0</v>
      </c>
      <c r="G51" s="131">
        <v>0</v>
      </c>
    </row>
    <row r="52" spans="1:7">
      <c r="A52" s="130">
        <v>2072</v>
      </c>
      <c r="C52" s="131">
        <v>-239539.39290056797</v>
      </c>
      <c r="D52" s="131">
        <v>463320.79191752279</v>
      </c>
      <c r="E52" s="139"/>
      <c r="F52" s="131">
        <v>0</v>
      </c>
      <c r="G52" s="131">
        <v>0</v>
      </c>
    </row>
    <row r="53" spans="1:7">
      <c r="A53" s="130">
        <v>2073</v>
      </c>
      <c r="C53" s="131">
        <v>-236535.630616321</v>
      </c>
      <c r="D53" s="131">
        <v>445026.30836050177</v>
      </c>
      <c r="E53" s="139"/>
      <c r="F53" s="131">
        <v>0</v>
      </c>
      <c r="G53" s="131">
        <v>0</v>
      </c>
    </row>
    <row r="54" spans="1:7">
      <c r="A54" s="130">
        <v>2074</v>
      </c>
      <c r="C54" s="131">
        <v>-233468.45305994665</v>
      </c>
      <c r="D54" s="131">
        <v>426674.64342015103</v>
      </c>
      <c r="E54" s="139"/>
      <c r="F54" s="131">
        <v>0</v>
      </c>
      <c r="G54" s="131">
        <v>0</v>
      </c>
    </row>
    <row r="55" spans="1:7">
      <c r="A55" s="130">
        <v>2075</v>
      </c>
      <c r="C55" s="131">
        <v>-222996.42084081343</v>
      </c>
      <c r="D55" s="131">
        <v>408270.37160713691</v>
      </c>
      <c r="E55" s="139"/>
      <c r="F55" s="131">
        <v>0</v>
      </c>
      <c r="G55" s="131">
        <v>0</v>
      </c>
    </row>
    <row r="56" spans="1:7">
      <c r="A56" s="130">
        <v>2076</v>
      </c>
      <c r="C56" s="131">
        <v>-501361.8781793681</v>
      </c>
      <c r="D56" s="131">
        <v>239037.90579067546</v>
      </c>
      <c r="E56" s="139"/>
      <c r="F56" s="131">
        <v>0</v>
      </c>
      <c r="G56" s="131">
        <v>0</v>
      </c>
    </row>
    <row r="57" spans="1:7">
      <c r="A57" s="130">
        <v>2077</v>
      </c>
      <c r="C57" s="131">
        <v>-771749.09993516351</v>
      </c>
      <c r="D57" s="131">
        <v>77953.172746571305</v>
      </c>
      <c r="E57" s="139"/>
      <c r="F57" s="131">
        <v>0</v>
      </c>
      <c r="G57" s="131">
        <v>0</v>
      </c>
    </row>
    <row r="58" spans="1:7">
      <c r="A58" s="130">
        <v>2078</v>
      </c>
      <c r="C58" s="131">
        <v>-737924.35970869521</v>
      </c>
      <c r="D58" s="131">
        <v>75799.530271983225</v>
      </c>
      <c r="E58" s="139"/>
      <c r="F58" s="131">
        <v>0</v>
      </c>
      <c r="G58" s="131">
        <v>0</v>
      </c>
    </row>
    <row r="59" spans="1:7">
      <c r="A59" s="130">
        <v>2079</v>
      </c>
      <c r="C59" s="131">
        <v>-704057.8236480786</v>
      </c>
      <c r="D59" s="131">
        <v>73608.200604171463</v>
      </c>
      <c r="E59" s="139"/>
      <c r="F59" s="131">
        <v>0</v>
      </c>
      <c r="G59" s="131">
        <v>0</v>
      </c>
    </row>
    <row r="60" spans="1:7">
      <c r="A60" s="130">
        <v>2080</v>
      </c>
      <c r="C60" s="131">
        <v>-357879.80690088333</v>
      </c>
      <c r="D60" s="131">
        <v>71382.198718593892</v>
      </c>
      <c r="E60" s="139"/>
      <c r="F60" s="131">
        <v>0</v>
      </c>
      <c r="G60" s="131">
        <v>0</v>
      </c>
    </row>
    <row r="61" spans="1:7">
      <c r="A61" s="130">
        <v>2081</v>
      </c>
      <c r="C61" s="131">
        <v>-29090.105470612994</v>
      </c>
      <c r="D61" s="131">
        <v>68885.404372291465</v>
      </c>
      <c r="E61" s="139"/>
      <c r="F61" s="131">
        <v>0</v>
      </c>
      <c r="G61" s="131">
        <v>0</v>
      </c>
    </row>
    <row r="62" spans="1:7">
      <c r="A62" s="130">
        <v>2082</v>
      </c>
      <c r="C62" s="131">
        <v>-29482.659504599666</v>
      </c>
      <c r="D62" s="131">
        <v>66372.243195553834</v>
      </c>
      <c r="E62" s="139"/>
      <c r="F62" s="131">
        <v>0</v>
      </c>
      <c r="G62" s="131">
        <v>0</v>
      </c>
    </row>
    <row r="63" spans="1:7">
      <c r="A63" s="130">
        <v>2083</v>
      </c>
      <c r="C63" s="131">
        <v>-29363.352845893183</v>
      </c>
      <c r="D63" s="131">
        <v>64083.956933970687</v>
      </c>
      <c r="E63" s="139"/>
      <c r="F63" s="131">
        <v>0</v>
      </c>
      <c r="G63" s="131">
        <v>0</v>
      </c>
    </row>
    <row r="64" spans="1:7">
      <c r="A64" s="130">
        <v>2084</v>
      </c>
      <c r="C64" s="131">
        <v>-29216.49932515301</v>
      </c>
      <c r="D64" s="131">
        <v>61770.831739672547</v>
      </c>
      <c r="E64" s="139"/>
      <c r="F64" s="131">
        <v>0</v>
      </c>
      <c r="G64" s="131">
        <v>0</v>
      </c>
    </row>
    <row r="65" spans="1:7">
      <c r="A65" s="130">
        <v>2085</v>
      </c>
      <c r="C65" s="131">
        <v>-28549.540386468288</v>
      </c>
      <c r="D65" s="131">
        <v>59434.854727276594</v>
      </c>
      <c r="E65" s="139"/>
      <c r="F65" s="131">
        <v>0</v>
      </c>
      <c r="G65" s="131">
        <v>0</v>
      </c>
    </row>
    <row r="66" spans="1:7">
      <c r="A66" s="130">
        <v>2086</v>
      </c>
      <c r="C66" s="131">
        <v>-35865.322904141416</v>
      </c>
      <c r="D66" s="131">
        <v>52907.553313128374</v>
      </c>
      <c r="E66" s="139"/>
      <c r="F66" s="131">
        <v>0</v>
      </c>
      <c r="G66" s="131">
        <v>0</v>
      </c>
    </row>
    <row r="67" spans="1:7">
      <c r="A67" s="130">
        <v>2087</v>
      </c>
      <c r="C67" s="131">
        <v>-43247.769648320769</v>
      </c>
      <c r="D67" s="131">
        <v>46587.493426500063</v>
      </c>
      <c r="E67" s="139"/>
      <c r="F67" s="131">
        <v>0</v>
      </c>
      <c r="G67" s="131">
        <v>0</v>
      </c>
    </row>
    <row r="68" spans="1:7">
      <c r="A68" s="130">
        <v>2088</v>
      </c>
      <c r="C68" s="131">
        <v>-42197.777226621896</v>
      </c>
      <c r="D68" s="131">
        <v>44646.523138800992</v>
      </c>
      <c r="E68" s="139"/>
      <c r="F68" s="131">
        <v>0</v>
      </c>
      <c r="G68" s="131">
        <v>0</v>
      </c>
    </row>
    <row r="69" spans="1:7">
      <c r="A69" s="130">
        <v>2089</v>
      </c>
      <c r="C69" s="131">
        <v>-41129.629177134484</v>
      </c>
      <c r="D69" s="131">
        <v>42689.18196949346</v>
      </c>
      <c r="E69" s="139"/>
      <c r="F69" s="131">
        <v>0</v>
      </c>
      <c r="G69" s="131">
        <v>0</v>
      </c>
    </row>
    <row r="70" spans="1:7">
      <c r="A70" s="130">
        <v>2090</v>
      </c>
      <c r="C70" s="131">
        <v>-31407.861892235873</v>
      </c>
      <c r="D70" s="131">
        <v>40716.77958910614</v>
      </c>
      <c r="E70" s="139"/>
      <c r="F70" s="131">
        <v>0</v>
      </c>
      <c r="G70" s="131">
        <v>0</v>
      </c>
    </row>
    <row r="71" spans="1:7">
      <c r="A71" s="130">
        <v>2091</v>
      </c>
      <c r="C71" s="131">
        <v>-59918.966471100546</v>
      </c>
      <c r="D71" s="131">
        <v>18985.41324817478</v>
      </c>
      <c r="E71" s="139"/>
      <c r="F71" s="131">
        <v>0</v>
      </c>
      <c r="G71" s="131">
        <v>0</v>
      </c>
    </row>
    <row r="72" spans="1:7">
      <c r="A72" s="130">
        <v>2092</v>
      </c>
      <c r="C72" s="131">
        <v>-92243.801303288899</v>
      </c>
      <c r="D72" s="131">
        <v>0</v>
      </c>
      <c r="E72" s="139"/>
      <c r="F72" s="131">
        <v>0</v>
      </c>
      <c r="G72" s="131">
        <v>0</v>
      </c>
    </row>
    <row r="73" spans="1:7">
      <c r="A73" s="130">
        <v>2093</v>
      </c>
      <c r="C73" s="131">
        <v>-88207.766013344561</v>
      </c>
      <c r="D73" s="131">
        <v>0</v>
      </c>
      <c r="E73" s="139"/>
      <c r="F73" s="131">
        <v>0</v>
      </c>
      <c r="G73" s="131">
        <v>0</v>
      </c>
    </row>
    <row r="74" spans="1:7">
      <c r="A74" s="130">
        <v>2094</v>
      </c>
      <c r="C74" s="131">
        <v>-84139.12030469357</v>
      </c>
      <c r="D74" s="131">
        <v>0</v>
      </c>
      <c r="E74" s="139"/>
      <c r="F74" s="131">
        <v>0</v>
      </c>
      <c r="G74" s="131">
        <v>0</v>
      </c>
    </row>
    <row r="75" spans="1:7">
      <c r="A75" s="133">
        <v>2095</v>
      </c>
      <c r="C75" s="132">
        <v>-39147.29806434174</v>
      </c>
      <c r="D75" s="132">
        <v>0</v>
      </c>
      <c r="E75" s="139"/>
      <c r="F75" s="132">
        <v>0</v>
      </c>
      <c r="G75" s="132">
        <v>0</v>
      </c>
    </row>
  </sheetData>
  <mergeCells count="2">
    <mergeCell ref="C4:D4"/>
    <mergeCell ref="F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9A3A0-0D04-4C6D-AD93-847102FC4D14}">
  <dimension ref="B1:D23"/>
  <sheetViews>
    <sheetView showGridLines="0" topLeftCell="A4" zoomScale="115" zoomScaleNormal="115" workbookViewId="0">
      <selection activeCell="E14" sqref="E14"/>
    </sheetView>
  </sheetViews>
  <sheetFormatPr defaultRowHeight="15"/>
  <cols>
    <col min="1" max="1" width="3.28515625" customWidth="1"/>
    <col min="2" max="2" width="23.42578125" customWidth="1"/>
    <col min="3" max="3" width="51.42578125" customWidth="1"/>
    <col min="4" max="4" width="42.85546875" customWidth="1"/>
    <col min="5" max="7" width="14" customWidth="1"/>
    <col min="8" max="8" width="16.7109375" bestFit="1" customWidth="1"/>
    <col min="9" max="13" width="17.85546875" customWidth="1"/>
    <col min="14" max="14" width="2.28515625" customWidth="1"/>
    <col min="15" max="15" width="16.5703125" customWidth="1"/>
    <col min="16" max="16" width="2.85546875" customWidth="1"/>
    <col min="17" max="17" width="17.140625" customWidth="1"/>
  </cols>
  <sheetData>
    <row r="1" spans="2:4" ht="15.75">
      <c r="B1" s="71" t="s">
        <v>38</v>
      </c>
    </row>
    <row r="2" spans="2:4" ht="15.75" thickBot="1">
      <c r="B2" s="72"/>
      <c r="C2" s="73" t="s">
        <v>39</v>
      </c>
      <c r="D2" s="74" t="s">
        <v>40</v>
      </c>
    </row>
    <row r="3" spans="2:4">
      <c r="B3" s="75" t="s">
        <v>22</v>
      </c>
      <c r="C3" s="85">
        <f>+'Assumptions and Summary'!C20</f>
        <v>28700000</v>
      </c>
      <c r="D3" s="87">
        <f>'Assumptions and Summary'!C22</f>
        <v>15000000</v>
      </c>
    </row>
    <row r="4" spans="2:4" ht="45">
      <c r="B4" s="75"/>
      <c r="C4" s="88" t="s">
        <v>103</v>
      </c>
      <c r="D4" s="77" t="s">
        <v>178</v>
      </c>
    </row>
    <row r="5" spans="2:4">
      <c r="B5" s="78"/>
      <c r="C5" s="86">
        <f>('Assumptions and Summary'!G25+'Assumptions and Summary'!G29)*'Assumptions and Summary'!E21</f>
        <v>3801546.6539640492</v>
      </c>
      <c r="D5" s="98">
        <f>('Assumptions and Summary'!G25+'Assumptions and Summary'!G29)*'Assumptions and Summary'!E22</f>
        <v>1835561.7533577108</v>
      </c>
    </row>
    <row r="6" spans="2:4" ht="30">
      <c r="B6" s="75" t="s">
        <v>41</v>
      </c>
      <c r="C6" s="88" t="s">
        <v>136</v>
      </c>
      <c r="D6" s="77" t="s">
        <v>136</v>
      </c>
    </row>
    <row r="7" spans="2:4">
      <c r="B7" s="75"/>
      <c r="C7" s="85">
        <f>'Assumptions and Summary'!D42</f>
        <v>3230288.7946395921</v>
      </c>
      <c r="D7" s="87">
        <f>+'Avoidance BCA'!C61</f>
        <v>1559732.1573201164</v>
      </c>
    </row>
    <row r="8" spans="2:4">
      <c r="B8" s="75"/>
      <c r="C8" s="89" t="s">
        <v>42</v>
      </c>
      <c r="D8" s="77"/>
    </row>
    <row r="9" spans="2:4" ht="30">
      <c r="B9" s="75"/>
      <c r="C9" s="88" t="s">
        <v>43</v>
      </c>
      <c r="D9" s="77"/>
    </row>
    <row r="10" spans="2:4">
      <c r="B10" s="75"/>
      <c r="C10" s="85">
        <f>+'4 yr Deferral BCA'!C58</f>
        <v>24561690.855535701</v>
      </c>
      <c r="D10" s="77"/>
    </row>
    <row r="11" spans="2:4">
      <c r="B11" s="75"/>
      <c r="C11" s="89" t="s">
        <v>44</v>
      </c>
      <c r="D11" s="77"/>
    </row>
    <row r="12" spans="2:4">
      <c r="B12" s="75"/>
      <c r="C12" s="85">
        <f>C7+C10</f>
        <v>27791979.650175292</v>
      </c>
      <c r="D12" s="87">
        <f>D7+D10</f>
        <v>1559732.1573201164</v>
      </c>
    </row>
    <row r="13" spans="2:4">
      <c r="B13" s="78"/>
      <c r="C13" s="79" t="s">
        <v>45</v>
      </c>
      <c r="D13" s="80"/>
    </row>
    <row r="14" spans="2:4" ht="45">
      <c r="B14" s="75" t="s">
        <v>46</v>
      </c>
      <c r="C14" s="76" t="s">
        <v>137</v>
      </c>
      <c r="D14" s="77" t="s">
        <v>139</v>
      </c>
    </row>
    <row r="15" spans="2:4">
      <c r="B15" s="75"/>
      <c r="C15" s="85">
        <f>'BCA - Reference'!C48</f>
        <v>28479755.136968601</v>
      </c>
      <c r="D15" s="87">
        <f>'Avoidance BCA'!C58</f>
        <v>14884889.444408666</v>
      </c>
    </row>
    <row r="16" spans="2:4">
      <c r="B16" s="75"/>
      <c r="C16" s="81" t="s">
        <v>47</v>
      </c>
      <c r="D16" s="82" t="s">
        <v>47</v>
      </c>
    </row>
    <row r="17" spans="2:4">
      <c r="B17" s="75"/>
      <c r="C17" s="76" t="s">
        <v>48</v>
      </c>
      <c r="D17" s="77" t="s">
        <v>48</v>
      </c>
    </row>
    <row r="18" spans="2:4">
      <c r="B18" s="75"/>
      <c r="C18" s="85">
        <f>C12</f>
        <v>27791979.650175292</v>
      </c>
      <c r="D18" s="87">
        <f>D7</f>
        <v>1559732.1573201164</v>
      </c>
    </row>
    <row r="19" spans="2:4">
      <c r="B19" s="75"/>
      <c r="C19" s="81" t="s">
        <v>49</v>
      </c>
      <c r="D19" s="82" t="s">
        <v>49</v>
      </c>
    </row>
    <row r="20" spans="2:4">
      <c r="B20" s="75"/>
      <c r="C20" s="85">
        <f>C15-C18</f>
        <v>687775.48679330945</v>
      </c>
      <c r="D20" s="87">
        <f>D15-D18</f>
        <v>13325157.287088551</v>
      </c>
    </row>
    <row r="21" spans="2:4">
      <c r="B21" s="78"/>
      <c r="C21" s="79" t="s">
        <v>50</v>
      </c>
      <c r="D21" s="80" t="s">
        <v>50</v>
      </c>
    </row>
    <row r="22" spans="2:4">
      <c r="B22" s="83" t="s">
        <v>51</v>
      </c>
      <c r="C22" s="201" t="s">
        <v>52</v>
      </c>
      <c r="D22" s="202"/>
    </row>
    <row r="23" spans="2:4">
      <c r="B23" s="84"/>
      <c r="C23" s="203">
        <f>C20+D20</f>
        <v>14012932.77388186</v>
      </c>
      <c r="D23" s="204"/>
    </row>
  </sheetData>
  <mergeCells count="2">
    <mergeCell ref="C22:D22"/>
    <mergeCell ref="C23:D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19391-43CE-42D3-910B-47F4BE8D3D19}">
  <dimension ref="A2:S57"/>
  <sheetViews>
    <sheetView showGridLines="0" zoomScaleNormal="100" workbookViewId="0"/>
  </sheetViews>
  <sheetFormatPr defaultRowHeight="15" outlineLevelRow="1"/>
  <cols>
    <col min="1" max="1" width="3.28515625" customWidth="1"/>
    <col min="2" max="2" width="48.85546875" customWidth="1"/>
    <col min="3" max="3" width="17.42578125" bestFit="1" customWidth="1"/>
    <col min="4" max="4" width="16.28515625" bestFit="1" customWidth="1"/>
    <col min="5" max="5" width="26.5703125" customWidth="1"/>
    <col min="6" max="6" width="14.5703125" bestFit="1" customWidth="1"/>
    <col min="7" max="7" width="15.7109375" bestFit="1" customWidth="1"/>
  </cols>
  <sheetData>
    <row r="2" spans="2:4">
      <c r="B2" s="16" t="s">
        <v>33</v>
      </c>
    </row>
    <row r="4" spans="2:4" ht="15.75" thickBot="1">
      <c r="B4" s="18" t="s">
        <v>24</v>
      </c>
      <c r="C4" s="23" t="s">
        <v>56</v>
      </c>
    </row>
    <row r="5" spans="2:4" outlineLevel="1">
      <c r="B5" t="s">
        <v>5</v>
      </c>
      <c r="C5" s="26">
        <v>0.09</v>
      </c>
      <c r="D5" s="205" t="s">
        <v>154</v>
      </c>
    </row>
    <row r="6" spans="2:4" outlineLevel="1">
      <c r="B6" t="s">
        <v>27</v>
      </c>
      <c r="C6" s="66">
        <v>0.4</v>
      </c>
      <c r="D6" s="205"/>
    </row>
    <row r="7" spans="2:4" outlineLevel="1">
      <c r="B7" s="11" t="s">
        <v>2</v>
      </c>
      <c r="C7" s="173">
        <v>3.8312080151024802E-2</v>
      </c>
      <c r="D7" s="205"/>
    </row>
    <row r="8" spans="2:4" outlineLevel="1">
      <c r="B8" s="13" t="s">
        <v>28</v>
      </c>
      <c r="C8" s="30">
        <v>0.6</v>
      </c>
      <c r="D8" s="205"/>
    </row>
    <row r="9" spans="2:4" outlineLevel="1">
      <c r="B9" t="s">
        <v>3</v>
      </c>
      <c r="C9" s="106">
        <v>2095</v>
      </c>
    </row>
    <row r="10" spans="2:4" ht="30" outlineLevel="1">
      <c r="B10" s="13" t="s">
        <v>4</v>
      </c>
      <c r="C10" s="172" t="s">
        <v>101</v>
      </c>
    </row>
    <row r="11" spans="2:4" outlineLevel="1">
      <c r="B11" s="13" t="s">
        <v>54</v>
      </c>
      <c r="C11" s="90">
        <v>0.08</v>
      </c>
    </row>
    <row r="12" spans="2:4" outlineLevel="1">
      <c r="B12" s="1" t="s">
        <v>53</v>
      </c>
      <c r="C12" s="19">
        <v>0.26500000000000001</v>
      </c>
    </row>
    <row r="13" spans="2:4" outlineLevel="1">
      <c r="B13" s="11"/>
      <c r="C13" s="90"/>
    </row>
    <row r="14" spans="2:4" outlineLevel="1">
      <c r="B14" s="143" t="s">
        <v>142</v>
      </c>
      <c r="C14" s="144">
        <v>0.04</v>
      </c>
      <c r="D14" s="143" t="s">
        <v>144</v>
      </c>
    </row>
    <row r="15" spans="2:4" ht="13.5" customHeight="1">
      <c r="B15" s="143" t="s">
        <v>143</v>
      </c>
      <c r="C15" s="144">
        <v>0.02</v>
      </c>
      <c r="D15" s="143" t="s">
        <v>144</v>
      </c>
    </row>
    <row r="16" spans="2:4">
      <c r="B16" t="s">
        <v>145</v>
      </c>
      <c r="C16" s="5">
        <f>C14+C15</f>
        <v>0.06</v>
      </c>
    </row>
    <row r="17" spans="1:7" ht="7.5" customHeight="1"/>
    <row r="18" spans="1:7" ht="15.75" thickBot="1">
      <c r="B18" s="18" t="s">
        <v>25</v>
      </c>
      <c r="C18" s="20"/>
    </row>
    <row r="19" spans="1:7">
      <c r="B19" s="177" t="s">
        <v>64</v>
      </c>
      <c r="C19" s="184">
        <f>+C20+C22</f>
        <v>43700000</v>
      </c>
      <c r="E19" s="178" t="s">
        <v>162</v>
      </c>
    </row>
    <row r="20" spans="1:7" outlineLevel="1">
      <c r="B20" s="17" t="s">
        <v>160</v>
      </c>
      <c r="C20" s="47">
        <v>28700000</v>
      </c>
      <c r="D20" s="194" t="s">
        <v>163</v>
      </c>
      <c r="E20" s="11"/>
      <c r="F20" s="11"/>
      <c r="G20" s="11"/>
    </row>
    <row r="21" spans="1:7" outlineLevel="1">
      <c r="B21" s="17" t="s">
        <v>60</v>
      </c>
      <c r="C21" s="47">
        <f>+C20*((1+C15)^4)</f>
        <v>31065802.991999999</v>
      </c>
      <c r="D21" s="194" t="s">
        <v>163</v>
      </c>
      <c r="E21" s="176">
        <f>+C21/SUM($C$21:$C$22)</f>
        <v>0.67437884448459584</v>
      </c>
      <c r="F21" s="11"/>
      <c r="G21" s="11"/>
    </row>
    <row r="22" spans="1:7" outlineLevel="1">
      <c r="B22" s="21" t="s">
        <v>61</v>
      </c>
      <c r="C22" s="185">
        <v>15000000</v>
      </c>
      <c r="D22" s="195" t="s">
        <v>172</v>
      </c>
      <c r="E22" s="176">
        <f>+C22/SUM($C$21:$C$22)</f>
        <v>0.3256211555154041</v>
      </c>
      <c r="F22" s="11"/>
      <c r="G22" s="13"/>
    </row>
    <row r="23" spans="1:7">
      <c r="B23" s="17"/>
      <c r="C23" s="11"/>
      <c r="D23" s="11"/>
      <c r="E23" s="11"/>
      <c r="F23" s="11"/>
      <c r="G23" s="13"/>
    </row>
    <row r="24" spans="1:7" ht="15.75" thickBot="1">
      <c r="B24" s="65"/>
      <c r="C24" s="23">
        <v>2026</v>
      </c>
      <c r="D24" s="23">
        <v>2027</v>
      </c>
      <c r="E24" s="23">
        <v>2028</v>
      </c>
      <c r="F24" s="23">
        <v>2029</v>
      </c>
      <c r="G24" s="24" t="s">
        <v>63</v>
      </c>
    </row>
    <row r="25" spans="1:7">
      <c r="B25" s="141" t="s">
        <v>152</v>
      </c>
      <c r="C25" s="142">
        <v>714000</v>
      </c>
      <c r="D25" s="142">
        <v>892500</v>
      </c>
      <c r="E25" s="142">
        <v>1470000</v>
      </c>
      <c r="F25" s="142">
        <v>1743000</v>
      </c>
      <c r="G25" s="134">
        <f>SUM(C25:F25)</f>
        <v>4819500</v>
      </c>
    </row>
    <row r="26" spans="1:7" ht="15.75" customHeight="1">
      <c r="A26" s="13"/>
      <c r="B26" s="146" t="s">
        <v>151</v>
      </c>
      <c r="C26" s="34"/>
      <c r="D26" s="34"/>
      <c r="E26" s="34"/>
      <c r="F26" s="34"/>
      <c r="G26" s="48"/>
    </row>
    <row r="27" spans="1:7">
      <c r="B27" s="10"/>
      <c r="C27" s="49"/>
      <c r="D27" s="49"/>
      <c r="E27" s="49"/>
      <c r="F27" s="49"/>
      <c r="G27" s="48"/>
    </row>
    <row r="28" spans="1:7" ht="15.75" thickBot="1">
      <c r="B28" s="65" t="s">
        <v>100</v>
      </c>
      <c r="C28" s="23">
        <v>2026</v>
      </c>
      <c r="D28" s="23">
        <v>2027</v>
      </c>
      <c r="E28" s="23">
        <v>2028</v>
      </c>
      <c r="F28" s="23">
        <v>2029</v>
      </c>
      <c r="G28" s="24" t="s">
        <v>63</v>
      </c>
    </row>
    <row r="29" spans="1:7">
      <c r="B29" s="141" t="s">
        <v>95</v>
      </c>
      <c r="C29" s="142">
        <v>198371.22</v>
      </c>
      <c r="D29" s="142">
        <f>C29*(1+$C$15)</f>
        <v>202338.64440000002</v>
      </c>
      <c r="E29" s="142">
        <f t="shared" ref="E29:F29" si="0">D29*(1+$C$15)</f>
        <v>206385.41728800003</v>
      </c>
      <c r="F29" s="142">
        <f t="shared" si="0"/>
        <v>210513.12563376004</v>
      </c>
      <c r="G29" s="134">
        <f>SUM(C29:F29)</f>
        <v>817608.40732176008</v>
      </c>
    </row>
    <row r="30" spans="1:7">
      <c r="B30" s="10"/>
      <c r="C30" s="49"/>
      <c r="D30" s="49"/>
      <c r="E30" s="49"/>
      <c r="F30" s="49"/>
      <c r="G30" s="48"/>
    </row>
    <row r="31" spans="1:7">
      <c r="B31" s="61" t="s">
        <v>34</v>
      </c>
      <c r="C31" s="61"/>
      <c r="D31" s="61"/>
      <c r="E31" s="61"/>
      <c r="F31" s="61"/>
      <c r="G31" s="61"/>
    </row>
    <row r="32" spans="1:7">
      <c r="B32" s="70" t="s">
        <v>105</v>
      </c>
      <c r="C32" s="11"/>
      <c r="D32" s="11"/>
      <c r="E32" s="11"/>
      <c r="F32" s="11"/>
      <c r="G32" s="13"/>
    </row>
    <row r="33" spans="2:7">
      <c r="B33" s="11"/>
      <c r="C33" s="11"/>
      <c r="D33" s="11"/>
      <c r="E33" s="11"/>
      <c r="F33" s="11"/>
      <c r="G33" s="13"/>
    </row>
    <row r="34" spans="2:7" ht="15.75" thickBot="1">
      <c r="B34" s="57"/>
      <c r="C34" s="23">
        <v>2026</v>
      </c>
      <c r="D34" s="23">
        <v>2027</v>
      </c>
      <c r="E34" s="23">
        <v>2028</v>
      </c>
      <c r="F34" s="23">
        <v>2029</v>
      </c>
      <c r="G34" s="24" t="s">
        <v>63</v>
      </c>
    </row>
    <row r="35" spans="2:7">
      <c r="B35" s="10" t="s">
        <v>16</v>
      </c>
      <c r="C35" s="35">
        <f>+'BCA - Reference'!D43</f>
        <v>182634.93448087783</v>
      </c>
      <c r="D35" s="35">
        <f>+'BCA - Reference'!E43</f>
        <v>2098948.0489654373</v>
      </c>
      <c r="E35" s="35">
        <f>+'BCA - Reference'!F43</f>
        <v>2114669.818496611</v>
      </c>
      <c r="F35" s="35">
        <f>+'BCA - Reference'!G43</f>
        <v>2125729.364789689</v>
      </c>
      <c r="G35" s="174">
        <f>SUM(C35:F35)</f>
        <v>6521982.1667326149</v>
      </c>
    </row>
    <row r="36" spans="2:7" ht="15.75" thickBot="1">
      <c r="B36" s="58" t="s">
        <v>17</v>
      </c>
      <c r="C36" s="59">
        <f>C25+C29</f>
        <v>912371.22</v>
      </c>
      <c r="D36" s="59">
        <f>D25+D29</f>
        <v>1094838.6444000001</v>
      </c>
      <c r="E36" s="59">
        <f>E25+E29</f>
        <v>1676385.417288</v>
      </c>
      <c r="F36" s="59">
        <f>F25+F29</f>
        <v>1953513.1256337601</v>
      </c>
      <c r="G36" s="175">
        <f>SUM(C36:F36)</f>
        <v>5637108.4073217604</v>
      </c>
    </row>
    <row r="37" spans="2:7" ht="15.75" thickTop="1">
      <c r="B37" s="53" t="s">
        <v>36</v>
      </c>
      <c r="C37" s="54">
        <f t="shared" ref="C37:F37" si="1">C35-C36</f>
        <v>-729736.28551912215</v>
      </c>
      <c r="D37" s="54">
        <f t="shared" si="1"/>
        <v>1004109.4045654372</v>
      </c>
      <c r="E37" s="54">
        <f t="shared" si="1"/>
        <v>438284.40120861097</v>
      </c>
      <c r="F37" s="54">
        <f t="shared" si="1"/>
        <v>172216.23915592884</v>
      </c>
      <c r="G37" s="54">
        <f>SUM(C37:F37)</f>
        <v>884873.75941085489</v>
      </c>
    </row>
    <row r="38" spans="2:7" ht="20.45" customHeight="1">
      <c r="B38" s="11"/>
      <c r="C38" s="55"/>
      <c r="D38" s="55"/>
      <c r="E38" s="55"/>
      <c r="F38" s="55"/>
    </row>
    <row r="39" spans="2:7">
      <c r="B39" s="11"/>
      <c r="C39" s="60"/>
      <c r="D39" s="55"/>
      <c r="E39" s="55"/>
      <c r="F39" s="55"/>
      <c r="G39" s="56"/>
    </row>
    <row r="40" spans="2:7" ht="13.5" customHeight="1">
      <c r="B40" s="6" t="s">
        <v>140</v>
      </c>
      <c r="C40" s="92" t="s">
        <v>106</v>
      </c>
      <c r="D40" s="93">
        <f>+'BCA - Reference'!C48</f>
        <v>28479755.136968601</v>
      </c>
      <c r="E40" s="55"/>
      <c r="F40" s="55"/>
      <c r="G40" s="56"/>
    </row>
    <row r="41" spans="2:7">
      <c r="B41" s="6" t="s">
        <v>96</v>
      </c>
      <c r="C41" s="92" t="s">
        <v>97</v>
      </c>
      <c r="D41" s="93">
        <f>'4 yr Deferral BCA'!C58</f>
        <v>24561690.855535701</v>
      </c>
      <c r="E41" s="55"/>
      <c r="F41" s="55"/>
      <c r="G41" s="56"/>
    </row>
    <row r="42" spans="2:7" ht="15.75" thickBot="1">
      <c r="B42" s="6" t="s">
        <v>20</v>
      </c>
      <c r="C42" s="92" t="s">
        <v>63</v>
      </c>
      <c r="D42" s="94">
        <f>'4 yr Deferral BCA'!C61</f>
        <v>3230288.7946395921</v>
      </c>
      <c r="E42" s="55"/>
      <c r="F42" s="55"/>
      <c r="G42" s="56"/>
    </row>
    <row r="43" spans="2:7" ht="15.75" thickTop="1">
      <c r="B43" s="56" t="s">
        <v>19</v>
      </c>
      <c r="C43" s="92" t="s">
        <v>98</v>
      </c>
      <c r="D43" s="95">
        <f>D40-D41-D42</f>
        <v>687775.48679330852</v>
      </c>
      <c r="E43" s="55"/>
      <c r="F43" s="55"/>
      <c r="G43" s="56"/>
    </row>
    <row r="44" spans="2:7">
      <c r="B44" s="55"/>
      <c r="C44" s="55"/>
      <c r="D44" s="55"/>
      <c r="E44" s="55"/>
      <c r="F44" s="55"/>
      <c r="G44" s="55"/>
    </row>
    <row r="45" spans="2:7">
      <c r="B45" s="12"/>
      <c r="C45" s="12"/>
      <c r="D45" s="12"/>
      <c r="E45" s="12"/>
      <c r="F45" s="12"/>
      <c r="G45" s="12"/>
    </row>
    <row r="46" spans="2:7">
      <c r="B46" s="61" t="s">
        <v>35</v>
      </c>
      <c r="C46" s="62"/>
      <c r="D46" s="62"/>
      <c r="E46" s="62"/>
      <c r="F46" s="62"/>
      <c r="G46" s="62"/>
    </row>
    <row r="47" spans="2:7" ht="15.75" customHeight="1">
      <c r="B47" s="70" t="s">
        <v>37</v>
      </c>
      <c r="C47" s="13"/>
      <c r="D47" s="13"/>
      <c r="E47" s="12"/>
      <c r="F47" s="12"/>
      <c r="G47" s="12"/>
    </row>
    <row r="48" spans="2:7">
      <c r="B48" s="14"/>
      <c r="C48" s="42"/>
      <c r="D48" s="63"/>
    </row>
    <row r="49" spans="2:19">
      <c r="B49" s="6" t="s">
        <v>169</v>
      </c>
      <c r="C49" s="42" t="s">
        <v>170</v>
      </c>
      <c r="D49" s="183">
        <f>'Avoidance BCA'!C58</f>
        <v>14884889.444408666</v>
      </c>
    </row>
    <row r="50" spans="2:19" ht="15.75" thickBot="1">
      <c r="B50" s="6" t="s">
        <v>20</v>
      </c>
      <c r="C50" s="42" t="s">
        <v>170</v>
      </c>
      <c r="D50" s="94">
        <f>+'Avoidance BCA'!C61</f>
        <v>1559732.1573201164</v>
      </c>
    </row>
    <row r="51" spans="2:19" ht="15.75" thickTop="1">
      <c r="B51" s="64" t="s">
        <v>19</v>
      </c>
      <c r="C51" s="42" t="s">
        <v>99</v>
      </c>
      <c r="D51" s="95">
        <f>+D49-D50</f>
        <v>13325157.287088551</v>
      </c>
    </row>
    <row r="52" spans="2:19">
      <c r="B52" s="12"/>
      <c r="C52" s="12"/>
      <c r="D52" s="12"/>
    </row>
    <row r="53" spans="2:19">
      <c r="B53" s="12"/>
      <c r="C53" s="12"/>
      <c r="D53" s="12"/>
    </row>
    <row r="54" spans="2:19">
      <c r="B54" s="61" t="s">
        <v>155</v>
      </c>
      <c r="C54" s="62"/>
      <c r="D54" s="62"/>
      <c r="E54" s="62"/>
      <c r="F54" s="62"/>
      <c r="G54" s="62"/>
    </row>
    <row r="55" spans="2:19" ht="33" customHeight="1">
      <c r="B55" s="206" t="s">
        <v>179</v>
      </c>
      <c r="C55" s="206"/>
      <c r="D55" s="206"/>
      <c r="E55" s="206"/>
      <c r="F55" s="206"/>
      <c r="G55" s="206"/>
      <c r="H55" s="193"/>
      <c r="I55" s="193"/>
      <c r="J55" s="193"/>
      <c r="K55" s="193"/>
      <c r="L55" s="193"/>
      <c r="M55" s="193"/>
      <c r="N55" s="193"/>
      <c r="O55" s="193"/>
      <c r="P55" s="193"/>
      <c r="Q55" s="193"/>
      <c r="R55" s="193"/>
      <c r="S55" s="193"/>
    </row>
    <row r="56" spans="2:19" ht="18" customHeight="1">
      <c r="B56" s="206" t="s">
        <v>180</v>
      </c>
      <c r="C56" s="206"/>
      <c r="D56" s="206"/>
      <c r="E56" s="206"/>
      <c r="F56" s="206"/>
      <c r="G56" s="206"/>
      <c r="H56" s="193"/>
      <c r="I56" s="193"/>
      <c r="J56" s="193"/>
      <c r="K56" s="193"/>
      <c r="L56" s="193"/>
      <c r="M56" s="193"/>
      <c r="N56" s="193"/>
      <c r="O56" s="193"/>
      <c r="P56" s="193"/>
      <c r="Q56" s="193"/>
      <c r="R56" s="193"/>
      <c r="S56" s="193"/>
    </row>
    <row r="57" spans="2:19" ht="18" customHeight="1">
      <c r="B57" s="206" t="s">
        <v>181</v>
      </c>
      <c r="C57" s="206"/>
      <c r="D57" s="206"/>
      <c r="E57" s="206"/>
      <c r="F57" s="206"/>
      <c r="G57" s="206"/>
      <c r="H57" s="193"/>
      <c r="I57" s="193"/>
      <c r="J57" s="193"/>
      <c r="K57" s="193"/>
      <c r="L57" s="193"/>
      <c r="M57" s="193"/>
      <c r="N57" s="193"/>
      <c r="O57" s="193"/>
      <c r="P57" s="193"/>
      <c r="Q57" s="193"/>
      <c r="R57" s="193"/>
      <c r="S57" s="193"/>
    </row>
  </sheetData>
  <mergeCells count="4">
    <mergeCell ref="D5:D8"/>
    <mergeCell ref="B57:G57"/>
    <mergeCell ref="B56:G56"/>
    <mergeCell ref="B55:G55"/>
  </mergeCells>
  <phoneticPr fontId="6" type="noConversion"/>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4DAD-F7F1-4FAC-877E-7D31C9279B75}">
  <dimension ref="B2:E10"/>
  <sheetViews>
    <sheetView showGridLines="0" zoomScale="80" zoomScaleNormal="80" workbookViewId="0"/>
  </sheetViews>
  <sheetFormatPr defaultRowHeight="15"/>
  <cols>
    <col min="1" max="1" width="5.5703125" customWidth="1"/>
    <col min="2" max="2" width="3.85546875" customWidth="1"/>
    <col min="3" max="3" width="159" customWidth="1"/>
  </cols>
  <sheetData>
    <row r="2" spans="2:5">
      <c r="B2" s="69" t="s">
        <v>18</v>
      </c>
      <c r="C2" s="182"/>
      <c r="D2" s="182"/>
      <c r="E2" s="182"/>
    </row>
    <row r="3" spans="2:5">
      <c r="B3" s="38"/>
      <c r="C3" s="7"/>
    </row>
    <row r="4" spans="2:5" ht="15.75" thickBot="1">
      <c r="B4" s="41" t="s">
        <v>31</v>
      </c>
      <c r="C4" s="18" t="s">
        <v>32</v>
      </c>
      <c r="D4" s="18"/>
      <c r="E4" s="18"/>
    </row>
    <row r="5" spans="2:5">
      <c r="B5" s="50">
        <v>1</v>
      </c>
      <c r="C5" s="52" t="s">
        <v>104</v>
      </c>
    </row>
    <row r="6" spans="2:5">
      <c r="B6" s="50">
        <v>2</v>
      </c>
      <c r="C6" s="39" t="s">
        <v>168</v>
      </c>
    </row>
    <row r="7" spans="2:5">
      <c r="B7" s="50">
        <v>3</v>
      </c>
      <c r="C7" s="39" t="s">
        <v>165</v>
      </c>
    </row>
    <row r="8" spans="2:5">
      <c r="B8" s="50">
        <v>4</v>
      </c>
      <c r="C8" s="181" t="s">
        <v>176</v>
      </c>
    </row>
    <row r="9" spans="2:5">
      <c r="B9" s="50">
        <v>5</v>
      </c>
      <c r="C9" s="39" t="s">
        <v>166</v>
      </c>
    </row>
    <row r="10" spans="2:5">
      <c r="B10" s="51">
        <v>6</v>
      </c>
      <c r="C10" s="40" t="s">
        <v>167</v>
      </c>
      <c r="D10" s="40"/>
      <c r="E10" s="4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F42D-7E60-4E8E-8375-40547A83E878}">
  <sheetPr>
    <tabColor rgb="FF00B0F0"/>
  </sheetPr>
  <dimension ref="A1:BU60"/>
  <sheetViews>
    <sheetView showGridLines="0" zoomScale="85" zoomScaleNormal="70" workbookViewId="0">
      <pane xSplit="3" ySplit="21" topLeftCell="D22" activePane="bottomRight" state="frozen"/>
      <selection activeCell="AZ1" sqref="D1:AZ1048576"/>
      <selection pane="topRight" activeCell="AZ1" sqref="D1:AZ1048576"/>
      <selection pane="bottomLeft" activeCell="AZ1" sqref="D1:AZ1048576"/>
      <selection pane="bottomRight"/>
    </sheetView>
  </sheetViews>
  <sheetFormatPr defaultRowHeight="15" outlineLevelRow="1"/>
  <cols>
    <col min="1" max="1" width="4.5703125" customWidth="1"/>
    <col min="2" max="2" width="38.42578125" customWidth="1"/>
    <col min="3" max="3" width="16.85546875" customWidth="1"/>
    <col min="4" max="4" width="26.5703125" bestFit="1" customWidth="1"/>
    <col min="5" max="5" width="15.7109375" bestFit="1" customWidth="1"/>
    <col min="6" max="7" width="17.140625" bestFit="1" customWidth="1"/>
    <col min="8" max="9" width="16" bestFit="1" customWidth="1"/>
    <col min="10" max="10" width="15.7109375" bestFit="1" customWidth="1"/>
    <col min="11" max="12" width="16" bestFit="1" customWidth="1"/>
    <col min="13" max="13" width="15.7109375" bestFit="1" customWidth="1"/>
    <col min="14" max="24" width="16" bestFit="1" customWidth="1"/>
    <col min="25" max="25" width="15.7109375" bestFit="1" customWidth="1"/>
    <col min="26" max="28" width="16" bestFit="1" customWidth="1"/>
    <col min="29" max="30" width="15.7109375" bestFit="1" customWidth="1"/>
    <col min="31" max="31" width="15.28515625" bestFit="1" customWidth="1"/>
    <col min="32" max="32" width="16" bestFit="1" customWidth="1"/>
    <col min="33" max="33" width="15.7109375" bestFit="1" customWidth="1"/>
    <col min="34" max="34" width="14.42578125" bestFit="1" customWidth="1"/>
    <col min="35" max="35" width="14.5703125" bestFit="1" customWidth="1"/>
    <col min="36" max="37" width="13.85546875" bestFit="1" customWidth="1"/>
    <col min="38" max="38" width="13.42578125" bestFit="1" customWidth="1"/>
    <col min="39" max="39" width="13.85546875" bestFit="1" customWidth="1"/>
    <col min="40" max="40" width="13.42578125" bestFit="1" customWidth="1"/>
    <col min="41" max="42" width="13.85546875" bestFit="1" customWidth="1"/>
    <col min="43" max="45" width="13.42578125" bestFit="1" customWidth="1"/>
    <col min="46" max="46" width="13.85546875" bestFit="1" customWidth="1"/>
    <col min="47" max="48" width="13.42578125" bestFit="1" customWidth="1"/>
    <col min="49" max="49" width="13.85546875" bestFit="1" customWidth="1"/>
    <col min="50" max="50" width="13.140625" bestFit="1" customWidth="1"/>
    <col min="51" max="51" width="13.5703125" bestFit="1" customWidth="1"/>
    <col min="52" max="52" width="14.28515625" bestFit="1" customWidth="1"/>
    <col min="53" max="55" width="13.5703125" bestFit="1" customWidth="1"/>
    <col min="56" max="56" width="13.85546875" bestFit="1" customWidth="1"/>
    <col min="57" max="57" width="13.42578125" bestFit="1" customWidth="1"/>
    <col min="58" max="69" width="13" customWidth="1"/>
  </cols>
  <sheetData>
    <row r="1" spans="2:8" ht="12" customHeight="1"/>
    <row r="2" spans="2:8">
      <c r="B2" s="187"/>
    </row>
    <row r="3" spans="2:8">
      <c r="B3" s="190" t="s">
        <v>173</v>
      </c>
    </row>
    <row r="4" spans="2:8" ht="10.5" customHeight="1"/>
    <row r="5" spans="2:8" ht="15.75" thickBot="1">
      <c r="B5" s="18" t="s">
        <v>24</v>
      </c>
      <c r="C5" s="99" t="s">
        <v>56</v>
      </c>
    </row>
    <row r="6" spans="2:8" hidden="1" outlineLevel="1">
      <c r="B6" t="s">
        <v>5</v>
      </c>
      <c r="C6" s="26">
        <f>'Assumptions and Summary'!C5</f>
        <v>0.09</v>
      </c>
    </row>
    <row r="7" spans="2:8" hidden="1" outlineLevel="1">
      <c r="B7" t="s">
        <v>27</v>
      </c>
      <c r="C7" s="31">
        <f>'Assumptions and Summary'!C6</f>
        <v>0.4</v>
      </c>
    </row>
    <row r="8" spans="2:8" hidden="1" outlineLevel="1">
      <c r="B8" s="11" t="s">
        <v>2</v>
      </c>
      <c r="C8" s="26">
        <f>'Assumptions and Summary'!C7</f>
        <v>3.8312080151024802E-2</v>
      </c>
    </row>
    <row r="9" spans="2:8" hidden="1" outlineLevel="1">
      <c r="B9" s="11" t="s">
        <v>28</v>
      </c>
      <c r="C9" s="31">
        <f>'Assumptions and Summary'!C8</f>
        <v>0.6</v>
      </c>
    </row>
    <row r="10" spans="2:8" hidden="1" outlineLevel="1">
      <c r="B10" t="s">
        <v>3</v>
      </c>
      <c r="C10" s="106">
        <v>2095</v>
      </c>
    </row>
    <row r="11" spans="2:8" ht="30" hidden="1" outlineLevel="1">
      <c r="B11" s="13" t="s">
        <v>4</v>
      </c>
      <c r="C11" s="172" t="s">
        <v>101</v>
      </c>
      <c r="H11" s="97"/>
    </row>
    <row r="12" spans="2:8" hidden="1" outlineLevel="1">
      <c r="B12" s="13" t="s">
        <v>54</v>
      </c>
      <c r="C12" s="90">
        <f>'Assumptions and Summary'!C11</f>
        <v>0.08</v>
      </c>
    </row>
    <row r="13" spans="2:8" hidden="1" outlineLevel="1">
      <c r="B13" s="1" t="s">
        <v>53</v>
      </c>
      <c r="C13" s="19">
        <f>'Assumptions and Summary'!C12</f>
        <v>0.26500000000000001</v>
      </c>
      <c r="H13" t="s">
        <v>58</v>
      </c>
    </row>
    <row r="14" spans="2:8" collapsed="1"/>
    <row r="15" spans="2:8" ht="15.75" thickBot="1">
      <c r="B15" s="18" t="s">
        <v>25</v>
      </c>
      <c r="C15" s="27"/>
    </row>
    <row r="16" spans="2:8" hidden="1" outlineLevel="1">
      <c r="B16" s="17" t="s">
        <v>59</v>
      </c>
      <c r="C16" s="15">
        <f>'Assumptions and Summary'!C20</f>
        <v>28700000</v>
      </c>
    </row>
    <row r="17" spans="1:73" hidden="1" outlineLevel="1">
      <c r="B17" s="17" t="s">
        <v>60</v>
      </c>
      <c r="C17" s="15">
        <f>'Assumptions and Summary'!C21</f>
        <v>31065802.991999999</v>
      </c>
    </row>
    <row r="18" spans="1:73" hidden="1" outlineLevel="1">
      <c r="B18" s="21" t="s">
        <v>61</v>
      </c>
      <c r="C18" s="22">
        <f>'Assumptions and Summary'!C22</f>
        <v>15000000</v>
      </c>
    </row>
    <row r="19" spans="1:73" collapsed="1">
      <c r="B19" s="17"/>
      <c r="C19" s="15"/>
    </row>
    <row r="20" spans="1:73" s="9" customFormat="1">
      <c r="A20"/>
      <c r="B20"/>
      <c r="C20" s="10" t="s">
        <v>30</v>
      </c>
      <c r="D20" s="43">
        <v>1</v>
      </c>
      <c r="E20" s="43">
        <f t="shared" ref="E20:BD20" si="0">D20+1</f>
        <v>2</v>
      </c>
      <c r="F20" s="43">
        <f t="shared" si="0"/>
        <v>3</v>
      </c>
      <c r="G20" s="43">
        <f t="shared" si="0"/>
        <v>4</v>
      </c>
      <c r="H20" s="43">
        <f t="shared" si="0"/>
        <v>5</v>
      </c>
      <c r="I20" s="43">
        <f t="shared" si="0"/>
        <v>6</v>
      </c>
      <c r="J20" s="43">
        <f t="shared" si="0"/>
        <v>7</v>
      </c>
      <c r="K20" s="43">
        <f t="shared" si="0"/>
        <v>8</v>
      </c>
      <c r="L20" s="43">
        <f t="shared" si="0"/>
        <v>9</v>
      </c>
      <c r="M20" s="43">
        <f t="shared" si="0"/>
        <v>10</v>
      </c>
      <c r="N20" s="43">
        <f t="shared" si="0"/>
        <v>11</v>
      </c>
      <c r="O20" s="43">
        <f t="shared" si="0"/>
        <v>12</v>
      </c>
      <c r="P20" s="43">
        <f t="shared" si="0"/>
        <v>13</v>
      </c>
      <c r="Q20" s="43">
        <f t="shared" si="0"/>
        <v>14</v>
      </c>
      <c r="R20" s="43">
        <f t="shared" si="0"/>
        <v>15</v>
      </c>
      <c r="S20" s="43">
        <f t="shared" si="0"/>
        <v>16</v>
      </c>
      <c r="T20" s="43">
        <f t="shared" si="0"/>
        <v>17</v>
      </c>
      <c r="U20" s="43">
        <f t="shared" si="0"/>
        <v>18</v>
      </c>
      <c r="V20" s="43">
        <f t="shared" si="0"/>
        <v>19</v>
      </c>
      <c r="W20" s="43">
        <f t="shared" si="0"/>
        <v>20</v>
      </c>
      <c r="X20" s="43">
        <f t="shared" si="0"/>
        <v>21</v>
      </c>
      <c r="Y20" s="43">
        <f t="shared" si="0"/>
        <v>22</v>
      </c>
      <c r="Z20" s="43">
        <f t="shared" si="0"/>
        <v>23</v>
      </c>
      <c r="AA20" s="43">
        <f t="shared" si="0"/>
        <v>24</v>
      </c>
      <c r="AB20" s="43">
        <f t="shared" si="0"/>
        <v>25</v>
      </c>
      <c r="AC20" s="43">
        <f t="shared" si="0"/>
        <v>26</v>
      </c>
      <c r="AD20" s="43">
        <f t="shared" si="0"/>
        <v>27</v>
      </c>
      <c r="AE20" s="43">
        <f t="shared" si="0"/>
        <v>28</v>
      </c>
      <c r="AF20" s="43">
        <f t="shared" si="0"/>
        <v>29</v>
      </c>
      <c r="AG20" s="43">
        <f t="shared" si="0"/>
        <v>30</v>
      </c>
      <c r="AH20" s="43">
        <f t="shared" si="0"/>
        <v>31</v>
      </c>
      <c r="AI20" s="43">
        <f t="shared" si="0"/>
        <v>32</v>
      </c>
      <c r="AJ20" s="43">
        <f t="shared" si="0"/>
        <v>33</v>
      </c>
      <c r="AK20" s="43">
        <f t="shared" si="0"/>
        <v>34</v>
      </c>
      <c r="AL20" s="43">
        <f t="shared" si="0"/>
        <v>35</v>
      </c>
      <c r="AM20" s="43">
        <f t="shared" si="0"/>
        <v>36</v>
      </c>
      <c r="AN20" s="43">
        <f t="shared" si="0"/>
        <v>37</v>
      </c>
      <c r="AO20" s="43">
        <f t="shared" si="0"/>
        <v>38</v>
      </c>
      <c r="AP20" s="43">
        <f t="shared" si="0"/>
        <v>39</v>
      </c>
      <c r="AQ20" s="43">
        <f t="shared" si="0"/>
        <v>40</v>
      </c>
      <c r="AR20" s="43">
        <f t="shared" si="0"/>
        <v>41</v>
      </c>
      <c r="AS20" s="43">
        <f t="shared" si="0"/>
        <v>42</v>
      </c>
      <c r="AT20" s="43">
        <f t="shared" si="0"/>
        <v>43</v>
      </c>
      <c r="AU20" s="43">
        <f t="shared" si="0"/>
        <v>44</v>
      </c>
      <c r="AV20" s="43">
        <f t="shared" si="0"/>
        <v>45</v>
      </c>
      <c r="AW20" s="43">
        <f t="shared" si="0"/>
        <v>46</v>
      </c>
      <c r="AX20" s="43">
        <f t="shared" si="0"/>
        <v>47</v>
      </c>
      <c r="AY20" s="43">
        <f t="shared" si="0"/>
        <v>48</v>
      </c>
      <c r="AZ20" s="43">
        <f t="shared" si="0"/>
        <v>49</v>
      </c>
      <c r="BA20" s="43">
        <f t="shared" si="0"/>
        <v>50</v>
      </c>
      <c r="BB20" s="43">
        <f t="shared" si="0"/>
        <v>51</v>
      </c>
      <c r="BC20" s="43">
        <f t="shared" si="0"/>
        <v>52</v>
      </c>
      <c r="BD20" s="43">
        <f t="shared" si="0"/>
        <v>53</v>
      </c>
      <c r="BE20" s="43">
        <f t="shared" ref="BE20" si="1">BD20+1</f>
        <v>54</v>
      </c>
      <c r="BF20" s="43">
        <f t="shared" ref="BF20" si="2">BE20+1</f>
        <v>55</v>
      </c>
      <c r="BG20" s="43">
        <f t="shared" ref="BG20" si="3">BF20+1</f>
        <v>56</v>
      </c>
      <c r="BH20" s="43">
        <f t="shared" ref="BH20" si="4">BG20+1</f>
        <v>57</v>
      </c>
      <c r="BI20" s="43">
        <f t="shared" ref="BI20" si="5">BH20+1</f>
        <v>58</v>
      </c>
      <c r="BJ20" s="43">
        <f t="shared" ref="BJ20" si="6">BI20+1</f>
        <v>59</v>
      </c>
      <c r="BK20" s="43">
        <f t="shared" ref="BK20" si="7">BJ20+1</f>
        <v>60</v>
      </c>
      <c r="BL20" s="43">
        <f t="shared" ref="BL20" si="8">BK20+1</f>
        <v>61</v>
      </c>
      <c r="BM20" s="43">
        <f t="shared" ref="BM20" si="9">BL20+1</f>
        <v>62</v>
      </c>
      <c r="BN20" s="43">
        <f t="shared" ref="BN20" si="10">BM20+1</f>
        <v>63</v>
      </c>
      <c r="BO20" s="43">
        <f t="shared" ref="BO20" si="11">BN20+1</f>
        <v>64</v>
      </c>
      <c r="BP20" s="43">
        <f t="shared" ref="BP20" si="12">BO20+1</f>
        <v>65</v>
      </c>
      <c r="BQ20" s="43">
        <f t="shared" ref="BQ20" si="13">BP20+1</f>
        <v>66</v>
      </c>
      <c r="BR20" s="43">
        <f t="shared" ref="BR20" si="14">BQ20+1</f>
        <v>67</v>
      </c>
      <c r="BS20" s="43">
        <f t="shared" ref="BS20" si="15">BR20+1</f>
        <v>68</v>
      </c>
      <c r="BT20" s="43">
        <f t="shared" ref="BT20" si="16">BS20+1</f>
        <v>69</v>
      </c>
      <c r="BU20" s="43">
        <f t="shared" ref="BU20" si="17">BT20+1</f>
        <v>70</v>
      </c>
    </row>
    <row r="21" spans="1:73" s="9" customFormat="1">
      <c r="A21"/>
      <c r="B21" s="29"/>
      <c r="C21" s="29"/>
      <c r="D21" s="44">
        <v>2026</v>
      </c>
      <c r="E21" s="44">
        <v>2027</v>
      </c>
      <c r="F21" s="44">
        <v>2028</v>
      </c>
      <c r="G21" s="44">
        <v>2029</v>
      </c>
      <c r="H21" s="44">
        <v>2030</v>
      </c>
      <c r="I21" s="44">
        <v>2031</v>
      </c>
      <c r="J21" s="44">
        <v>2032</v>
      </c>
      <c r="K21" s="44">
        <v>2033</v>
      </c>
      <c r="L21" s="44">
        <v>2034</v>
      </c>
      <c r="M21" s="44">
        <v>2035</v>
      </c>
      <c r="N21" s="44">
        <v>2036</v>
      </c>
      <c r="O21" s="44">
        <v>2037</v>
      </c>
      <c r="P21" s="44">
        <v>2038</v>
      </c>
      <c r="Q21" s="44">
        <v>2039</v>
      </c>
      <c r="R21" s="44">
        <v>2040</v>
      </c>
      <c r="S21" s="44">
        <v>2041</v>
      </c>
      <c r="T21" s="44">
        <v>2042</v>
      </c>
      <c r="U21" s="44">
        <v>2043</v>
      </c>
      <c r="V21" s="44">
        <v>2044</v>
      </c>
      <c r="W21" s="44">
        <v>2045</v>
      </c>
      <c r="X21" s="44">
        <v>2046</v>
      </c>
      <c r="Y21" s="44">
        <v>2047</v>
      </c>
      <c r="Z21" s="44">
        <v>2048</v>
      </c>
      <c r="AA21" s="44">
        <v>2049</v>
      </c>
      <c r="AB21" s="44">
        <v>2050</v>
      </c>
      <c r="AC21" s="44">
        <v>2051</v>
      </c>
      <c r="AD21" s="44">
        <v>2052</v>
      </c>
      <c r="AE21" s="44">
        <v>2053</v>
      </c>
      <c r="AF21" s="44">
        <v>2054</v>
      </c>
      <c r="AG21" s="44">
        <v>2055</v>
      </c>
      <c r="AH21" s="44">
        <v>2056</v>
      </c>
      <c r="AI21" s="44">
        <v>2057</v>
      </c>
      <c r="AJ21" s="44">
        <v>2058</v>
      </c>
      <c r="AK21" s="44">
        <v>2059</v>
      </c>
      <c r="AL21" s="44">
        <v>2060</v>
      </c>
      <c r="AM21" s="44">
        <v>2061</v>
      </c>
      <c r="AN21" s="44">
        <v>2062</v>
      </c>
      <c r="AO21" s="44">
        <v>2063</v>
      </c>
      <c r="AP21" s="44">
        <v>2064</v>
      </c>
      <c r="AQ21" s="44">
        <v>2065</v>
      </c>
      <c r="AR21" s="44">
        <v>2066</v>
      </c>
      <c r="AS21" s="44">
        <v>2067</v>
      </c>
      <c r="AT21" s="44">
        <v>2068</v>
      </c>
      <c r="AU21" s="44">
        <v>2069</v>
      </c>
      <c r="AV21" s="44">
        <v>2070</v>
      </c>
      <c r="AW21" s="44">
        <v>2071</v>
      </c>
      <c r="AX21" s="44">
        <v>2072</v>
      </c>
      <c r="AY21" s="44">
        <v>2073</v>
      </c>
      <c r="AZ21" s="44">
        <v>2074</v>
      </c>
      <c r="BA21" s="44">
        <v>2075</v>
      </c>
      <c r="BB21" s="44">
        <v>2076</v>
      </c>
      <c r="BC21" s="44">
        <v>2077</v>
      </c>
      <c r="BD21" s="44">
        <v>2078</v>
      </c>
      <c r="BE21" s="44">
        <v>2079</v>
      </c>
      <c r="BF21" s="44">
        <v>2080</v>
      </c>
      <c r="BG21" s="44">
        <v>2081</v>
      </c>
      <c r="BH21" s="44">
        <v>2082</v>
      </c>
      <c r="BI21" s="44">
        <v>2083</v>
      </c>
      <c r="BJ21" s="44">
        <v>2084</v>
      </c>
      <c r="BK21" s="44">
        <v>2085</v>
      </c>
      <c r="BL21" s="44">
        <v>2086</v>
      </c>
      <c r="BM21" s="44">
        <v>2087</v>
      </c>
      <c r="BN21" s="44">
        <v>2088</v>
      </c>
      <c r="BO21" s="44">
        <v>2089</v>
      </c>
      <c r="BP21" s="44">
        <v>2090</v>
      </c>
      <c r="BQ21" s="44">
        <v>2091</v>
      </c>
      <c r="BR21" s="44">
        <v>2092</v>
      </c>
      <c r="BS21" s="44">
        <v>2093</v>
      </c>
      <c r="BT21" s="44">
        <v>2094</v>
      </c>
      <c r="BU21" s="44">
        <v>2095</v>
      </c>
    </row>
    <row r="23" spans="1:73">
      <c r="B23" s="6" t="s">
        <v>0</v>
      </c>
      <c r="D23" s="100">
        <f>C16</f>
        <v>28700000</v>
      </c>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row>
    <row r="24" spans="1:73">
      <c r="B24" s="6" t="s">
        <v>29</v>
      </c>
      <c r="D24" s="32">
        <f>$D$23-SUM($D27:D27)</f>
        <v>28404335.906731647</v>
      </c>
      <c r="E24" s="32">
        <f>$D$23-SUM($D27:E27)</f>
        <v>27813007.720194936</v>
      </c>
      <c r="F24" s="32">
        <f>$D$23-SUM($D27:F27)</f>
        <v>27221679.533658229</v>
      </c>
      <c r="G24" s="32">
        <f>$D$23-SUM($D27:G27)</f>
        <v>26630351.347121522</v>
      </c>
      <c r="H24" s="32">
        <f>$D$23-SUM($D27:H27)</f>
        <v>26039023.160584811</v>
      </c>
      <c r="I24" s="32">
        <f>$D$23-SUM($D27:I27)</f>
        <v>25447694.974048104</v>
      </c>
      <c r="J24" s="32">
        <f>$D$23-SUM($D27:J27)</f>
        <v>24856366.787511393</v>
      </c>
      <c r="K24" s="32">
        <f>$D$23-SUM($D27:K27)</f>
        <v>24265038.600974686</v>
      </c>
      <c r="L24" s="32">
        <f>$D$23-SUM($D27:L27)</f>
        <v>23673710.414437979</v>
      </c>
      <c r="M24" s="32">
        <f>$D$23-SUM($D27:M27)</f>
        <v>23082382.227901269</v>
      </c>
      <c r="N24" s="32">
        <f>$D$23-SUM($D27:N27)</f>
        <v>22491054.041364558</v>
      </c>
      <c r="O24" s="32">
        <f>$D$23-SUM($D27:O27)</f>
        <v>21899725.854827851</v>
      </c>
      <c r="P24" s="32">
        <f>$D$23-SUM($D27:P27)</f>
        <v>21308397.668291144</v>
      </c>
      <c r="Q24" s="32">
        <f>$D$23-SUM($D27:Q27)</f>
        <v>20717069.481754433</v>
      </c>
      <c r="R24" s="32">
        <f>$D$23-SUM($D27:R27)</f>
        <v>20125741.295217723</v>
      </c>
      <c r="S24" s="32">
        <f>$D$23-SUM($D27:S27)</f>
        <v>19538617.33989457</v>
      </c>
      <c r="T24" s="32">
        <f>$D$23-SUM($D27:T27)</f>
        <v>18955697.61578498</v>
      </c>
      <c r="U24" s="32">
        <f>$D$23-SUM($D27:U27)</f>
        <v>18372777.891675383</v>
      </c>
      <c r="V24" s="32">
        <f>$D$23-SUM($D27:V27)</f>
        <v>17789858.167565793</v>
      </c>
      <c r="W24" s="32">
        <f>$D$23-SUM($D27:W27)</f>
        <v>17206938.443456195</v>
      </c>
      <c r="X24" s="32">
        <f>$D$23-SUM($D27:X27)</f>
        <v>16632461.383213226</v>
      </c>
      <c r="Y24" s="32">
        <f>$D$23-SUM($D27:Y27)</f>
        <v>16066426.986836879</v>
      </c>
      <c r="Z24" s="32">
        <f>$D$23-SUM($D27:Z27)</f>
        <v>15500392.590460531</v>
      </c>
      <c r="AA24" s="32">
        <f>$D$23-SUM($D27:AA27)</f>
        <v>14934358.194084184</v>
      </c>
      <c r="AB24" s="32">
        <f>$D$23-SUM($D27:AB27)</f>
        <v>14368323.797707837</v>
      </c>
      <c r="AC24" s="32">
        <f>$D$23-SUM($D27:AC27)</f>
        <v>13807029.836754825</v>
      </c>
      <c r="AD24" s="32">
        <f>$D$23-SUM($D27:AD27)</f>
        <v>13250476.31122515</v>
      </c>
      <c r="AE24" s="32">
        <f>$D$23-SUM($D27:AE27)</f>
        <v>12693922.785695475</v>
      </c>
      <c r="AF24" s="32">
        <f>$D$23-SUM($D27:AF27)</f>
        <v>12137369.260165799</v>
      </c>
      <c r="AG24" s="32">
        <f>$D$23-SUM($D27:AG27)</f>
        <v>11580815.734636124</v>
      </c>
      <c r="AH24" s="32">
        <f>$D$23-SUM($D27:AH27)</f>
        <v>11039864.27915784</v>
      </c>
      <c r="AI24" s="32">
        <f>$D$23-SUM($D27:AI27)</f>
        <v>10514514.893730946</v>
      </c>
      <c r="AJ24" s="32">
        <f>$D$23-SUM($D27:AJ27)</f>
        <v>9989165.5083040521</v>
      </c>
      <c r="AK24" s="32">
        <f>$D$23-SUM($D27:AK27)</f>
        <v>9463816.1228771582</v>
      </c>
      <c r="AL24" s="32">
        <f>$D$23-SUM($D27:AL27)</f>
        <v>8938466.7374502644</v>
      </c>
      <c r="AM24" s="32">
        <f>$D$23-SUM($D27:AM27)</f>
        <v>8416681.6081780083</v>
      </c>
      <c r="AN24" s="32">
        <f>$D$23-SUM($D27:AN27)</f>
        <v>7898460.7350603901</v>
      </c>
      <c r="AO24" s="32">
        <f>$D$23-SUM($D27:AO27)</f>
        <v>7380239.8619427718</v>
      </c>
      <c r="AP24" s="32">
        <f>$D$23-SUM($D27:AP27)</f>
        <v>6862018.9888251536</v>
      </c>
      <c r="AQ24" s="32">
        <f>$D$23-SUM($D27:AQ27)</f>
        <v>6343798.1157075353</v>
      </c>
      <c r="AR24" s="32">
        <f>$D$23-SUM($D27:AR27)</f>
        <v>5826870.6852837428</v>
      </c>
      <c r="AS24" s="32">
        <f>$D$23-SUM($D27:AS27)</f>
        <v>5311236.6975537799</v>
      </c>
      <c r="AT24" s="32">
        <f>$D$23-SUM($D27:AT27)</f>
        <v>4795602.709823817</v>
      </c>
      <c r="AU24" s="32">
        <f>$D$23-SUM($D27:AU27)</f>
        <v>4279968.7220938541</v>
      </c>
      <c r="AV24" s="32">
        <f>$D$23-SUM($D27:AV27)</f>
        <v>3764334.7343638912</v>
      </c>
      <c r="AW24" s="32">
        <f>$D$23-SUM($D27:AW27)</f>
        <v>3253824.7410069145</v>
      </c>
      <c r="AX24" s="32">
        <f>$D$23-SUM($D27:AX27)</f>
        <v>2748438.7420229241</v>
      </c>
      <c r="AY24" s="32">
        <f>$D$23-SUM($D27:AY27)</f>
        <v>2243052.7430389337</v>
      </c>
      <c r="AZ24" s="32">
        <f>$D$23-SUM($D27:AZ27)</f>
        <v>1737666.7440549433</v>
      </c>
      <c r="BA24" s="32">
        <f>$D$23-SUM($D27:BA27)</f>
        <v>1232280.7450709529</v>
      </c>
      <c r="BB24" s="32">
        <f>$D$23-SUM($D27:BB27)</f>
        <v>944696.75982972234</v>
      </c>
      <c r="BC24" s="32">
        <f>$D$23-SUM($D27:BC27)</f>
        <v>874914.78833125532</v>
      </c>
      <c r="BD24" s="32">
        <f>$D$23-SUM($D27:BD27)</f>
        <v>805132.81683278829</v>
      </c>
      <c r="BE24" s="32">
        <f>$D$23-SUM($D27:BE27)</f>
        <v>735350.84533432126</v>
      </c>
      <c r="BF24" s="32">
        <f>$D$23-SUM($D27:BF27)</f>
        <v>665568.87383585423</v>
      </c>
      <c r="BG24" s="32">
        <f>$D$23-SUM($D27:BG27)</f>
        <v>596131.98569868878</v>
      </c>
      <c r="BH24" s="32">
        <f>$D$23-SUM($D27:BH27)</f>
        <v>527040.18092282489</v>
      </c>
      <c r="BI24" s="32">
        <f>$D$23-SUM($D27:BI27)</f>
        <v>457948.376146961</v>
      </c>
      <c r="BJ24" s="32">
        <f>$D$23-SUM($D27:BJ27)</f>
        <v>388856.57137109712</v>
      </c>
      <c r="BK24" s="32">
        <f>$D$23-SUM($D27:BK27)</f>
        <v>319764.76659523323</v>
      </c>
      <c r="BL24" s="32">
        <f>$D$23-SUM($D27:BL27)</f>
        <v>256696.97778657079</v>
      </c>
      <c r="BM24" s="32">
        <f>$D$23-SUM($D27:BM27)</f>
        <v>199653.20494511351</v>
      </c>
      <c r="BN24" s="32">
        <f>$D$23-SUM($D27:BN27)</f>
        <v>142609.43210365623</v>
      </c>
      <c r="BO24" s="32">
        <f>$D$23-SUM($D27:BO27)</f>
        <v>85565.659262198955</v>
      </c>
      <c r="BP24" s="32">
        <f>$D$23-SUM($D27:BP27)</f>
        <v>28521.886420741677</v>
      </c>
      <c r="BQ24" s="32">
        <f>$D$23-SUM($D27:BQ27)</f>
        <v>0</v>
      </c>
    </row>
    <row r="25" spans="1:73">
      <c r="B25" s="6"/>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row>
    <row r="26" spans="1:73">
      <c r="B26" s="6" t="s">
        <v>6</v>
      </c>
      <c r="D26" s="186">
        <f>D23/2</f>
        <v>14350000</v>
      </c>
      <c r="E26" s="33">
        <f>D28+D23/2</f>
        <v>28404335.906731647</v>
      </c>
      <c r="F26" s="33">
        <f t="shared" ref="F26:M26" si="18">E28</f>
        <v>27813007.72019494</v>
      </c>
      <c r="G26" s="33">
        <f t="shared" si="18"/>
        <v>27221679.533658233</v>
      </c>
      <c r="H26" s="33">
        <f t="shared" si="18"/>
        <v>26630351.347121526</v>
      </c>
      <c r="I26" s="33">
        <f t="shared" si="18"/>
        <v>26039023.160584819</v>
      </c>
      <c r="J26" s="33">
        <f t="shared" si="18"/>
        <v>25447694.974048112</v>
      </c>
      <c r="K26" s="33">
        <f t="shared" si="18"/>
        <v>24856366.787511405</v>
      </c>
      <c r="L26" s="33">
        <f t="shared" si="18"/>
        <v>24265038.600974698</v>
      </c>
      <c r="M26" s="33">
        <f t="shared" si="18"/>
        <v>23673710.414437991</v>
      </c>
      <c r="N26" s="33">
        <f t="shared" ref="N26" si="19">M28</f>
        <v>23082382.227901284</v>
      </c>
      <c r="O26" s="33">
        <f t="shared" ref="O26" si="20">N28</f>
        <v>22491054.041364577</v>
      </c>
      <c r="P26" s="33">
        <f t="shared" ref="P26" si="21">O28</f>
        <v>21899725.85482787</v>
      </c>
      <c r="Q26" s="33">
        <f>P28</f>
        <v>21308397.668291163</v>
      </c>
      <c r="R26" s="33">
        <f t="shared" ref="R26" si="22">Q28</f>
        <v>20717069.481754456</v>
      </c>
      <c r="S26" s="33">
        <f t="shared" ref="S26" si="23">R28</f>
        <v>20125741.295217749</v>
      </c>
      <c r="T26" s="33">
        <f t="shared" ref="T26" si="24">S28</f>
        <v>19538617.339894596</v>
      </c>
      <c r="U26" s="33">
        <f t="shared" ref="U26" si="25">T28</f>
        <v>18955697.615785003</v>
      </c>
      <c r="V26" s="33">
        <f t="shared" ref="V26" si="26">U28</f>
        <v>18372777.891675409</v>
      </c>
      <c r="W26" s="33">
        <f t="shared" ref="W26" si="27">V28</f>
        <v>17789858.167565815</v>
      </c>
      <c r="X26" s="33">
        <f t="shared" ref="X26" si="28">W28</f>
        <v>17206938.443456221</v>
      </c>
      <c r="Y26" s="33">
        <f t="shared" ref="Y26" si="29">X28</f>
        <v>16632461.38321325</v>
      </c>
      <c r="Z26" s="33">
        <f t="shared" ref="Z26" si="30">Y28</f>
        <v>16066426.986836903</v>
      </c>
      <c r="AA26" s="33">
        <f t="shared" ref="AA26" si="31">Z28</f>
        <v>15500392.590460556</v>
      </c>
      <c r="AB26" s="33">
        <f t="shared" ref="AB26" si="32">AA28</f>
        <v>14934358.194084208</v>
      </c>
      <c r="AC26" s="33">
        <f t="shared" ref="AC26" si="33">AB28</f>
        <v>14368323.797707861</v>
      </c>
      <c r="AD26" s="33">
        <f t="shared" ref="AD26" si="34">AC28</f>
        <v>13807029.836754849</v>
      </c>
      <c r="AE26" s="33">
        <f t="shared" ref="AE26" si="35">AD28</f>
        <v>13250476.311225174</v>
      </c>
      <c r="AF26" s="33">
        <f t="shared" ref="AF26:AG26" si="36">AE28</f>
        <v>12693922.785695499</v>
      </c>
      <c r="AG26" s="33">
        <f t="shared" si="36"/>
        <v>12137369.260165824</v>
      </c>
      <c r="AH26" s="33">
        <f t="shared" ref="AH26" si="37">AG28</f>
        <v>11580815.734636148</v>
      </c>
      <c r="AI26" s="33">
        <f t="shared" ref="AI26" si="38">AH28</f>
        <v>11039864.279157864</v>
      </c>
      <c r="AJ26" s="33">
        <f t="shared" ref="AJ26" si="39">AI28</f>
        <v>10514514.893730968</v>
      </c>
      <c r="AK26" s="33">
        <f t="shared" ref="AK26" si="40">AJ28</f>
        <v>9989165.5083040725</v>
      </c>
      <c r="AL26" s="33">
        <f t="shared" ref="AL26" si="41">AK28</f>
        <v>9463816.1228771769</v>
      </c>
      <c r="AM26" s="33">
        <f t="shared" ref="AM26" si="42">AL28</f>
        <v>8938466.7374502812</v>
      </c>
      <c r="AN26" s="33">
        <f t="shared" ref="AN26" si="43">AM28</f>
        <v>8416681.6081780232</v>
      </c>
      <c r="AO26" s="33">
        <f t="shared" ref="AO26" si="44">AN28</f>
        <v>7898460.7350604041</v>
      </c>
      <c r="AP26" s="33">
        <f t="shared" ref="AP26" si="45">AO28</f>
        <v>7380239.8619427849</v>
      </c>
      <c r="AQ26" s="33">
        <f t="shared" ref="AQ26" si="46">AP28</f>
        <v>6862018.9888251657</v>
      </c>
      <c r="AR26" s="33">
        <f t="shared" ref="AR26" si="47">AQ28</f>
        <v>6343798.1157075465</v>
      </c>
      <c r="AS26" s="33">
        <f t="shared" ref="AS26" si="48">AR28</f>
        <v>5826870.685283755</v>
      </c>
      <c r="AT26" s="33">
        <f t="shared" ref="AT26" si="49">AS28</f>
        <v>5311236.6975537911</v>
      </c>
      <c r="AU26" s="33">
        <f t="shared" ref="AU26" si="50">AT28</f>
        <v>4795602.7098238273</v>
      </c>
      <c r="AV26" s="33">
        <f t="shared" ref="AV26" si="51">AU28</f>
        <v>4279968.7220938634</v>
      </c>
      <c r="AW26" s="33">
        <f t="shared" ref="AW26" si="52">AV28</f>
        <v>3764334.7343638996</v>
      </c>
      <c r="AX26" s="33">
        <f t="shared" ref="AX26" si="53">AW28</f>
        <v>3253824.741006922</v>
      </c>
      <c r="AY26" s="33">
        <f t="shared" ref="AY26" si="54">AX28</f>
        <v>2748438.7420229306</v>
      </c>
      <c r="AZ26" s="33">
        <f t="shared" ref="AZ26" si="55">AY28</f>
        <v>2243052.7430389393</v>
      </c>
      <c r="BA26" s="33">
        <f t="shared" ref="BA26" si="56">AZ28</f>
        <v>1737666.744054948</v>
      </c>
      <c r="BB26" s="33">
        <f t="shared" ref="BB26" si="57">BA28</f>
        <v>1232280.7450709566</v>
      </c>
      <c r="BC26" s="33">
        <f t="shared" ref="BC26" si="58">BB28</f>
        <v>944696.75982972723</v>
      </c>
      <c r="BD26" s="33">
        <f t="shared" ref="BD26" si="59">BC28</f>
        <v>874914.78833125951</v>
      </c>
      <c r="BE26" s="33">
        <f t="shared" ref="BE26" si="60">BD28</f>
        <v>805132.81683279178</v>
      </c>
      <c r="BF26" s="33">
        <f t="shared" ref="BF26" si="61">BE28</f>
        <v>735350.84533432405</v>
      </c>
      <c r="BG26" s="33">
        <f t="shared" ref="BG26" si="62">BF28</f>
        <v>665568.87383585633</v>
      </c>
      <c r="BH26" s="33">
        <f t="shared" ref="BH26" si="63">BG28</f>
        <v>596131.98569869099</v>
      </c>
      <c r="BI26" s="33">
        <f t="shared" ref="BI26" si="64">BH28</f>
        <v>527040.18092282803</v>
      </c>
      <c r="BJ26" s="33">
        <f t="shared" ref="BJ26" si="65">BI28</f>
        <v>457948.37614696502</v>
      </c>
      <c r="BK26" s="33">
        <f t="shared" ref="BK26" si="66">BJ28</f>
        <v>388856.57137110201</v>
      </c>
      <c r="BL26" s="33">
        <f t="shared" ref="BL26" si="67">BK28</f>
        <v>319764.76659523899</v>
      </c>
      <c r="BM26" s="33">
        <f t="shared" ref="BM26" si="68">BL28</f>
        <v>256696.97778657812</v>
      </c>
      <c r="BN26" s="33">
        <f t="shared" ref="BN26" si="69">BM28</f>
        <v>199653.20494511933</v>
      </c>
      <c r="BO26" s="33">
        <f t="shared" ref="BO26" si="70">BN28</f>
        <v>142609.43210366054</v>
      </c>
      <c r="BP26" s="33">
        <f t="shared" ref="BP26" si="71">BO28</f>
        <v>85565.659262201749</v>
      </c>
      <c r="BQ26" s="33">
        <f t="shared" ref="BQ26" si="72">BP28</f>
        <v>28521.886420742965</v>
      </c>
    </row>
    <row r="27" spans="1:73">
      <c r="B27" s="6" t="s">
        <v>1</v>
      </c>
      <c r="D27" s="91">
        <f>'Depreciation Schedule-Reference'!C66</f>
        <v>295664.09326835425</v>
      </c>
      <c r="E27" s="34">
        <f>'Depreciation Schedule-Reference'!D66</f>
        <v>591328.1865367085</v>
      </c>
      <c r="F27" s="34">
        <f>'Depreciation Schedule-Reference'!E66</f>
        <v>591328.1865367085</v>
      </c>
      <c r="G27" s="34">
        <f>'Depreciation Schedule-Reference'!F66</f>
        <v>591328.1865367085</v>
      </c>
      <c r="H27" s="34">
        <f>'Depreciation Schedule-Reference'!G66</f>
        <v>591328.1865367085</v>
      </c>
      <c r="I27" s="34">
        <f>'Depreciation Schedule-Reference'!H66</f>
        <v>591328.1865367085</v>
      </c>
      <c r="J27" s="34">
        <f>'Depreciation Schedule-Reference'!I66</f>
        <v>591328.1865367085</v>
      </c>
      <c r="K27" s="34">
        <f>'Depreciation Schedule-Reference'!J66</f>
        <v>591328.1865367085</v>
      </c>
      <c r="L27" s="34">
        <f>'Depreciation Schedule-Reference'!K66</f>
        <v>591328.1865367085</v>
      </c>
      <c r="M27" s="34">
        <f>'Depreciation Schedule-Reference'!L66</f>
        <v>591328.1865367085</v>
      </c>
      <c r="N27" s="34">
        <f>'Depreciation Schedule-Reference'!M66</f>
        <v>591328.1865367085</v>
      </c>
      <c r="O27" s="34">
        <f>'Depreciation Schedule-Reference'!N66</f>
        <v>591328.1865367085</v>
      </c>
      <c r="P27" s="34">
        <f>'Depreciation Schedule-Reference'!O66</f>
        <v>591328.1865367085</v>
      </c>
      <c r="Q27" s="34">
        <f>'Depreciation Schedule-Reference'!P66</f>
        <v>591328.1865367085</v>
      </c>
      <c r="R27" s="34">
        <f>'Depreciation Schedule-Reference'!Q66</f>
        <v>591328.1865367085</v>
      </c>
      <c r="S27" s="34">
        <f>'Depreciation Schedule-Reference'!R66</f>
        <v>587123.95532315143</v>
      </c>
      <c r="T27" s="34">
        <f>'Depreciation Schedule-Reference'!S66</f>
        <v>582919.72410959424</v>
      </c>
      <c r="U27" s="34">
        <f>'Depreciation Schedule-Reference'!T66</f>
        <v>582919.72410959424</v>
      </c>
      <c r="V27" s="34">
        <f>'Depreciation Schedule-Reference'!U66</f>
        <v>582919.72410959424</v>
      </c>
      <c r="W27" s="34">
        <f>'Depreciation Schedule-Reference'!V66</f>
        <v>582919.72410959424</v>
      </c>
      <c r="X27" s="34">
        <f>'Depreciation Schedule-Reference'!W66</f>
        <v>574477.06024297082</v>
      </c>
      <c r="Y27" s="34">
        <f>'Depreciation Schedule-Reference'!X66</f>
        <v>566034.3963763474</v>
      </c>
      <c r="Z27" s="34">
        <f>'Depreciation Schedule-Reference'!Y66</f>
        <v>566034.3963763474</v>
      </c>
      <c r="AA27" s="34">
        <f>'Depreciation Schedule-Reference'!Z66</f>
        <v>566034.3963763474</v>
      </c>
      <c r="AB27" s="34">
        <f>'Depreciation Schedule-Reference'!AA66</f>
        <v>566034.3963763474</v>
      </c>
      <c r="AC27" s="34">
        <f>'Depreciation Schedule-Reference'!AB66</f>
        <v>561293.96095301129</v>
      </c>
      <c r="AD27" s="34">
        <f>'Depreciation Schedule-Reference'!AC66</f>
        <v>556553.5255296753</v>
      </c>
      <c r="AE27" s="34">
        <f>'Depreciation Schedule-Reference'!AD66</f>
        <v>556553.5255296753</v>
      </c>
      <c r="AF27" s="34">
        <f>'Depreciation Schedule-Reference'!AE66</f>
        <v>556553.5255296753</v>
      </c>
      <c r="AG27" s="34">
        <f>'Depreciation Schedule-Reference'!AF66</f>
        <v>556553.5255296753</v>
      </c>
      <c r="AH27" s="34">
        <f>'Depreciation Schedule-Reference'!AG66</f>
        <v>540951.45547828521</v>
      </c>
      <c r="AI27" s="34">
        <f>'Depreciation Schedule-Reference'!AH66</f>
        <v>525349.38542689511</v>
      </c>
      <c r="AJ27" s="34">
        <f>'Depreciation Schedule-Reference'!AI66</f>
        <v>525349.38542689511</v>
      </c>
      <c r="AK27" s="34">
        <f>'Depreciation Schedule-Reference'!AJ66</f>
        <v>525349.38542689511</v>
      </c>
      <c r="AL27" s="34">
        <f>'Depreciation Schedule-Reference'!AK66</f>
        <v>525349.38542689511</v>
      </c>
      <c r="AM27" s="34">
        <f>'Depreciation Schedule-Reference'!AL66</f>
        <v>521785.12927225709</v>
      </c>
      <c r="AN27" s="34">
        <f>'Depreciation Schedule-Reference'!AM66</f>
        <v>518220.87311761902</v>
      </c>
      <c r="AO27" s="34">
        <f>'Depreciation Schedule-Reference'!AN66</f>
        <v>518220.87311761902</v>
      </c>
      <c r="AP27" s="34">
        <f>'Depreciation Schedule-Reference'!AO66</f>
        <v>518220.87311761902</v>
      </c>
      <c r="AQ27" s="34">
        <f>'Depreciation Schedule-Reference'!AP66</f>
        <v>518220.87311761902</v>
      </c>
      <c r="AR27" s="34">
        <f>'Depreciation Schedule-Reference'!AQ66</f>
        <v>516927.43042379152</v>
      </c>
      <c r="AS27" s="34">
        <f>'Depreciation Schedule-Reference'!AR66</f>
        <v>515633.98772996402</v>
      </c>
      <c r="AT27" s="34">
        <f>'Depreciation Schedule-Reference'!AS66</f>
        <v>515633.98772996402</v>
      </c>
      <c r="AU27" s="34">
        <f>'Depreciation Schedule-Reference'!AT66</f>
        <v>515633.98772996402</v>
      </c>
      <c r="AV27" s="34">
        <f>'Depreciation Schedule-Reference'!AU66</f>
        <v>515633.98772996402</v>
      </c>
      <c r="AW27" s="34">
        <f>'Depreciation Schedule-Reference'!AV66</f>
        <v>510509.99335697765</v>
      </c>
      <c r="AX27" s="34">
        <f>'Depreciation Schedule-Reference'!AW66</f>
        <v>505385.99898399127</v>
      </c>
      <c r="AY27" s="34">
        <f>'Depreciation Schedule-Reference'!AX66</f>
        <v>505385.99898399127</v>
      </c>
      <c r="AZ27" s="34">
        <f>'Depreciation Schedule-Reference'!AY66</f>
        <v>505385.99898399127</v>
      </c>
      <c r="BA27" s="34">
        <f>'Depreciation Schedule-Reference'!AZ66</f>
        <v>505385.99898399127</v>
      </c>
      <c r="BB27" s="34">
        <f>'Depreciation Schedule-Reference'!BA66</f>
        <v>287583.98524122947</v>
      </c>
      <c r="BC27" s="34">
        <f>'Depreciation Schedule-Reference'!BB66</f>
        <v>69781.971498467683</v>
      </c>
      <c r="BD27" s="34">
        <f>'Depreciation Schedule-Reference'!BC66</f>
        <v>69781.971498467683</v>
      </c>
      <c r="BE27" s="34">
        <f>'Depreciation Schedule-Reference'!BD66</f>
        <v>69781.971498467683</v>
      </c>
      <c r="BF27" s="34">
        <f>'Depreciation Schedule-Reference'!BE66</f>
        <v>69781.971498467683</v>
      </c>
      <c r="BG27" s="34">
        <f>'Depreciation Schedule-Reference'!BF66</f>
        <v>69436.888137165341</v>
      </c>
      <c r="BH27" s="34">
        <f>'Depreciation Schedule-Reference'!BG66</f>
        <v>69091.804775862998</v>
      </c>
      <c r="BI27" s="34">
        <f>'Depreciation Schedule-Reference'!BH66</f>
        <v>69091.804775862998</v>
      </c>
      <c r="BJ27" s="34">
        <f>'Depreciation Schedule-Reference'!BI66</f>
        <v>69091.804775862998</v>
      </c>
      <c r="BK27" s="34">
        <f>'Depreciation Schedule-Reference'!BJ66</f>
        <v>69091.804775862998</v>
      </c>
      <c r="BL27" s="34">
        <f>'Depreciation Schedule-Reference'!BK66</f>
        <v>63067.788808660887</v>
      </c>
      <c r="BM27" s="34">
        <f>'Depreciation Schedule-Reference'!BL66</f>
        <v>57043.772841458784</v>
      </c>
      <c r="BN27" s="34">
        <f>'Depreciation Schedule-Reference'!BM66</f>
        <v>57043.772841458784</v>
      </c>
      <c r="BO27" s="34">
        <f>'Depreciation Schedule-Reference'!BN66</f>
        <v>57043.772841458784</v>
      </c>
      <c r="BP27" s="34">
        <f>'Depreciation Schedule-Reference'!BO66</f>
        <v>57043.772841458784</v>
      </c>
      <c r="BQ27" s="34">
        <f>'Depreciation Schedule-Reference'!BP66</f>
        <v>28521.886420729392</v>
      </c>
    </row>
    <row r="28" spans="1:73">
      <c r="B28" s="6" t="s">
        <v>7</v>
      </c>
      <c r="D28" s="35">
        <f>D26-D27</f>
        <v>14054335.906731647</v>
      </c>
      <c r="E28" s="35">
        <f>E26-E27</f>
        <v>27813007.72019494</v>
      </c>
      <c r="F28" s="35">
        <f t="shared" ref="F28:M28" si="73">F26-F27</f>
        <v>27221679.533658233</v>
      </c>
      <c r="G28" s="35">
        <f t="shared" si="73"/>
        <v>26630351.347121526</v>
      </c>
      <c r="H28" s="35">
        <f t="shared" si="73"/>
        <v>26039023.160584819</v>
      </c>
      <c r="I28" s="35">
        <f t="shared" si="73"/>
        <v>25447694.974048112</v>
      </c>
      <c r="J28" s="35">
        <f t="shared" si="73"/>
        <v>24856366.787511405</v>
      </c>
      <c r="K28" s="35">
        <f t="shared" si="73"/>
        <v>24265038.600974698</v>
      </c>
      <c r="L28" s="35">
        <f t="shared" si="73"/>
        <v>23673710.414437991</v>
      </c>
      <c r="M28" s="35">
        <f t="shared" si="73"/>
        <v>23082382.227901284</v>
      </c>
      <c r="N28" s="35">
        <f t="shared" ref="N28:AB28" si="74">N26-N27</f>
        <v>22491054.041364577</v>
      </c>
      <c r="O28" s="35">
        <f t="shared" si="74"/>
        <v>21899725.85482787</v>
      </c>
      <c r="P28" s="35">
        <f t="shared" si="74"/>
        <v>21308397.668291163</v>
      </c>
      <c r="Q28" s="35">
        <f t="shared" si="74"/>
        <v>20717069.481754456</v>
      </c>
      <c r="R28" s="35">
        <f t="shared" si="74"/>
        <v>20125741.295217749</v>
      </c>
      <c r="S28" s="35">
        <f t="shared" si="74"/>
        <v>19538617.339894596</v>
      </c>
      <c r="T28" s="35">
        <f t="shared" si="74"/>
        <v>18955697.615785003</v>
      </c>
      <c r="U28" s="35">
        <f t="shared" si="74"/>
        <v>18372777.891675409</v>
      </c>
      <c r="V28" s="35">
        <f t="shared" si="74"/>
        <v>17789858.167565815</v>
      </c>
      <c r="W28" s="35">
        <f t="shared" si="74"/>
        <v>17206938.443456221</v>
      </c>
      <c r="X28" s="35">
        <f t="shared" si="74"/>
        <v>16632461.38321325</v>
      </c>
      <c r="Y28" s="35">
        <f t="shared" si="74"/>
        <v>16066426.986836903</v>
      </c>
      <c r="Z28" s="35">
        <f t="shared" si="74"/>
        <v>15500392.590460556</v>
      </c>
      <c r="AA28" s="35">
        <f t="shared" si="74"/>
        <v>14934358.194084208</v>
      </c>
      <c r="AB28" s="35">
        <f t="shared" si="74"/>
        <v>14368323.797707861</v>
      </c>
      <c r="AC28" s="35">
        <f t="shared" ref="AC28:AF28" si="75">AC26-AC27</f>
        <v>13807029.836754849</v>
      </c>
      <c r="AD28" s="35">
        <f t="shared" si="75"/>
        <v>13250476.311225174</v>
      </c>
      <c r="AE28" s="35">
        <f t="shared" si="75"/>
        <v>12693922.785695499</v>
      </c>
      <c r="AF28" s="35">
        <f t="shared" si="75"/>
        <v>12137369.260165824</v>
      </c>
      <c r="AG28" s="35">
        <f t="shared" ref="AG28" si="76">AG26-AG27</f>
        <v>11580815.734636148</v>
      </c>
      <c r="AH28" s="35">
        <f t="shared" ref="AH28:AY28" si="77">AH26-AH27</f>
        <v>11039864.279157864</v>
      </c>
      <c r="AI28" s="35">
        <f t="shared" si="77"/>
        <v>10514514.893730968</v>
      </c>
      <c r="AJ28" s="35">
        <f t="shared" si="77"/>
        <v>9989165.5083040725</v>
      </c>
      <c r="AK28" s="35">
        <f t="shared" si="77"/>
        <v>9463816.1228771769</v>
      </c>
      <c r="AL28" s="35">
        <f t="shared" si="77"/>
        <v>8938466.7374502812</v>
      </c>
      <c r="AM28" s="35">
        <f t="shared" si="77"/>
        <v>8416681.6081780232</v>
      </c>
      <c r="AN28" s="35">
        <f t="shared" si="77"/>
        <v>7898460.7350604041</v>
      </c>
      <c r="AO28" s="35">
        <f t="shared" si="77"/>
        <v>7380239.8619427849</v>
      </c>
      <c r="AP28" s="35">
        <f t="shared" si="77"/>
        <v>6862018.9888251657</v>
      </c>
      <c r="AQ28" s="35">
        <f t="shared" si="77"/>
        <v>6343798.1157075465</v>
      </c>
      <c r="AR28" s="35">
        <f t="shared" si="77"/>
        <v>5826870.685283755</v>
      </c>
      <c r="AS28" s="35">
        <f t="shared" si="77"/>
        <v>5311236.6975537911</v>
      </c>
      <c r="AT28" s="35">
        <f t="shared" si="77"/>
        <v>4795602.7098238273</v>
      </c>
      <c r="AU28" s="35">
        <f t="shared" si="77"/>
        <v>4279968.7220938634</v>
      </c>
      <c r="AV28" s="35">
        <f t="shared" si="77"/>
        <v>3764334.7343638996</v>
      </c>
      <c r="AW28" s="35">
        <f t="shared" si="77"/>
        <v>3253824.741006922</v>
      </c>
      <c r="AX28" s="35">
        <f t="shared" si="77"/>
        <v>2748438.7420229306</v>
      </c>
      <c r="AY28" s="34">
        <f t="shared" si="77"/>
        <v>2243052.7430389393</v>
      </c>
      <c r="AZ28" s="34">
        <f t="shared" ref="AZ28:BD28" si="78">AZ26-AZ27</f>
        <v>1737666.744054948</v>
      </c>
      <c r="BA28" s="34">
        <f t="shared" si="78"/>
        <v>1232280.7450709566</v>
      </c>
      <c r="BB28" s="34">
        <f t="shared" si="78"/>
        <v>944696.75982972723</v>
      </c>
      <c r="BC28" s="34">
        <f t="shared" si="78"/>
        <v>874914.78833125951</v>
      </c>
      <c r="BD28" s="34">
        <f t="shared" si="78"/>
        <v>805132.81683279178</v>
      </c>
      <c r="BE28" s="34">
        <f t="shared" ref="BE28:BQ28" si="79">BE26-BE27</f>
        <v>735350.84533432405</v>
      </c>
      <c r="BF28" s="34">
        <f t="shared" si="79"/>
        <v>665568.87383585633</v>
      </c>
      <c r="BG28" s="34">
        <f t="shared" si="79"/>
        <v>596131.98569869099</v>
      </c>
      <c r="BH28" s="34">
        <f t="shared" si="79"/>
        <v>527040.18092282803</v>
      </c>
      <c r="BI28" s="34">
        <f t="shared" si="79"/>
        <v>457948.37614696502</v>
      </c>
      <c r="BJ28" s="34">
        <f t="shared" si="79"/>
        <v>388856.57137110201</v>
      </c>
      <c r="BK28" s="34">
        <f t="shared" si="79"/>
        <v>319764.76659523899</v>
      </c>
      <c r="BL28" s="34">
        <f t="shared" si="79"/>
        <v>256696.97778657812</v>
      </c>
      <c r="BM28" s="34">
        <f t="shared" si="79"/>
        <v>199653.20494511933</v>
      </c>
      <c r="BN28" s="34">
        <f t="shared" si="79"/>
        <v>142609.43210366054</v>
      </c>
      <c r="BO28" s="34">
        <f t="shared" si="79"/>
        <v>85565.659262201749</v>
      </c>
      <c r="BP28" s="34">
        <f t="shared" si="79"/>
        <v>28521.886420742965</v>
      </c>
      <c r="BQ28" s="34">
        <f t="shared" si="79"/>
        <v>1.3573298929259181E-8</v>
      </c>
    </row>
    <row r="29" spans="1:73">
      <c r="B29" s="6"/>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row>
    <row r="30" spans="1:73">
      <c r="B30" s="6" t="s">
        <v>8</v>
      </c>
      <c r="D30" s="33">
        <f t="shared" ref="D30:AH30" si="80">(D26+D28)/2</f>
        <v>14202167.953365823</v>
      </c>
      <c r="E30" s="33">
        <f t="shared" si="80"/>
        <v>28108671.813463293</v>
      </c>
      <c r="F30" s="33">
        <f t="shared" si="80"/>
        <v>27517343.626926586</v>
      </c>
      <c r="G30" s="33">
        <f t="shared" si="80"/>
        <v>26926015.440389879</v>
      </c>
      <c r="H30" s="33">
        <f t="shared" si="80"/>
        <v>26334687.253853172</v>
      </c>
      <c r="I30" s="33">
        <f t="shared" si="80"/>
        <v>25743359.067316465</v>
      </c>
      <c r="J30" s="33">
        <f t="shared" si="80"/>
        <v>25152030.880779758</v>
      </c>
      <c r="K30" s="33">
        <f t="shared" si="80"/>
        <v>24560702.694243051</v>
      </c>
      <c r="L30" s="33">
        <f t="shared" si="80"/>
        <v>23969374.507706344</v>
      </c>
      <c r="M30" s="33">
        <f t="shared" si="80"/>
        <v>23378046.321169637</v>
      </c>
      <c r="N30" s="33">
        <f t="shared" si="80"/>
        <v>22786718.13463293</v>
      </c>
      <c r="O30" s="33">
        <f t="shared" si="80"/>
        <v>22195389.948096223</v>
      </c>
      <c r="P30" s="33">
        <f t="shared" si="80"/>
        <v>21604061.761559516</v>
      </c>
      <c r="Q30" s="33">
        <f t="shared" si="80"/>
        <v>21012733.575022809</v>
      </c>
      <c r="R30" s="33">
        <f t="shared" si="80"/>
        <v>20421405.388486102</v>
      </c>
      <c r="S30" s="33">
        <f t="shared" si="80"/>
        <v>19832179.317556173</v>
      </c>
      <c r="T30" s="33">
        <f t="shared" si="80"/>
        <v>19247157.477839798</v>
      </c>
      <c r="U30" s="33">
        <f t="shared" si="80"/>
        <v>18664237.753730208</v>
      </c>
      <c r="V30" s="33">
        <f t="shared" si="80"/>
        <v>18081318.02962061</v>
      </c>
      <c r="W30" s="33">
        <f t="shared" si="80"/>
        <v>17498398.30551102</v>
      </c>
      <c r="X30" s="33">
        <f t="shared" si="80"/>
        <v>16919699.913334735</v>
      </c>
      <c r="Y30" s="33">
        <f t="shared" si="80"/>
        <v>16349444.185025077</v>
      </c>
      <c r="Z30" s="33">
        <f t="shared" si="80"/>
        <v>15783409.788648728</v>
      </c>
      <c r="AA30" s="33">
        <f t="shared" si="80"/>
        <v>15217375.392272383</v>
      </c>
      <c r="AB30" s="33">
        <f t="shared" si="80"/>
        <v>14651340.995896034</v>
      </c>
      <c r="AC30" s="33">
        <f t="shared" si="80"/>
        <v>14087676.817231355</v>
      </c>
      <c r="AD30" s="33">
        <f t="shared" si="80"/>
        <v>13528753.073990012</v>
      </c>
      <c r="AE30" s="33">
        <f t="shared" si="80"/>
        <v>12972199.548460336</v>
      </c>
      <c r="AF30" s="33">
        <f t="shared" si="80"/>
        <v>12415646.022930661</v>
      </c>
      <c r="AG30" s="33">
        <f t="shared" si="80"/>
        <v>11859092.497400986</v>
      </c>
      <c r="AH30" s="33">
        <f t="shared" si="80"/>
        <v>11310340.006897006</v>
      </c>
      <c r="AI30" s="33">
        <f t="shared" ref="AI30:AY30" si="81">(AI26+AI28)/2</f>
        <v>10777189.586444415</v>
      </c>
      <c r="AJ30" s="33">
        <f t="shared" si="81"/>
        <v>10251840.201017521</v>
      </c>
      <c r="AK30" s="33">
        <f t="shared" si="81"/>
        <v>9726490.8155906238</v>
      </c>
      <c r="AL30" s="33">
        <f t="shared" si="81"/>
        <v>9201141.4301637299</v>
      </c>
      <c r="AM30" s="33">
        <f t="shared" si="81"/>
        <v>8677574.1728141531</v>
      </c>
      <c r="AN30" s="33">
        <f t="shared" si="81"/>
        <v>8157571.1716192141</v>
      </c>
      <c r="AO30" s="33">
        <f t="shared" si="81"/>
        <v>7639350.298501594</v>
      </c>
      <c r="AP30" s="33">
        <f t="shared" si="81"/>
        <v>7121129.4253839757</v>
      </c>
      <c r="AQ30" s="33">
        <f t="shared" si="81"/>
        <v>6602908.5522663556</v>
      </c>
      <c r="AR30" s="33">
        <f t="shared" si="81"/>
        <v>6085334.4004956502</v>
      </c>
      <c r="AS30" s="33">
        <f t="shared" si="81"/>
        <v>5569053.6914187726</v>
      </c>
      <c r="AT30" s="33">
        <f t="shared" si="81"/>
        <v>5053419.7036888096</v>
      </c>
      <c r="AU30" s="33">
        <f t="shared" si="81"/>
        <v>4537785.7159588449</v>
      </c>
      <c r="AV30" s="33">
        <f t="shared" si="81"/>
        <v>4022151.7282288815</v>
      </c>
      <c r="AW30" s="33">
        <f t="shared" si="81"/>
        <v>3509079.7376854108</v>
      </c>
      <c r="AX30" s="33">
        <f t="shared" si="81"/>
        <v>3001131.7415149263</v>
      </c>
      <c r="AY30" s="33">
        <f t="shared" si="81"/>
        <v>2495745.742530935</v>
      </c>
      <c r="AZ30" s="33">
        <f t="shared" ref="AZ30:BD30" si="82">(AZ26+AZ28)/2</f>
        <v>1990359.7435469436</v>
      </c>
      <c r="BA30" s="33">
        <f t="shared" si="82"/>
        <v>1484973.7445629523</v>
      </c>
      <c r="BB30" s="33">
        <f t="shared" si="82"/>
        <v>1088488.7524503418</v>
      </c>
      <c r="BC30" s="33">
        <f t="shared" si="82"/>
        <v>909805.77408049337</v>
      </c>
      <c r="BD30" s="33">
        <f t="shared" si="82"/>
        <v>840023.80258202564</v>
      </c>
      <c r="BE30" s="33">
        <f t="shared" ref="BE30:BQ30" si="83">(BE26+BE28)/2</f>
        <v>770241.83108355792</v>
      </c>
      <c r="BF30" s="33">
        <f t="shared" si="83"/>
        <v>700459.85958509019</v>
      </c>
      <c r="BG30" s="33">
        <f t="shared" si="83"/>
        <v>630850.4297672736</v>
      </c>
      <c r="BH30" s="33">
        <f t="shared" si="83"/>
        <v>561586.08331075951</v>
      </c>
      <c r="BI30" s="33">
        <f t="shared" si="83"/>
        <v>492494.27853489656</v>
      </c>
      <c r="BJ30" s="33">
        <f t="shared" si="83"/>
        <v>423402.47375903348</v>
      </c>
      <c r="BK30" s="33">
        <f t="shared" si="83"/>
        <v>354310.66898317053</v>
      </c>
      <c r="BL30" s="33">
        <f t="shared" si="83"/>
        <v>288230.87219090853</v>
      </c>
      <c r="BM30" s="33">
        <f t="shared" si="83"/>
        <v>228175.09136584873</v>
      </c>
      <c r="BN30" s="33">
        <f t="shared" si="83"/>
        <v>171131.31852438994</v>
      </c>
      <c r="BO30" s="33">
        <f t="shared" si="83"/>
        <v>114087.54568293114</v>
      </c>
      <c r="BP30" s="33">
        <f t="shared" si="83"/>
        <v>57043.772841472353</v>
      </c>
      <c r="BQ30" s="33">
        <f t="shared" si="83"/>
        <v>14260.943210378269</v>
      </c>
    </row>
    <row r="31" spans="1:73">
      <c r="B31" s="6"/>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row>
    <row r="32" spans="1:73">
      <c r="B32" s="6" t="s">
        <v>26</v>
      </c>
      <c r="D32" s="33">
        <f t="shared" ref="D32:AH32" si="84">D27</f>
        <v>295664.09326835425</v>
      </c>
      <c r="E32" s="33">
        <f t="shared" si="84"/>
        <v>591328.1865367085</v>
      </c>
      <c r="F32" s="33">
        <f t="shared" si="84"/>
        <v>591328.1865367085</v>
      </c>
      <c r="G32" s="33">
        <f t="shared" si="84"/>
        <v>591328.1865367085</v>
      </c>
      <c r="H32" s="33">
        <f t="shared" si="84"/>
        <v>591328.1865367085</v>
      </c>
      <c r="I32" s="33">
        <f t="shared" si="84"/>
        <v>591328.1865367085</v>
      </c>
      <c r="J32" s="33">
        <f t="shared" si="84"/>
        <v>591328.1865367085</v>
      </c>
      <c r="K32" s="33">
        <f t="shared" si="84"/>
        <v>591328.1865367085</v>
      </c>
      <c r="L32" s="33">
        <f t="shared" si="84"/>
        <v>591328.1865367085</v>
      </c>
      <c r="M32" s="33">
        <f t="shared" si="84"/>
        <v>591328.1865367085</v>
      </c>
      <c r="N32" s="33">
        <f t="shared" si="84"/>
        <v>591328.1865367085</v>
      </c>
      <c r="O32" s="33">
        <f t="shared" si="84"/>
        <v>591328.1865367085</v>
      </c>
      <c r="P32" s="33">
        <f t="shared" si="84"/>
        <v>591328.1865367085</v>
      </c>
      <c r="Q32" s="33">
        <f t="shared" si="84"/>
        <v>591328.1865367085</v>
      </c>
      <c r="R32" s="33">
        <f t="shared" si="84"/>
        <v>591328.1865367085</v>
      </c>
      <c r="S32" s="33">
        <f t="shared" si="84"/>
        <v>587123.95532315143</v>
      </c>
      <c r="T32" s="33">
        <f t="shared" si="84"/>
        <v>582919.72410959424</v>
      </c>
      <c r="U32" s="33">
        <f t="shared" si="84"/>
        <v>582919.72410959424</v>
      </c>
      <c r="V32" s="33">
        <f t="shared" si="84"/>
        <v>582919.72410959424</v>
      </c>
      <c r="W32" s="33">
        <f t="shared" si="84"/>
        <v>582919.72410959424</v>
      </c>
      <c r="X32" s="33">
        <f t="shared" si="84"/>
        <v>574477.06024297082</v>
      </c>
      <c r="Y32" s="33">
        <f t="shared" si="84"/>
        <v>566034.3963763474</v>
      </c>
      <c r="Z32" s="33">
        <f t="shared" si="84"/>
        <v>566034.3963763474</v>
      </c>
      <c r="AA32" s="33">
        <f t="shared" si="84"/>
        <v>566034.3963763474</v>
      </c>
      <c r="AB32" s="33">
        <f t="shared" si="84"/>
        <v>566034.3963763474</v>
      </c>
      <c r="AC32" s="33">
        <f t="shared" si="84"/>
        <v>561293.96095301129</v>
      </c>
      <c r="AD32" s="33">
        <f t="shared" si="84"/>
        <v>556553.5255296753</v>
      </c>
      <c r="AE32" s="33">
        <f t="shared" si="84"/>
        <v>556553.5255296753</v>
      </c>
      <c r="AF32" s="33">
        <f t="shared" si="84"/>
        <v>556553.5255296753</v>
      </c>
      <c r="AG32" s="33">
        <f t="shared" si="84"/>
        <v>556553.5255296753</v>
      </c>
      <c r="AH32" s="33">
        <f t="shared" si="84"/>
        <v>540951.45547828521</v>
      </c>
      <c r="AI32" s="33">
        <f t="shared" ref="AI32:AY32" si="85">AI27</f>
        <v>525349.38542689511</v>
      </c>
      <c r="AJ32" s="33">
        <f t="shared" si="85"/>
        <v>525349.38542689511</v>
      </c>
      <c r="AK32" s="33">
        <f t="shared" si="85"/>
        <v>525349.38542689511</v>
      </c>
      <c r="AL32" s="33">
        <f t="shared" si="85"/>
        <v>525349.38542689511</v>
      </c>
      <c r="AM32" s="33">
        <f t="shared" si="85"/>
        <v>521785.12927225709</v>
      </c>
      <c r="AN32" s="33">
        <f t="shared" si="85"/>
        <v>518220.87311761902</v>
      </c>
      <c r="AO32" s="33">
        <f t="shared" si="85"/>
        <v>518220.87311761902</v>
      </c>
      <c r="AP32" s="33">
        <f t="shared" si="85"/>
        <v>518220.87311761902</v>
      </c>
      <c r="AQ32" s="33">
        <f t="shared" si="85"/>
        <v>518220.87311761902</v>
      </c>
      <c r="AR32" s="33">
        <f t="shared" si="85"/>
        <v>516927.43042379152</v>
      </c>
      <c r="AS32" s="33">
        <f t="shared" si="85"/>
        <v>515633.98772996402</v>
      </c>
      <c r="AT32" s="33">
        <f t="shared" si="85"/>
        <v>515633.98772996402</v>
      </c>
      <c r="AU32" s="33">
        <f t="shared" si="85"/>
        <v>515633.98772996402</v>
      </c>
      <c r="AV32" s="33">
        <f t="shared" si="85"/>
        <v>515633.98772996402</v>
      </c>
      <c r="AW32" s="33">
        <f t="shared" si="85"/>
        <v>510509.99335697765</v>
      </c>
      <c r="AX32" s="33">
        <f t="shared" si="85"/>
        <v>505385.99898399127</v>
      </c>
      <c r="AY32" s="33">
        <f t="shared" si="85"/>
        <v>505385.99898399127</v>
      </c>
      <c r="AZ32" s="33">
        <f t="shared" ref="AZ32:BD32" si="86">AZ27</f>
        <v>505385.99898399127</v>
      </c>
      <c r="BA32" s="33">
        <f t="shared" si="86"/>
        <v>505385.99898399127</v>
      </c>
      <c r="BB32" s="33">
        <f t="shared" si="86"/>
        <v>287583.98524122947</v>
      </c>
      <c r="BC32" s="33">
        <f t="shared" si="86"/>
        <v>69781.971498467683</v>
      </c>
      <c r="BD32" s="33">
        <f t="shared" si="86"/>
        <v>69781.971498467683</v>
      </c>
      <c r="BE32" s="33">
        <f t="shared" ref="BE32:BQ32" si="87">BE27</f>
        <v>69781.971498467683</v>
      </c>
      <c r="BF32" s="33">
        <f t="shared" si="87"/>
        <v>69781.971498467683</v>
      </c>
      <c r="BG32" s="33">
        <f t="shared" si="87"/>
        <v>69436.888137165341</v>
      </c>
      <c r="BH32" s="33">
        <f t="shared" si="87"/>
        <v>69091.804775862998</v>
      </c>
      <c r="BI32" s="33">
        <f t="shared" si="87"/>
        <v>69091.804775862998</v>
      </c>
      <c r="BJ32" s="33">
        <f t="shared" si="87"/>
        <v>69091.804775862998</v>
      </c>
      <c r="BK32" s="33">
        <f t="shared" si="87"/>
        <v>69091.804775862998</v>
      </c>
      <c r="BL32" s="33">
        <f t="shared" si="87"/>
        <v>63067.788808660887</v>
      </c>
      <c r="BM32" s="33">
        <f t="shared" si="87"/>
        <v>57043.772841458784</v>
      </c>
      <c r="BN32" s="33">
        <f t="shared" si="87"/>
        <v>57043.772841458784</v>
      </c>
      <c r="BO32" s="33">
        <f t="shared" si="87"/>
        <v>57043.772841458784</v>
      </c>
      <c r="BP32" s="33">
        <f t="shared" si="87"/>
        <v>57043.772841458784</v>
      </c>
      <c r="BQ32" s="33">
        <f t="shared" si="87"/>
        <v>28521.886420729392</v>
      </c>
    </row>
    <row r="33" spans="2:73">
      <c r="B33" s="6" t="s">
        <v>2</v>
      </c>
      <c r="D33" s="33">
        <f t="shared" ref="D33:AY33" si="88">(D30*$C$9)*$C$8</f>
        <v>326468.75816860038</v>
      </c>
      <c r="E33" s="33">
        <f t="shared" si="88"/>
        <v>646141.01247375435</v>
      </c>
      <c r="F33" s="33">
        <f t="shared" si="88"/>
        <v>632548.00474686176</v>
      </c>
      <c r="G33" s="33">
        <f t="shared" si="88"/>
        <v>618954.99701996904</v>
      </c>
      <c r="H33" s="33">
        <f t="shared" si="88"/>
        <v>605361.98929307633</v>
      </c>
      <c r="I33" s="33">
        <f t="shared" si="88"/>
        <v>591768.98156618373</v>
      </c>
      <c r="J33" s="33">
        <f t="shared" si="88"/>
        <v>578175.97383929102</v>
      </c>
      <c r="K33" s="33">
        <f t="shared" si="88"/>
        <v>564582.96611239831</v>
      </c>
      <c r="L33" s="33">
        <f t="shared" si="88"/>
        <v>550989.9583855056</v>
      </c>
      <c r="M33" s="33">
        <f t="shared" si="88"/>
        <v>537396.950658613</v>
      </c>
      <c r="N33" s="33">
        <f t="shared" si="88"/>
        <v>523803.94293172029</v>
      </c>
      <c r="O33" s="33">
        <f t="shared" si="88"/>
        <v>510210.93520482763</v>
      </c>
      <c r="P33" s="33">
        <f t="shared" si="88"/>
        <v>496617.92747793492</v>
      </c>
      <c r="Q33" s="33">
        <f t="shared" si="88"/>
        <v>483024.91975104221</v>
      </c>
      <c r="R33" s="33">
        <f t="shared" si="88"/>
        <v>469431.91202414961</v>
      </c>
      <c r="S33" s="33">
        <f t="shared" si="88"/>
        <v>455887.22615022509</v>
      </c>
      <c r="T33" s="33">
        <f t="shared" si="88"/>
        <v>442439.18398223683</v>
      </c>
      <c r="U33" s="33">
        <f t="shared" si="88"/>
        <v>429039.46366721689</v>
      </c>
      <c r="V33" s="33">
        <f t="shared" si="88"/>
        <v>415639.74335219682</v>
      </c>
      <c r="W33" s="33">
        <f t="shared" si="88"/>
        <v>402240.02303717681</v>
      </c>
      <c r="X33" s="33">
        <f t="shared" si="88"/>
        <v>388937.33952658065</v>
      </c>
      <c r="Y33" s="33">
        <f t="shared" si="88"/>
        <v>375828.72962483228</v>
      </c>
      <c r="Z33" s="33">
        <f t="shared" si="88"/>
        <v>362817.1565275077</v>
      </c>
      <c r="AA33" s="33">
        <f t="shared" si="88"/>
        <v>349805.58343018318</v>
      </c>
      <c r="AB33" s="33">
        <f t="shared" si="88"/>
        <v>336794.0103328586</v>
      </c>
      <c r="AC33" s="33">
        <f t="shared" si="88"/>
        <v>323836.92201810097</v>
      </c>
      <c r="AD33" s="33">
        <f t="shared" si="88"/>
        <v>310988.80326847709</v>
      </c>
      <c r="AE33" s="33">
        <f t="shared" si="88"/>
        <v>298195.16930142004</v>
      </c>
      <c r="AF33" s="33">
        <f t="shared" si="88"/>
        <v>285401.53533436306</v>
      </c>
      <c r="AG33" s="33">
        <f t="shared" si="88"/>
        <v>272607.90136730607</v>
      </c>
      <c r="AH33" s="33">
        <f t="shared" si="88"/>
        <v>259993.59172774828</v>
      </c>
      <c r="AI33" s="33">
        <f t="shared" si="88"/>
        <v>247737.93074318895</v>
      </c>
      <c r="AJ33" s="33">
        <f t="shared" si="88"/>
        <v>235661.5940861289</v>
      </c>
      <c r="AK33" s="33">
        <f t="shared" si="88"/>
        <v>223585.25742906873</v>
      </c>
      <c r="AL33" s="33">
        <f t="shared" si="88"/>
        <v>211508.92077200869</v>
      </c>
      <c r="AM33" s="33">
        <f t="shared" si="88"/>
        <v>199473.55033519116</v>
      </c>
      <c r="AN33" s="33">
        <f t="shared" si="88"/>
        <v>187520.11233885877</v>
      </c>
      <c r="AO33" s="33">
        <f t="shared" si="88"/>
        <v>175607.64056276897</v>
      </c>
      <c r="AP33" s="33">
        <f t="shared" si="88"/>
        <v>163695.16878667925</v>
      </c>
      <c r="AQ33" s="33">
        <f t="shared" si="88"/>
        <v>151782.69701058944</v>
      </c>
      <c r="AR33" s="33">
        <f t="shared" si="88"/>
        <v>139885.09157854668</v>
      </c>
      <c r="AS33" s="33">
        <f t="shared" si="88"/>
        <v>128017.21883459794</v>
      </c>
      <c r="AT33" s="33">
        <f t="shared" si="88"/>
        <v>116164.21243469621</v>
      </c>
      <c r="AU33" s="33">
        <f t="shared" si="88"/>
        <v>104311.20603479444</v>
      </c>
      <c r="AV33" s="33">
        <f t="shared" si="88"/>
        <v>92458.199634892706</v>
      </c>
      <c r="AW33" s="33">
        <f t="shared" si="88"/>
        <v>80664.08649992432</v>
      </c>
      <c r="AX33" s="33">
        <f t="shared" si="88"/>
        <v>68987.759894822695</v>
      </c>
      <c r="AY33" s="33">
        <f t="shared" si="88"/>
        <v>57370.32655465445</v>
      </c>
      <c r="AZ33" s="33">
        <f t="shared" ref="AZ33:BD33" si="89">(AZ30*$C$9)*$C$8</f>
        <v>45752.893214486205</v>
      </c>
      <c r="BA33" s="33">
        <f t="shared" si="89"/>
        <v>34135.459874317952</v>
      </c>
      <c r="BB33" s="33">
        <f t="shared" si="89"/>
        <v>25021.360996419891</v>
      </c>
      <c r="BC33" s="33">
        <f t="shared" si="89"/>
        <v>20913.931043062214</v>
      </c>
      <c r="BD33" s="33">
        <f t="shared" si="89"/>
        <v>19309.83555197472</v>
      </c>
      <c r="BE33" s="33">
        <f t="shared" ref="BE33:BQ33" si="90">(BE30*$C$9)*$C$8</f>
        <v>17705.740060887227</v>
      </c>
      <c r="BF33" s="33">
        <f t="shared" si="90"/>
        <v>16101.644569799733</v>
      </c>
      <c r="BG33" s="33">
        <f t="shared" si="90"/>
        <v>14501.515337131337</v>
      </c>
      <c r="BH33" s="33">
        <f t="shared" si="90"/>
        <v>12909.318621301145</v>
      </c>
      <c r="BI33" s="33">
        <f t="shared" si="90"/>
        <v>11321.088163890054</v>
      </c>
      <c r="BJ33" s="33">
        <f t="shared" si="90"/>
        <v>9732.8577064789588</v>
      </c>
      <c r="BK33" s="33">
        <f t="shared" si="90"/>
        <v>8144.6272490678675</v>
      </c>
      <c r="BL33" s="33">
        <f t="shared" si="90"/>
        <v>6625.6345664267237</v>
      </c>
      <c r="BM33" s="33">
        <f t="shared" si="90"/>
        <v>5245.1174333254821</v>
      </c>
      <c r="BN33" s="33">
        <f t="shared" si="90"/>
        <v>3933.8380749941898</v>
      </c>
      <c r="BO33" s="33">
        <f t="shared" si="90"/>
        <v>2622.5587166628966</v>
      </c>
      <c r="BP33" s="33">
        <f t="shared" si="90"/>
        <v>1311.2793583316043</v>
      </c>
      <c r="BQ33" s="33">
        <f t="shared" si="90"/>
        <v>327.81983958313515</v>
      </c>
    </row>
    <row r="34" spans="2:73">
      <c r="B34" s="6" t="s">
        <v>5</v>
      </c>
      <c r="D34" s="33">
        <f>(D30*$C$7)*$C$6</f>
        <v>511278.04632116965</v>
      </c>
      <c r="E34" s="33">
        <f t="shared" ref="E34:AY34" si="91">(E30*$C$7)*$C$6</f>
        <v>1011912.1852846786</v>
      </c>
      <c r="F34" s="33">
        <f t="shared" si="91"/>
        <v>990624.37056935718</v>
      </c>
      <c r="G34" s="33">
        <f t="shared" si="91"/>
        <v>969336.55585403566</v>
      </c>
      <c r="H34" s="33">
        <f t="shared" si="91"/>
        <v>948048.74113871425</v>
      </c>
      <c r="I34" s="33">
        <f t="shared" si="91"/>
        <v>926760.92642339272</v>
      </c>
      <c r="J34" s="33">
        <f t="shared" si="91"/>
        <v>905473.11170807132</v>
      </c>
      <c r="K34" s="33">
        <f t="shared" si="91"/>
        <v>884185.29699274991</v>
      </c>
      <c r="L34" s="33">
        <f t="shared" si="91"/>
        <v>862897.4822774285</v>
      </c>
      <c r="M34" s="33">
        <f t="shared" si="91"/>
        <v>841609.66756210686</v>
      </c>
      <c r="N34" s="33">
        <f t="shared" si="91"/>
        <v>820321.85284678545</v>
      </c>
      <c r="O34" s="33">
        <f t="shared" si="91"/>
        <v>799034.03813146404</v>
      </c>
      <c r="P34" s="33">
        <f t="shared" si="91"/>
        <v>777746.22341614263</v>
      </c>
      <c r="Q34" s="33">
        <f t="shared" si="91"/>
        <v>756458.40870082122</v>
      </c>
      <c r="R34" s="33">
        <f t="shared" si="91"/>
        <v>735170.5939854997</v>
      </c>
      <c r="S34" s="33">
        <f t="shared" si="91"/>
        <v>713958.45543202222</v>
      </c>
      <c r="T34" s="33">
        <f t="shared" si="91"/>
        <v>692897.66920223273</v>
      </c>
      <c r="U34" s="33">
        <f t="shared" si="91"/>
        <v>671912.55913428753</v>
      </c>
      <c r="V34" s="33">
        <f t="shared" si="91"/>
        <v>650927.44906634197</v>
      </c>
      <c r="W34" s="33">
        <f t="shared" si="91"/>
        <v>629942.33899839676</v>
      </c>
      <c r="X34" s="33">
        <f t="shared" si="91"/>
        <v>609109.19688005047</v>
      </c>
      <c r="Y34" s="33">
        <f t="shared" si="91"/>
        <v>588579.99066090281</v>
      </c>
      <c r="Z34" s="33">
        <f t="shared" si="91"/>
        <v>568202.75239135418</v>
      </c>
      <c r="AA34" s="33">
        <f t="shared" si="91"/>
        <v>547825.51412180578</v>
      </c>
      <c r="AB34" s="33">
        <f t="shared" si="91"/>
        <v>527448.27585225727</v>
      </c>
      <c r="AC34" s="33">
        <f t="shared" si="91"/>
        <v>507156.36542032874</v>
      </c>
      <c r="AD34" s="33">
        <f t="shared" si="91"/>
        <v>487035.11066364043</v>
      </c>
      <c r="AE34" s="33">
        <f t="shared" si="91"/>
        <v>466999.18374457216</v>
      </c>
      <c r="AF34" s="33">
        <f t="shared" si="91"/>
        <v>446963.25682550383</v>
      </c>
      <c r="AG34" s="33">
        <f t="shared" si="91"/>
        <v>426927.32990643551</v>
      </c>
      <c r="AH34" s="33">
        <f t="shared" si="91"/>
        <v>407172.24024829222</v>
      </c>
      <c r="AI34" s="33">
        <f t="shared" si="91"/>
        <v>387978.82511199894</v>
      </c>
      <c r="AJ34" s="33">
        <f t="shared" si="91"/>
        <v>369066.24723663076</v>
      </c>
      <c r="AK34" s="33">
        <f t="shared" si="91"/>
        <v>350153.66936126247</v>
      </c>
      <c r="AL34" s="33">
        <f t="shared" si="91"/>
        <v>331241.09148589429</v>
      </c>
      <c r="AM34" s="33">
        <f t="shared" si="91"/>
        <v>312392.67022130953</v>
      </c>
      <c r="AN34" s="33">
        <f t="shared" si="91"/>
        <v>293672.56217829173</v>
      </c>
      <c r="AO34" s="33">
        <f t="shared" si="91"/>
        <v>275016.61074605735</v>
      </c>
      <c r="AP34" s="33">
        <f t="shared" si="91"/>
        <v>256360.65931382313</v>
      </c>
      <c r="AQ34" s="33">
        <f t="shared" si="91"/>
        <v>237704.70788158881</v>
      </c>
      <c r="AR34" s="33">
        <f t="shared" si="91"/>
        <v>219072.0384178434</v>
      </c>
      <c r="AS34" s="33">
        <f t="shared" si="91"/>
        <v>200485.93289107582</v>
      </c>
      <c r="AT34" s="33">
        <f t="shared" si="91"/>
        <v>181923.10933279715</v>
      </c>
      <c r="AU34" s="33">
        <f t="shared" si="91"/>
        <v>163360.28577451842</v>
      </c>
      <c r="AV34" s="33">
        <f t="shared" si="91"/>
        <v>144797.46221623974</v>
      </c>
      <c r="AW34" s="33">
        <f t="shared" si="91"/>
        <v>126326.8705566748</v>
      </c>
      <c r="AX34" s="33">
        <f t="shared" si="91"/>
        <v>108040.74269453734</v>
      </c>
      <c r="AY34" s="33">
        <f t="shared" si="91"/>
        <v>89846.846731113663</v>
      </c>
      <c r="AZ34" s="33">
        <f t="shared" ref="AZ34:BD34" si="92">(AZ30*$C$7)*$C$6</f>
        <v>71652.950767689967</v>
      </c>
      <c r="BA34" s="33">
        <f t="shared" si="92"/>
        <v>53459.054804266285</v>
      </c>
      <c r="BB34" s="33">
        <f t="shared" si="92"/>
        <v>39185.595088212307</v>
      </c>
      <c r="BC34" s="33">
        <f t="shared" si="92"/>
        <v>32753.007866897762</v>
      </c>
      <c r="BD34" s="33">
        <f t="shared" si="92"/>
        <v>30240.856892952925</v>
      </c>
      <c r="BE34" s="33">
        <f t="shared" ref="BE34:BQ34" si="93">(BE30*$C$7)*$C$6</f>
        <v>27728.705919008084</v>
      </c>
      <c r="BF34" s="33">
        <f t="shared" si="93"/>
        <v>25216.554945063246</v>
      </c>
      <c r="BG34" s="33">
        <f t="shared" si="93"/>
        <v>22710.615471621848</v>
      </c>
      <c r="BH34" s="33">
        <f t="shared" si="93"/>
        <v>20217.098999187343</v>
      </c>
      <c r="BI34" s="33">
        <f t="shared" si="93"/>
        <v>17729.794027256277</v>
      </c>
      <c r="BJ34" s="33">
        <f t="shared" si="93"/>
        <v>15242.489055325206</v>
      </c>
      <c r="BK34" s="33">
        <f t="shared" si="93"/>
        <v>12755.184083394139</v>
      </c>
      <c r="BL34" s="33">
        <f t="shared" si="93"/>
        <v>10376.311398872707</v>
      </c>
      <c r="BM34" s="33">
        <f t="shared" si="93"/>
        <v>8214.3032891705552</v>
      </c>
      <c r="BN34" s="33">
        <f t="shared" si="93"/>
        <v>6160.7274668780374</v>
      </c>
      <c r="BO34" s="33">
        <f t="shared" si="93"/>
        <v>4107.1516445855214</v>
      </c>
      <c r="BP34" s="33">
        <f t="shared" si="93"/>
        <v>2053.5758222930049</v>
      </c>
      <c r="BQ34" s="33">
        <f t="shared" si="93"/>
        <v>513.39395557361775</v>
      </c>
    </row>
    <row r="35" spans="2:73">
      <c r="B35" s="6"/>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row>
    <row r="36" spans="2:73">
      <c r="B36" s="6" t="s">
        <v>10</v>
      </c>
      <c r="D36" s="33">
        <f>D26</f>
        <v>14350000</v>
      </c>
      <c r="E36" s="33">
        <f>D38+D23/2</f>
        <v>25256000</v>
      </c>
      <c r="F36" s="33">
        <f t="shared" ref="F36:M36" si="94">E38</f>
        <v>23235520</v>
      </c>
      <c r="G36" s="33">
        <f t="shared" si="94"/>
        <v>21376678.399999999</v>
      </c>
      <c r="H36" s="33">
        <f t="shared" si="94"/>
        <v>19666544.127999999</v>
      </c>
      <c r="I36" s="33">
        <f t="shared" si="94"/>
        <v>18093220.597759999</v>
      </c>
      <c r="J36" s="33">
        <f t="shared" si="94"/>
        <v>16645762.949939199</v>
      </c>
      <c r="K36" s="33">
        <f t="shared" si="94"/>
        <v>15314101.913944062</v>
      </c>
      <c r="L36" s="33">
        <f t="shared" si="94"/>
        <v>14088973.760828536</v>
      </c>
      <c r="M36" s="33">
        <f t="shared" si="94"/>
        <v>12961855.859962253</v>
      </c>
      <c r="N36" s="33">
        <f t="shared" ref="N36" si="95">M38</f>
        <v>11924907.391165273</v>
      </c>
      <c r="O36" s="33">
        <f>N38</f>
        <v>10970914.799872052</v>
      </c>
      <c r="P36" s="33">
        <f t="shared" ref="P36" si="96">O38</f>
        <v>10093241.615882289</v>
      </c>
      <c r="Q36" s="33">
        <f>P38</f>
        <v>9285782.286611706</v>
      </c>
      <c r="R36" s="33">
        <f t="shared" ref="R36" si="97">Q38</f>
        <v>8542919.7036827691</v>
      </c>
      <c r="S36" s="33">
        <f t="shared" ref="S36" si="98">R38</f>
        <v>7859486.1273881476</v>
      </c>
      <c r="T36" s="33">
        <f t="shared" ref="T36" si="99">S38</f>
        <v>7230727.2371970955</v>
      </c>
      <c r="U36" s="33">
        <f t="shared" ref="U36" si="100">T38</f>
        <v>6652269.0582213281</v>
      </c>
      <c r="V36" s="33">
        <f t="shared" ref="V36" si="101">U38</f>
        <v>6120087.5335636213</v>
      </c>
      <c r="W36" s="33">
        <f t="shared" ref="W36" si="102">V38</f>
        <v>5630480.5308785317</v>
      </c>
      <c r="X36" s="33">
        <f t="shared" ref="X36" si="103">W38</f>
        <v>5180042.0884082494</v>
      </c>
      <c r="Y36" s="33">
        <f t="shared" ref="Y36" si="104">X38</f>
        <v>4765638.7213355899</v>
      </c>
      <c r="Z36" s="33">
        <f t="shared" ref="Z36" si="105">Y38</f>
        <v>4384387.623628743</v>
      </c>
      <c r="AA36" s="33">
        <f t="shared" ref="AA36" si="106">Z38</f>
        <v>4033636.6137384437</v>
      </c>
      <c r="AB36" s="33">
        <f t="shared" ref="AB36" si="107">AA38</f>
        <v>3710945.6846393682</v>
      </c>
      <c r="AC36" s="33">
        <f t="shared" ref="AC36" si="108">AB38</f>
        <v>3414070.0298682186</v>
      </c>
      <c r="AD36" s="33">
        <f t="shared" ref="AD36" si="109">AC38</f>
        <v>3140944.4274787609</v>
      </c>
      <c r="AE36" s="33">
        <f t="shared" ref="AE36" si="110">AD38</f>
        <v>2889668.87328046</v>
      </c>
      <c r="AF36" s="33">
        <f t="shared" ref="AF36:AG36" si="111">AE38</f>
        <v>2658495.3634180231</v>
      </c>
      <c r="AG36" s="33">
        <f t="shared" si="111"/>
        <v>2445815.7343445811</v>
      </c>
      <c r="AH36" s="33">
        <f t="shared" ref="AH36" si="112">AG38</f>
        <v>2250150.4755970147</v>
      </c>
      <c r="AI36" s="33">
        <f t="shared" ref="AI36" si="113">AH38</f>
        <v>2070138.4375492535</v>
      </c>
      <c r="AJ36" s="33">
        <f t="shared" ref="AJ36" si="114">AI38</f>
        <v>1904527.3625453131</v>
      </c>
      <c r="AK36" s="33">
        <f t="shared" ref="AK36" si="115">AJ38</f>
        <v>1752165.1735416881</v>
      </c>
      <c r="AL36" s="33">
        <f t="shared" ref="AL36" si="116">AK38</f>
        <v>1611991.9596583531</v>
      </c>
      <c r="AM36" s="33">
        <f t="shared" ref="AM36" si="117">AL38</f>
        <v>1483032.6028856849</v>
      </c>
      <c r="AN36" s="33">
        <f t="shared" ref="AN36" si="118">AM38</f>
        <v>1364389.9946548301</v>
      </c>
      <c r="AO36" s="33">
        <f t="shared" ref="AO36" si="119">AN38</f>
        <v>1255238.7950824436</v>
      </c>
      <c r="AP36" s="33">
        <f t="shared" ref="AP36" si="120">AO38</f>
        <v>1154819.6914758482</v>
      </c>
      <c r="AQ36" s="33">
        <f t="shared" ref="AQ36" si="121">AP38</f>
        <v>1062434.1161577804</v>
      </c>
      <c r="AR36" s="33">
        <f t="shared" ref="AR36" si="122">AQ38</f>
        <v>977439.38686515798</v>
      </c>
      <c r="AS36" s="33">
        <f t="shared" ref="AS36" si="123">AR38</f>
        <v>899244.23591594538</v>
      </c>
      <c r="AT36" s="33">
        <f t="shared" ref="AT36" si="124">AS38</f>
        <v>827304.69704266975</v>
      </c>
      <c r="AU36" s="33">
        <f t="shared" ref="AU36" si="125">AT38</f>
        <v>761120.32127925614</v>
      </c>
      <c r="AV36" s="33">
        <f t="shared" ref="AV36" si="126">AU38</f>
        <v>700230.69557691563</v>
      </c>
      <c r="AW36" s="33">
        <f t="shared" ref="AW36" si="127">AV38</f>
        <v>644212.23993076244</v>
      </c>
      <c r="AX36" s="33">
        <f t="shared" ref="AX36" si="128">AW38</f>
        <v>592675.26073630142</v>
      </c>
      <c r="AY36" s="33">
        <f t="shared" ref="AY36" si="129">AX38</f>
        <v>545261.23987739731</v>
      </c>
      <c r="AZ36" s="33">
        <f t="shared" ref="AZ36" si="130">AY38</f>
        <v>501640.34068720555</v>
      </c>
      <c r="BA36" s="33">
        <f t="shared" ref="BA36" si="131">AZ38</f>
        <v>461509.11343222909</v>
      </c>
      <c r="BB36" s="33">
        <f t="shared" ref="BB36" si="132">BA38</f>
        <v>424588.38435765076</v>
      </c>
      <c r="BC36" s="33">
        <f t="shared" ref="BC36" si="133">BB38</f>
        <v>390621.31360903871</v>
      </c>
      <c r="BD36" s="33">
        <f t="shared" ref="BD36" si="134">BC38</f>
        <v>359371.60852031561</v>
      </c>
      <c r="BE36" s="33">
        <f t="shared" ref="BE36" si="135">BD38</f>
        <v>330621.87983869034</v>
      </c>
      <c r="BF36" s="33">
        <f t="shared" ref="BF36" si="136">BE38</f>
        <v>304172.12945159513</v>
      </c>
      <c r="BG36" s="33">
        <f t="shared" ref="BG36" si="137">BF38</f>
        <v>279838.35909546755</v>
      </c>
      <c r="BH36" s="33">
        <f t="shared" ref="BH36" si="138">BG38</f>
        <v>257451.29036783014</v>
      </c>
      <c r="BI36" s="33">
        <f t="shared" ref="BI36" si="139">BH38</f>
        <v>236855.18713840374</v>
      </c>
      <c r="BJ36" s="33">
        <f t="shared" ref="BJ36" si="140">BI38</f>
        <v>217906.77216733142</v>
      </c>
      <c r="BK36" s="33">
        <f t="shared" ref="BK36" si="141">BJ38</f>
        <v>200474.23039394492</v>
      </c>
      <c r="BL36" s="33">
        <f t="shared" ref="BL36" si="142">BK38</f>
        <v>184436.29196242933</v>
      </c>
      <c r="BM36" s="33">
        <f t="shared" ref="BM36" si="143">BL38</f>
        <v>169681.38860543497</v>
      </c>
      <c r="BN36" s="33">
        <f t="shared" ref="BN36" si="144">BM38</f>
        <v>156106.87751700016</v>
      </c>
      <c r="BO36" s="33">
        <f t="shared" ref="BO36" si="145">BN38</f>
        <v>143618.32731564014</v>
      </c>
      <c r="BP36" s="33">
        <f t="shared" ref="BP36" si="146">BO38</f>
        <v>132128.86113038892</v>
      </c>
      <c r="BQ36" s="33">
        <f t="shared" ref="BQ36" si="147">BP38</f>
        <v>121558.5522399578</v>
      </c>
    </row>
    <row r="37" spans="2:73">
      <c r="B37" s="6" t="s">
        <v>13</v>
      </c>
      <c r="C37" s="67"/>
      <c r="D37" s="33">
        <f>D36*$C$12*3</f>
        <v>3444000</v>
      </c>
      <c r="E37" s="33">
        <f t="shared" ref="E37:AJ37" si="148">E36*$C$12</f>
        <v>2020480</v>
      </c>
      <c r="F37" s="33">
        <f t="shared" si="148"/>
        <v>1858841.6000000001</v>
      </c>
      <c r="G37" s="33">
        <f t="shared" si="148"/>
        <v>1710134.2719999999</v>
      </c>
      <c r="H37" s="33">
        <f t="shared" si="148"/>
        <v>1573323.53024</v>
      </c>
      <c r="I37" s="33">
        <f t="shared" si="148"/>
        <v>1447457.6478208001</v>
      </c>
      <c r="J37" s="33">
        <f t="shared" si="148"/>
        <v>1331661.035995136</v>
      </c>
      <c r="K37" s="33">
        <f t="shared" si="148"/>
        <v>1225128.1531155249</v>
      </c>
      <c r="L37" s="33">
        <f t="shared" si="148"/>
        <v>1127117.9008662829</v>
      </c>
      <c r="M37" s="33">
        <f t="shared" si="148"/>
        <v>1036948.4687969802</v>
      </c>
      <c r="N37" s="33">
        <f t="shared" si="148"/>
        <v>953992.59129322192</v>
      </c>
      <c r="O37" s="33">
        <f t="shared" si="148"/>
        <v>877673.18398976419</v>
      </c>
      <c r="P37" s="33">
        <f t="shared" si="148"/>
        <v>807459.32927058311</v>
      </c>
      <c r="Q37" s="33">
        <f t="shared" si="148"/>
        <v>742862.58292893646</v>
      </c>
      <c r="R37" s="33">
        <f t="shared" si="148"/>
        <v>683433.57629462157</v>
      </c>
      <c r="S37" s="33">
        <f t="shared" si="148"/>
        <v>628758.89019105188</v>
      </c>
      <c r="T37" s="33">
        <f t="shared" si="148"/>
        <v>578458.17897576769</v>
      </c>
      <c r="U37" s="33">
        <f t="shared" si="148"/>
        <v>532181.52465770626</v>
      </c>
      <c r="V37" s="33">
        <f t="shared" si="148"/>
        <v>489607.00268508971</v>
      </c>
      <c r="W37" s="33">
        <f t="shared" si="148"/>
        <v>450438.44247028255</v>
      </c>
      <c r="X37" s="33">
        <f t="shared" si="148"/>
        <v>414403.36707265995</v>
      </c>
      <c r="Y37" s="33">
        <f t="shared" si="148"/>
        <v>381251.09770684718</v>
      </c>
      <c r="Z37" s="33">
        <f t="shared" si="148"/>
        <v>350751.00989029947</v>
      </c>
      <c r="AA37" s="33">
        <f t="shared" si="148"/>
        <v>322690.9290990755</v>
      </c>
      <c r="AB37" s="33">
        <f t="shared" si="148"/>
        <v>296875.65477114945</v>
      </c>
      <c r="AC37" s="33">
        <f t="shared" si="148"/>
        <v>273125.60238945752</v>
      </c>
      <c r="AD37" s="33">
        <f t="shared" si="148"/>
        <v>251275.55419830087</v>
      </c>
      <c r="AE37" s="33">
        <f t="shared" si="148"/>
        <v>231173.5098624368</v>
      </c>
      <c r="AF37" s="33">
        <f t="shared" si="148"/>
        <v>212679.62907344184</v>
      </c>
      <c r="AG37" s="33">
        <f t="shared" si="148"/>
        <v>195665.25874756649</v>
      </c>
      <c r="AH37" s="33">
        <f t="shared" si="148"/>
        <v>180012.03804776116</v>
      </c>
      <c r="AI37" s="33">
        <f t="shared" si="148"/>
        <v>165611.07500394029</v>
      </c>
      <c r="AJ37" s="33">
        <f t="shared" si="148"/>
        <v>152362.18900362504</v>
      </c>
      <c r="AK37" s="33">
        <f t="shared" ref="AK37:BP37" si="149">AK36*$C$12</f>
        <v>140173.21388333506</v>
      </c>
      <c r="AL37" s="33">
        <f t="shared" si="149"/>
        <v>128959.35677266825</v>
      </c>
      <c r="AM37" s="33">
        <f t="shared" si="149"/>
        <v>118642.60823085479</v>
      </c>
      <c r="AN37" s="33">
        <f t="shared" si="149"/>
        <v>109151.19957238641</v>
      </c>
      <c r="AO37" s="33">
        <f t="shared" si="149"/>
        <v>100419.1036065955</v>
      </c>
      <c r="AP37" s="33">
        <f t="shared" si="149"/>
        <v>92385.575318067858</v>
      </c>
      <c r="AQ37" s="33">
        <f t="shared" si="149"/>
        <v>84994.729292622433</v>
      </c>
      <c r="AR37" s="33">
        <f t="shared" si="149"/>
        <v>78195.150949212635</v>
      </c>
      <c r="AS37" s="33">
        <f t="shared" si="149"/>
        <v>71939.538873275626</v>
      </c>
      <c r="AT37" s="33">
        <f t="shared" si="149"/>
        <v>66184.375763413584</v>
      </c>
      <c r="AU37" s="33">
        <f t="shared" si="149"/>
        <v>60889.625702340491</v>
      </c>
      <c r="AV37" s="33">
        <f t="shared" si="149"/>
        <v>56018.455646153248</v>
      </c>
      <c r="AW37" s="33">
        <f t="shared" si="149"/>
        <v>51536.979194460997</v>
      </c>
      <c r="AX37" s="33">
        <f t="shared" si="149"/>
        <v>47414.020858904114</v>
      </c>
      <c r="AY37" s="33">
        <f t="shared" si="149"/>
        <v>43620.899190191783</v>
      </c>
      <c r="AZ37" s="33">
        <f t="shared" si="149"/>
        <v>40131.227254976446</v>
      </c>
      <c r="BA37" s="33">
        <f t="shared" si="149"/>
        <v>36920.729074578325</v>
      </c>
      <c r="BB37" s="33">
        <f t="shared" si="149"/>
        <v>33967.070748612059</v>
      </c>
      <c r="BC37" s="33">
        <f t="shared" si="149"/>
        <v>31249.705088723098</v>
      </c>
      <c r="BD37" s="33">
        <f t="shared" si="149"/>
        <v>28749.728681625249</v>
      </c>
      <c r="BE37" s="33">
        <f t="shared" si="149"/>
        <v>26449.750387095228</v>
      </c>
      <c r="BF37" s="33">
        <f t="shared" si="149"/>
        <v>24333.77035612761</v>
      </c>
      <c r="BG37" s="33">
        <f t="shared" si="149"/>
        <v>22387.068727637405</v>
      </c>
      <c r="BH37" s="33">
        <f t="shared" si="149"/>
        <v>20596.103229426411</v>
      </c>
      <c r="BI37" s="33">
        <f t="shared" si="149"/>
        <v>18948.4149710723</v>
      </c>
      <c r="BJ37" s="33">
        <f t="shared" si="149"/>
        <v>17432.541773386514</v>
      </c>
      <c r="BK37" s="33">
        <f t="shared" si="149"/>
        <v>16037.938431515593</v>
      </c>
      <c r="BL37" s="33">
        <f t="shared" si="149"/>
        <v>14754.903356994346</v>
      </c>
      <c r="BM37" s="33">
        <f t="shared" si="149"/>
        <v>13574.511088434798</v>
      </c>
      <c r="BN37" s="33">
        <f t="shared" si="149"/>
        <v>12488.550201360013</v>
      </c>
      <c r="BO37" s="33">
        <f t="shared" si="149"/>
        <v>11489.466185251211</v>
      </c>
      <c r="BP37" s="33">
        <f t="shared" si="149"/>
        <v>10570.308890431113</v>
      </c>
      <c r="BQ37" s="33">
        <f t="shared" ref="BQ37" si="150">BQ36*$C$12</f>
        <v>9724.6841791966253</v>
      </c>
    </row>
    <row r="38" spans="2:73">
      <c r="B38" s="6" t="s">
        <v>11</v>
      </c>
      <c r="D38" s="33">
        <f t="shared" ref="D38:AY38" si="151">IF((D36-D37)&gt;0,D36-D37,0)</f>
        <v>10906000</v>
      </c>
      <c r="E38" s="33">
        <f t="shared" si="151"/>
        <v>23235520</v>
      </c>
      <c r="F38" s="33">
        <f t="shared" si="151"/>
        <v>21376678.399999999</v>
      </c>
      <c r="G38" s="33">
        <f t="shared" si="151"/>
        <v>19666544.127999999</v>
      </c>
      <c r="H38" s="33">
        <f t="shared" si="151"/>
        <v>18093220.597759999</v>
      </c>
      <c r="I38" s="33">
        <f t="shared" si="151"/>
        <v>16645762.949939199</v>
      </c>
      <c r="J38" s="33">
        <f t="shared" si="151"/>
        <v>15314101.913944062</v>
      </c>
      <c r="K38" s="33">
        <f t="shared" si="151"/>
        <v>14088973.760828536</v>
      </c>
      <c r="L38" s="33">
        <f t="shared" si="151"/>
        <v>12961855.859962253</v>
      </c>
      <c r="M38" s="33">
        <f t="shared" si="151"/>
        <v>11924907.391165273</v>
      </c>
      <c r="N38" s="33">
        <f t="shared" si="151"/>
        <v>10970914.799872052</v>
      </c>
      <c r="O38" s="33">
        <f t="shared" si="151"/>
        <v>10093241.615882289</v>
      </c>
      <c r="P38" s="33">
        <f t="shared" si="151"/>
        <v>9285782.286611706</v>
      </c>
      <c r="Q38" s="33">
        <f t="shared" si="151"/>
        <v>8542919.7036827691</v>
      </c>
      <c r="R38" s="33">
        <f t="shared" si="151"/>
        <v>7859486.1273881476</v>
      </c>
      <c r="S38" s="33">
        <f t="shared" si="151"/>
        <v>7230727.2371970955</v>
      </c>
      <c r="T38" s="33">
        <f t="shared" si="151"/>
        <v>6652269.0582213281</v>
      </c>
      <c r="U38" s="33">
        <f t="shared" si="151"/>
        <v>6120087.5335636213</v>
      </c>
      <c r="V38" s="33">
        <f t="shared" si="151"/>
        <v>5630480.5308785317</v>
      </c>
      <c r="W38" s="33">
        <f t="shared" si="151"/>
        <v>5180042.0884082494</v>
      </c>
      <c r="X38" s="33">
        <f t="shared" si="151"/>
        <v>4765638.7213355899</v>
      </c>
      <c r="Y38" s="33">
        <f t="shared" si="151"/>
        <v>4384387.623628743</v>
      </c>
      <c r="Z38" s="33">
        <f t="shared" si="151"/>
        <v>4033636.6137384437</v>
      </c>
      <c r="AA38" s="33">
        <f t="shared" si="151"/>
        <v>3710945.6846393682</v>
      </c>
      <c r="AB38" s="33">
        <f t="shared" si="151"/>
        <v>3414070.0298682186</v>
      </c>
      <c r="AC38" s="33">
        <f t="shared" si="151"/>
        <v>3140944.4274787609</v>
      </c>
      <c r="AD38" s="33">
        <f t="shared" si="151"/>
        <v>2889668.87328046</v>
      </c>
      <c r="AE38" s="33">
        <f t="shared" si="151"/>
        <v>2658495.3634180231</v>
      </c>
      <c r="AF38" s="33">
        <f t="shared" si="151"/>
        <v>2445815.7343445811</v>
      </c>
      <c r="AG38" s="33">
        <f t="shared" si="151"/>
        <v>2250150.4755970147</v>
      </c>
      <c r="AH38" s="33">
        <f t="shared" si="151"/>
        <v>2070138.4375492535</v>
      </c>
      <c r="AI38" s="33">
        <f t="shared" si="151"/>
        <v>1904527.3625453131</v>
      </c>
      <c r="AJ38" s="33">
        <f t="shared" si="151"/>
        <v>1752165.1735416881</v>
      </c>
      <c r="AK38" s="33">
        <f t="shared" si="151"/>
        <v>1611991.9596583531</v>
      </c>
      <c r="AL38" s="33">
        <f t="shared" si="151"/>
        <v>1483032.6028856849</v>
      </c>
      <c r="AM38" s="33">
        <f t="shared" si="151"/>
        <v>1364389.9946548301</v>
      </c>
      <c r="AN38" s="33">
        <f t="shared" si="151"/>
        <v>1255238.7950824436</v>
      </c>
      <c r="AO38" s="33">
        <f t="shared" si="151"/>
        <v>1154819.6914758482</v>
      </c>
      <c r="AP38" s="33">
        <f t="shared" si="151"/>
        <v>1062434.1161577804</v>
      </c>
      <c r="AQ38" s="33">
        <f t="shared" si="151"/>
        <v>977439.38686515798</v>
      </c>
      <c r="AR38" s="33">
        <f t="shared" si="151"/>
        <v>899244.23591594538</v>
      </c>
      <c r="AS38" s="33">
        <f t="shared" si="151"/>
        <v>827304.69704266975</v>
      </c>
      <c r="AT38" s="33">
        <f t="shared" si="151"/>
        <v>761120.32127925614</v>
      </c>
      <c r="AU38" s="33">
        <f t="shared" si="151"/>
        <v>700230.69557691563</v>
      </c>
      <c r="AV38" s="33">
        <f t="shared" si="151"/>
        <v>644212.23993076244</v>
      </c>
      <c r="AW38" s="33">
        <f t="shared" si="151"/>
        <v>592675.26073630142</v>
      </c>
      <c r="AX38" s="33">
        <f t="shared" si="151"/>
        <v>545261.23987739731</v>
      </c>
      <c r="AY38" s="33">
        <f t="shared" si="151"/>
        <v>501640.34068720555</v>
      </c>
      <c r="AZ38" s="33">
        <f t="shared" ref="AZ38:BD38" si="152">IF((AZ36-AZ37)&gt;0,AZ36-AZ37,0)</f>
        <v>461509.11343222909</v>
      </c>
      <c r="BA38" s="33">
        <f t="shared" si="152"/>
        <v>424588.38435765076</v>
      </c>
      <c r="BB38" s="33">
        <f t="shared" si="152"/>
        <v>390621.31360903871</v>
      </c>
      <c r="BC38" s="33">
        <f t="shared" si="152"/>
        <v>359371.60852031561</v>
      </c>
      <c r="BD38" s="33">
        <f t="shared" si="152"/>
        <v>330621.87983869034</v>
      </c>
      <c r="BE38" s="33">
        <f t="shared" ref="BE38:BQ38" si="153">IF((BE36-BE37)&gt;0,BE36-BE37,0)</f>
        <v>304172.12945159513</v>
      </c>
      <c r="BF38" s="33">
        <f t="shared" si="153"/>
        <v>279838.35909546755</v>
      </c>
      <c r="BG38" s="33">
        <f t="shared" si="153"/>
        <v>257451.29036783014</v>
      </c>
      <c r="BH38" s="33">
        <f t="shared" si="153"/>
        <v>236855.18713840374</v>
      </c>
      <c r="BI38" s="33">
        <f t="shared" si="153"/>
        <v>217906.77216733142</v>
      </c>
      <c r="BJ38" s="33">
        <f t="shared" si="153"/>
        <v>200474.23039394492</v>
      </c>
      <c r="BK38" s="33">
        <f t="shared" si="153"/>
        <v>184436.29196242933</v>
      </c>
      <c r="BL38" s="33">
        <f t="shared" si="153"/>
        <v>169681.38860543497</v>
      </c>
      <c r="BM38" s="33">
        <f t="shared" si="153"/>
        <v>156106.87751700016</v>
      </c>
      <c r="BN38" s="33">
        <f t="shared" si="153"/>
        <v>143618.32731564014</v>
      </c>
      <c r="BO38" s="33">
        <f t="shared" si="153"/>
        <v>132128.86113038892</v>
      </c>
      <c r="BP38" s="33">
        <f t="shared" si="153"/>
        <v>121558.5522399578</v>
      </c>
      <c r="BQ38" s="33">
        <f t="shared" si="153"/>
        <v>111833.86806076118</v>
      </c>
    </row>
    <row r="39" spans="2:73">
      <c r="B39" s="6"/>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row>
    <row r="40" spans="2:73">
      <c r="B40" s="6" t="s">
        <v>12</v>
      </c>
      <c r="D40" s="33">
        <f t="shared" ref="D40:AY40" si="154">D34+D32-D37</f>
        <v>-2637057.8604104761</v>
      </c>
      <c r="E40" s="33">
        <f t="shared" si="154"/>
        <v>-417239.62817861279</v>
      </c>
      <c r="F40" s="33">
        <f t="shared" si="154"/>
        <v>-276889.04289393453</v>
      </c>
      <c r="G40" s="33">
        <f t="shared" si="154"/>
        <v>-149469.52960925573</v>
      </c>
      <c r="H40" s="33">
        <f t="shared" si="154"/>
        <v>-33946.602564577246</v>
      </c>
      <c r="I40" s="33">
        <f t="shared" si="154"/>
        <v>70631.465139301028</v>
      </c>
      <c r="J40" s="33">
        <f t="shared" si="154"/>
        <v>165140.26224964391</v>
      </c>
      <c r="K40" s="33">
        <f t="shared" si="154"/>
        <v>250385.33041393338</v>
      </c>
      <c r="L40" s="33">
        <f t="shared" si="154"/>
        <v>327107.76794785424</v>
      </c>
      <c r="M40" s="33">
        <f t="shared" si="154"/>
        <v>395989.38530183525</v>
      </c>
      <c r="N40" s="33">
        <f t="shared" si="154"/>
        <v>457657.44809027191</v>
      </c>
      <c r="O40" s="33">
        <f t="shared" si="154"/>
        <v>512689.04067840846</v>
      </c>
      <c r="P40" s="33">
        <f t="shared" si="154"/>
        <v>561615.0806822679</v>
      </c>
      <c r="Q40" s="33">
        <f t="shared" si="154"/>
        <v>604924.01230859337</v>
      </c>
      <c r="R40" s="33">
        <f t="shared" si="154"/>
        <v>643065.20422758663</v>
      </c>
      <c r="S40" s="33">
        <f t="shared" si="154"/>
        <v>672323.52056412189</v>
      </c>
      <c r="T40" s="33">
        <f t="shared" si="154"/>
        <v>697359.21433605929</v>
      </c>
      <c r="U40" s="33">
        <f t="shared" si="154"/>
        <v>722650.75858617551</v>
      </c>
      <c r="V40" s="33">
        <f t="shared" si="154"/>
        <v>744240.17049084639</v>
      </c>
      <c r="W40" s="33">
        <f t="shared" si="154"/>
        <v>762423.62063770858</v>
      </c>
      <c r="X40" s="33">
        <f t="shared" si="154"/>
        <v>769182.8900503614</v>
      </c>
      <c r="Y40" s="33">
        <f t="shared" si="154"/>
        <v>773363.28933040309</v>
      </c>
      <c r="Z40" s="33">
        <f t="shared" si="154"/>
        <v>783486.13887740206</v>
      </c>
      <c r="AA40" s="33">
        <f t="shared" si="154"/>
        <v>791168.98139907769</v>
      </c>
      <c r="AB40" s="33">
        <f t="shared" si="154"/>
        <v>796607.01745745516</v>
      </c>
      <c r="AC40" s="33">
        <f t="shared" si="154"/>
        <v>795324.72398388258</v>
      </c>
      <c r="AD40" s="33">
        <f t="shared" si="154"/>
        <v>792313.0819950148</v>
      </c>
      <c r="AE40" s="33">
        <f t="shared" si="154"/>
        <v>792379.19941181072</v>
      </c>
      <c r="AF40" s="33">
        <f t="shared" si="154"/>
        <v>790837.15328173724</v>
      </c>
      <c r="AG40" s="33">
        <f t="shared" si="154"/>
        <v>787815.59668854438</v>
      </c>
      <c r="AH40" s="33">
        <f t="shared" si="154"/>
        <v>768111.65767881623</v>
      </c>
      <c r="AI40" s="33">
        <f t="shared" si="154"/>
        <v>747717.13553495379</v>
      </c>
      <c r="AJ40" s="33">
        <f t="shared" si="154"/>
        <v>742053.4436599008</v>
      </c>
      <c r="AK40" s="33">
        <f t="shared" si="154"/>
        <v>735329.84090482257</v>
      </c>
      <c r="AL40" s="33">
        <f t="shared" si="154"/>
        <v>727631.12014012109</v>
      </c>
      <c r="AM40" s="33">
        <f t="shared" si="154"/>
        <v>715535.19126271177</v>
      </c>
      <c r="AN40" s="33">
        <f t="shared" si="154"/>
        <v>702742.23572352435</v>
      </c>
      <c r="AO40" s="33">
        <f t="shared" si="154"/>
        <v>692818.38025708089</v>
      </c>
      <c r="AP40" s="33">
        <f t="shared" si="154"/>
        <v>682195.95711337426</v>
      </c>
      <c r="AQ40" s="33">
        <f t="shared" si="154"/>
        <v>670930.85170658538</v>
      </c>
      <c r="AR40" s="33">
        <f t="shared" si="154"/>
        <v>657804.31789242232</v>
      </c>
      <c r="AS40" s="33">
        <f t="shared" si="154"/>
        <v>644180.38174776419</v>
      </c>
      <c r="AT40" s="33">
        <f t="shared" si="154"/>
        <v>631372.72129934758</v>
      </c>
      <c r="AU40" s="33">
        <f t="shared" si="154"/>
        <v>618104.64780214196</v>
      </c>
      <c r="AV40" s="33">
        <f t="shared" si="154"/>
        <v>604412.99430005043</v>
      </c>
      <c r="AW40" s="33">
        <f t="shared" si="154"/>
        <v>585299.88471919147</v>
      </c>
      <c r="AX40" s="33">
        <f t="shared" si="154"/>
        <v>566012.72081962449</v>
      </c>
      <c r="AY40" s="33">
        <f t="shared" si="154"/>
        <v>551611.94652491319</v>
      </c>
      <c r="AZ40" s="33">
        <f t="shared" ref="AZ40:BD40" si="155">AZ34+AZ32-AZ37</f>
        <v>536907.72249670478</v>
      </c>
      <c r="BA40" s="33">
        <f t="shared" si="155"/>
        <v>521924.32471367921</v>
      </c>
      <c r="BB40" s="33">
        <f t="shared" si="155"/>
        <v>292802.5095808297</v>
      </c>
      <c r="BC40" s="33">
        <f t="shared" si="155"/>
        <v>71285.274276642347</v>
      </c>
      <c r="BD40" s="33">
        <f t="shared" si="155"/>
        <v>71273.099709795366</v>
      </c>
      <c r="BE40" s="33">
        <f t="shared" ref="BE40:BQ40" si="156">BE34+BE32-BE37</f>
        <v>71060.927030380524</v>
      </c>
      <c r="BF40" s="33">
        <f t="shared" si="156"/>
        <v>70664.756087403308</v>
      </c>
      <c r="BG40" s="33">
        <f t="shared" si="156"/>
        <v>69760.434881149777</v>
      </c>
      <c r="BH40" s="33">
        <f t="shared" si="156"/>
        <v>68712.800545623919</v>
      </c>
      <c r="BI40" s="33">
        <f t="shared" si="156"/>
        <v>67873.183832046969</v>
      </c>
      <c r="BJ40" s="33">
        <f t="shared" si="156"/>
        <v>66901.752057801685</v>
      </c>
      <c r="BK40" s="33">
        <f t="shared" si="156"/>
        <v>65809.050427741546</v>
      </c>
      <c r="BL40" s="33">
        <f t="shared" si="156"/>
        <v>58689.196850539258</v>
      </c>
      <c r="BM40" s="33">
        <f t="shared" si="156"/>
        <v>51683.565042194547</v>
      </c>
      <c r="BN40" s="33">
        <f t="shared" si="156"/>
        <v>50715.950106976808</v>
      </c>
      <c r="BO40" s="33">
        <f t="shared" si="156"/>
        <v>49661.458300793092</v>
      </c>
      <c r="BP40" s="33">
        <f t="shared" si="156"/>
        <v>48527.03977332067</v>
      </c>
      <c r="BQ40" s="33">
        <f t="shared" si="156"/>
        <v>19310.596197106384</v>
      </c>
    </row>
    <row r="41" spans="2:73">
      <c r="B41" s="6" t="s">
        <v>21</v>
      </c>
      <c r="C41" s="66"/>
      <c r="D41" s="33">
        <f t="shared" ref="D41:AI41" si="157">(D40*$C$13)/(1-$C$13)</f>
        <v>-950775.96327724657</v>
      </c>
      <c r="E41" s="33">
        <f t="shared" si="157"/>
        <v>-150433.33532970393</v>
      </c>
      <c r="F41" s="33">
        <f t="shared" si="157"/>
        <v>-99830.74335631654</v>
      </c>
      <c r="G41" s="33">
        <f t="shared" si="157"/>
        <v>-53890.374621024181</v>
      </c>
      <c r="H41" s="33">
        <f t="shared" si="157"/>
        <v>-12239.251264779552</v>
      </c>
      <c r="I41" s="33">
        <f t="shared" si="157"/>
        <v>25465.76634274119</v>
      </c>
      <c r="J41" s="33">
        <f t="shared" si="157"/>
        <v>59540.366661436252</v>
      </c>
      <c r="K41" s="33">
        <f t="shared" si="157"/>
        <v>90274.983074411371</v>
      </c>
      <c r="L41" s="33">
        <f t="shared" si="157"/>
        <v>117936.81429412433</v>
      </c>
      <c r="M41" s="33">
        <f t="shared" si="157"/>
        <v>142771.68313603583</v>
      </c>
      <c r="N41" s="33">
        <f t="shared" si="157"/>
        <v>165005.74659037017</v>
      </c>
      <c r="O41" s="33">
        <f t="shared" si="157"/>
        <v>184847.06908813369</v>
      </c>
      <c r="P41" s="33">
        <f t="shared" si="157"/>
        <v>202487.06990585171</v>
      </c>
      <c r="Q41" s="33">
        <f t="shared" si="157"/>
        <v>218101.85477792821</v>
      </c>
      <c r="R41" s="33">
        <f t="shared" si="157"/>
        <v>231853.44098001425</v>
      </c>
      <c r="S41" s="33">
        <f t="shared" si="157"/>
        <v>242402.35775441132</v>
      </c>
      <c r="T41" s="33">
        <f t="shared" si="157"/>
        <v>251428.83237966767</v>
      </c>
      <c r="U41" s="33">
        <f t="shared" si="157"/>
        <v>260547.55241542382</v>
      </c>
      <c r="V41" s="33">
        <f t="shared" si="157"/>
        <v>268331.49004091742</v>
      </c>
      <c r="W41" s="33">
        <f t="shared" si="157"/>
        <v>274887.42784896982</v>
      </c>
      <c r="X41" s="33">
        <f t="shared" si="157"/>
        <v>277324.44335149083</v>
      </c>
      <c r="Y41" s="33">
        <f t="shared" si="157"/>
        <v>278831.66213953309</v>
      </c>
      <c r="Z41" s="33">
        <f t="shared" si="157"/>
        <v>282481.39701021981</v>
      </c>
      <c r="AA41" s="33">
        <f t="shared" si="157"/>
        <v>285251.40145681036</v>
      </c>
      <c r="AB41" s="33">
        <f t="shared" si="157"/>
        <v>287212.05391323217</v>
      </c>
      <c r="AC41" s="33">
        <f t="shared" si="157"/>
        <v>286749.73041595769</v>
      </c>
      <c r="AD41" s="33">
        <f t="shared" si="157"/>
        <v>285663.90031112783</v>
      </c>
      <c r="AE41" s="33">
        <f t="shared" si="157"/>
        <v>285687.73856344196</v>
      </c>
      <c r="AF41" s="33">
        <f t="shared" si="157"/>
        <v>285131.76274783723</v>
      </c>
      <c r="AG41" s="33">
        <f t="shared" si="157"/>
        <v>284042.35798974731</v>
      </c>
      <c r="AH41" s="33">
        <f t="shared" si="157"/>
        <v>276938.21671413106</v>
      </c>
      <c r="AI41" s="33">
        <f t="shared" si="157"/>
        <v>269585.08968267043</v>
      </c>
      <c r="AJ41" s="33">
        <f t="shared" ref="AJ41:BO41" si="158">(AJ40*$C$13)/(1-$C$13)</f>
        <v>267543.07832635881</v>
      </c>
      <c r="AK41" s="33">
        <f t="shared" si="158"/>
        <v>265118.92223099049</v>
      </c>
      <c r="AL41" s="33">
        <f t="shared" si="158"/>
        <v>262343.19297568989</v>
      </c>
      <c r="AM41" s="33">
        <f t="shared" si="158"/>
        <v>257982.0757613859</v>
      </c>
      <c r="AN41" s="33">
        <f t="shared" si="158"/>
        <v>253369.64961460404</v>
      </c>
      <c r="AO41" s="33">
        <f t="shared" si="158"/>
        <v>249791.66090901557</v>
      </c>
      <c r="AP41" s="33">
        <f t="shared" si="158"/>
        <v>245961.80766672682</v>
      </c>
      <c r="AQ41" s="33">
        <f t="shared" si="158"/>
        <v>241900.23905067367</v>
      </c>
      <c r="AR41" s="33">
        <f t="shared" si="158"/>
        <v>237167.54318570328</v>
      </c>
      <c r="AS41" s="33">
        <f t="shared" si="158"/>
        <v>232255.51178660887</v>
      </c>
      <c r="AT41" s="33">
        <f t="shared" si="158"/>
        <v>227637.78386983284</v>
      </c>
      <c r="AU41" s="33">
        <f t="shared" si="158"/>
        <v>222854.05669056819</v>
      </c>
      <c r="AV41" s="33">
        <f t="shared" si="158"/>
        <v>217917.61018981409</v>
      </c>
      <c r="AW41" s="33">
        <f t="shared" si="158"/>
        <v>211026.489048416</v>
      </c>
      <c r="AX41" s="33">
        <f t="shared" si="158"/>
        <v>204072.61362884421</v>
      </c>
      <c r="AY41" s="33">
        <f t="shared" si="158"/>
        <v>198880.49772666942</v>
      </c>
      <c r="AZ41" s="33">
        <f t="shared" si="158"/>
        <v>193578.97477772349</v>
      </c>
      <c r="BA41" s="33">
        <f t="shared" si="158"/>
        <v>188176.79734574829</v>
      </c>
      <c r="BB41" s="33">
        <f t="shared" si="158"/>
        <v>105568.25175363249</v>
      </c>
      <c r="BC41" s="33">
        <f t="shared" si="158"/>
        <v>25701.493446680575</v>
      </c>
      <c r="BD41" s="33">
        <f t="shared" si="158"/>
        <v>25697.103977001054</v>
      </c>
      <c r="BE41" s="33">
        <f t="shared" si="158"/>
        <v>25620.606344286858</v>
      </c>
      <c r="BF41" s="33">
        <f t="shared" si="158"/>
        <v>25477.769201580788</v>
      </c>
      <c r="BG41" s="33">
        <f t="shared" si="158"/>
        <v>25151.721419734273</v>
      </c>
      <c r="BH41" s="33">
        <f t="shared" si="158"/>
        <v>24774.002917809987</v>
      </c>
      <c r="BI41" s="33">
        <f t="shared" si="158"/>
        <v>24471.283966656389</v>
      </c>
      <c r="BJ41" s="33">
        <f t="shared" si="158"/>
        <v>24121.03985757476</v>
      </c>
      <c r="BK41" s="33">
        <f t="shared" si="158"/>
        <v>23727.072603199333</v>
      </c>
      <c r="BL41" s="33">
        <f t="shared" si="158"/>
        <v>21160.050565160414</v>
      </c>
      <c r="BM41" s="33">
        <f t="shared" si="158"/>
        <v>18634.210525417082</v>
      </c>
      <c r="BN41" s="33">
        <f t="shared" si="158"/>
        <v>18285.342555576673</v>
      </c>
      <c r="BO41" s="33">
        <f t="shared" si="158"/>
        <v>17905.151632258738</v>
      </c>
      <c r="BP41" s="33">
        <f t="shared" ref="BP41:BQ41" si="159">(BP40*$C$13)/(1-$C$13)</f>
        <v>17496.143591741467</v>
      </c>
      <c r="BQ41" s="33">
        <f t="shared" si="159"/>
        <v>6962.3237989567233</v>
      </c>
    </row>
    <row r="42" spans="2:73">
      <c r="B42" s="6"/>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row>
    <row r="43" spans="2:73">
      <c r="B43" s="3" t="s">
        <v>135</v>
      </c>
      <c r="D43" s="36">
        <f>D32+D33+D34+D41</f>
        <v>182634.93448087783</v>
      </c>
      <c r="E43" s="36">
        <f t="shared" ref="E43:M43" si="160">E32+E33+E34+E41</f>
        <v>2098948.0489654373</v>
      </c>
      <c r="F43" s="36">
        <f t="shared" si="160"/>
        <v>2114669.818496611</v>
      </c>
      <c r="G43" s="36">
        <f t="shared" si="160"/>
        <v>2125729.364789689</v>
      </c>
      <c r="H43" s="36">
        <f t="shared" si="160"/>
        <v>2132499.6657037199</v>
      </c>
      <c r="I43" s="36">
        <f t="shared" si="160"/>
        <v>2135323.8608690258</v>
      </c>
      <c r="J43" s="36">
        <f t="shared" si="160"/>
        <v>2134517.6387455072</v>
      </c>
      <c r="K43" s="36">
        <f t="shared" si="160"/>
        <v>2130371.4327162681</v>
      </c>
      <c r="L43" s="36">
        <f t="shared" si="160"/>
        <v>2123152.4414937668</v>
      </c>
      <c r="M43" s="36">
        <f t="shared" si="160"/>
        <v>2113106.487893464</v>
      </c>
      <c r="N43" s="36">
        <f t="shared" ref="N43:AB43" si="161">N32+N33+N34+N41</f>
        <v>2100459.7289055847</v>
      </c>
      <c r="O43" s="36">
        <f t="shared" si="161"/>
        <v>2085420.2289611339</v>
      </c>
      <c r="P43" s="36">
        <f t="shared" si="161"/>
        <v>2068179.4073366378</v>
      </c>
      <c r="Q43" s="36">
        <f t="shared" si="161"/>
        <v>2048913.3697665001</v>
      </c>
      <c r="R43" s="36">
        <f t="shared" si="161"/>
        <v>2027784.133526372</v>
      </c>
      <c r="S43" s="36">
        <f t="shared" si="161"/>
        <v>1999371.9946598101</v>
      </c>
      <c r="T43" s="36">
        <f t="shared" si="161"/>
        <v>1969685.4096737313</v>
      </c>
      <c r="U43" s="36">
        <f t="shared" si="161"/>
        <v>1944419.2993265225</v>
      </c>
      <c r="V43" s="36">
        <f t="shared" si="161"/>
        <v>1917818.4065690506</v>
      </c>
      <c r="W43" s="36">
        <f t="shared" si="161"/>
        <v>1889989.5139941375</v>
      </c>
      <c r="X43" s="36">
        <f t="shared" si="161"/>
        <v>1849848.0400010929</v>
      </c>
      <c r="Y43" s="36">
        <f t="shared" si="161"/>
        <v>1809274.7788016156</v>
      </c>
      <c r="Z43" s="36">
        <f t="shared" si="161"/>
        <v>1779535.7023054291</v>
      </c>
      <c r="AA43" s="36">
        <f t="shared" si="161"/>
        <v>1748916.8953851466</v>
      </c>
      <c r="AB43" s="36">
        <f t="shared" si="161"/>
        <v>1717488.7364746954</v>
      </c>
      <c r="AC43" s="36">
        <f t="shared" ref="AC43:AF43" si="162">AC32+AC33+AC34+AC41</f>
        <v>1679036.9788073988</v>
      </c>
      <c r="AD43" s="36">
        <f t="shared" si="162"/>
        <v>1640241.3397729206</v>
      </c>
      <c r="AE43" s="36">
        <f t="shared" si="162"/>
        <v>1607435.6171391094</v>
      </c>
      <c r="AF43" s="36">
        <f t="shared" si="162"/>
        <v>1574050.0804373794</v>
      </c>
      <c r="AG43" s="36">
        <f t="shared" ref="AG43" si="163">AG32+AG33+AG34+AG41</f>
        <v>1540131.1147931642</v>
      </c>
      <c r="AH43" s="36">
        <f t="shared" ref="AH43:AY43" si="164">AH32+AH33+AH34+AH41</f>
        <v>1485055.5041684569</v>
      </c>
      <c r="AI43" s="36">
        <f t="shared" si="164"/>
        <v>1430651.2309647533</v>
      </c>
      <c r="AJ43" s="36">
        <f t="shared" si="164"/>
        <v>1397620.3050760138</v>
      </c>
      <c r="AK43" s="36">
        <f t="shared" si="164"/>
        <v>1364207.2344482169</v>
      </c>
      <c r="AL43" s="36">
        <f t="shared" si="164"/>
        <v>1330442.590660488</v>
      </c>
      <c r="AM43" s="36">
        <f t="shared" si="164"/>
        <v>1291633.4255901438</v>
      </c>
      <c r="AN43" s="36">
        <f t="shared" si="164"/>
        <v>1252783.1972493737</v>
      </c>
      <c r="AO43" s="36">
        <f t="shared" si="164"/>
        <v>1218636.7853354609</v>
      </c>
      <c r="AP43" s="36">
        <f t="shared" si="164"/>
        <v>1184238.5088848481</v>
      </c>
      <c r="AQ43" s="36">
        <f t="shared" si="164"/>
        <v>1149608.517060471</v>
      </c>
      <c r="AR43" s="36">
        <f t="shared" si="164"/>
        <v>1113052.1036058848</v>
      </c>
      <c r="AS43" s="36">
        <f t="shared" si="164"/>
        <v>1076392.6512422466</v>
      </c>
      <c r="AT43" s="36">
        <f t="shared" si="164"/>
        <v>1041359.0933672902</v>
      </c>
      <c r="AU43" s="36">
        <f t="shared" si="164"/>
        <v>1006159.536229845</v>
      </c>
      <c r="AV43" s="36">
        <f t="shared" si="164"/>
        <v>970807.2597709106</v>
      </c>
      <c r="AW43" s="36">
        <f t="shared" si="164"/>
        <v>928527.43946199282</v>
      </c>
      <c r="AX43" s="36">
        <f t="shared" si="164"/>
        <v>886487.11520219548</v>
      </c>
      <c r="AY43" s="36">
        <f t="shared" si="164"/>
        <v>851483.66999642877</v>
      </c>
      <c r="AZ43" s="36">
        <f t="shared" ref="AZ43:BD43" si="165">AZ32+AZ33+AZ34+AZ41</f>
        <v>816370.81774389092</v>
      </c>
      <c r="BA43" s="36">
        <f t="shared" si="165"/>
        <v>781157.3110083238</v>
      </c>
      <c r="BB43" s="36">
        <f t="shared" si="165"/>
        <v>457359.19307949417</v>
      </c>
      <c r="BC43" s="36">
        <f t="shared" si="165"/>
        <v>149150.40385510825</v>
      </c>
      <c r="BD43" s="36">
        <f t="shared" si="165"/>
        <v>145029.76792039641</v>
      </c>
      <c r="BE43" s="36">
        <f t="shared" ref="BE43:BQ43" si="166">BE32+BE33+BE34+BE41</f>
        <v>140837.02382264985</v>
      </c>
      <c r="BF43" s="36">
        <f t="shared" si="166"/>
        <v>136577.94021491145</v>
      </c>
      <c r="BG43" s="36">
        <f t="shared" si="166"/>
        <v>131800.7403656528</v>
      </c>
      <c r="BH43" s="36">
        <f t="shared" si="166"/>
        <v>126992.22531416148</v>
      </c>
      <c r="BI43" s="36">
        <f t="shared" si="166"/>
        <v>122613.97093366573</v>
      </c>
      <c r="BJ43" s="36">
        <f t="shared" si="166"/>
        <v>118188.19139524191</v>
      </c>
      <c r="BK43" s="36">
        <f t="shared" si="166"/>
        <v>113718.68871152433</v>
      </c>
      <c r="BL43" s="36">
        <f t="shared" si="166"/>
        <v>101229.78533912075</v>
      </c>
      <c r="BM43" s="36">
        <f t="shared" si="166"/>
        <v>89137.404089371907</v>
      </c>
      <c r="BN43" s="36">
        <f t="shared" si="166"/>
        <v>85423.680938907695</v>
      </c>
      <c r="BO43" s="36">
        <f t="shared" si="166"/>
        <v>81678.634834965938</v>
      </c>
      <c r="BP43" s="36">
        <f t="shared" si="166"/>
        <v>77904.771613824851</v>
      </c>
      <c r="BQ43" s="36">
        <f t="shared" si="166"/>
        <v>36325.424014842865</v>
      </c>
      <c r="BR43" s="36">
        <v>0</v>
      </c>
      <c r="BS43" s="36">
        <v>0</v>
      </c>
      <c r="BT43" s="36">
        <v>0</v>
      </c>
      <c r="BU43" s="36">
        <v>0</v>
      </c>
    </row>
    <row r="44" spans="2:73">
      <c r="B44" s="3"/>
      <c r="D44" s="37"/>
      <c r="E44" s="37"/>
      <c r="F44" s="37"/>
      <c r="G44" s="37"/>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row>
    <row r="45" spans="2:73">
      <c r="B45" s="3"/>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row>
    <row r="46" spans="2:73">
      <c r="B46" s="6"/>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row>
    <row r="47" spans="2:73">
      <c r="C47" s="6"/>
      <c r="BE47" s="33"/>
    </row>
    <row r="48" spans="2:73">
      <c r="B48" s="6" t="s">
        <v>140</v>
      </c>
      <c r="C48" s="46">
        <f>+NPV(WACC,D43:BQ43)</f>
        <v>28479755.136968601</v>
      </c>
      <c r="D48" s="105"/>
    </row>
    <row r="49" spans="2:6">
      <c r="B49" s="6"/>
      <c r="C49" s="46"/>
    </row>
    <row r="50" spans="2:6">
      <c r="B50" s="6" t="s">
        <v>141</v>
      </c>
      <c r="C50" s="46">
        <f>+NPV(WACC,D34:BQ34)</f>
        <v>11251435.669909965</v>
      </c>
    </row>
    <row r="51" spans="2:6">
      <c r="B51" s="6"/>
      <c r="C51" s="46"/>
    </row>
    <row r="52" spans="2:6">
      <c r="B52" s="6" t="s">
        <v>62</v>
      </c>
      <c r="C52" s="101">
        <f>SUM(D43:G43)-SUM('4 yr Deferral BCA'!D43:G43)</f>
        <v>6521982.1667326149</v>
      </c>
    </row>
    <row r="53" spans="2:6">
      <c r="B53" s="6"/>
      <c r="C53" s="96"/>
    </row>
    <row r="55" spans="2:6">
      <c r="B55" s="6"/>
      <c r="C55" s="46"/>
      <c r="F55" s="97"/>
    </row>
    <row r="56" spans="2:6">
      <c r="B56" s="6"/>
      <c r="C56" s="46"/>
    </row>
    <row r="57" spans="2:6">
      <c r="B57" s="6"/>
    </row>
    <row r="59" spans="2:6">
      <c r="B59" s="6"/>
      <c r="C59" s="101"/>
    </row>
    <row r="60" spans="2:6">
      <c r="B60" s="6"/>
      <c r="C60" s="101"/>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365C-AE65-4B43-8F54-7C43F15549BB}">
  <sheetPr>
    <tabColor rgb="FF00B0F0"/>
  </sheetPr>
  <dimension ref="A1:BU68"/>
  <sheetViews>
    <sheetView showGridLines="0" zoomScale="70" zoomScaleNormal="70" workbookViewId="0">
      <pane xSplit="3" ySplit="21" topLeftCell="D22" activePane="bottomRight" state="frozen"/>
      <selection activeCell="D1" sqref="D1:AZ1048576"/>
      <selection pane="topRight" activeCell="D1" sqref="D1:AZ1048576"/>
      <selection pane="bottomLeft" activeCell="D1" sqref="D1:AZ1048576"/>
      <selection pane="bottomRight"/>
    </sheetView>
  </sheetViews>
  <sheetFormatPr defaultRowHeight="15" outlineLevelRow="1"/>
  <cols>
    <col min="1" max="1" width="4.5703125" customWidth="1"/>
    <col min="2" max="2" width="38.42578125" customWidth="1"/>
    <col min="3" max="3" width="16.85546875" customWidth="1"/>
    <col min="4" max="4" width="14.5703125" bestFit="1" customWidth="1"/>
    <col min="5" max="7" width="17.140625" bestFit="1" customWidth="1"/>
    <col min="8" max="9" width="16" bestFit="1" customWidth="1"/>
    <col min="10" max="10" width="16.7109375" bestFit="1" customWidth="1"/>
    <col min="11" max="12" width="16" bestFit="1" customWidth="1"/>
    <col min="13" max="13" width="15.7109375" bestFit="1" customWidth="1"/>
    <col min="14" max="24" width="16" bestFit="1" customWidth="1"/>
    <col min="25" max="25" width="15.7109375" bestFit="1" customWidth="1"/>
    <col min="26" max="28" width="16" bestFit="1" customWidth="1"/>
    <col min="29" max="30" width="15.7109375" bestFit="1" customWidth="1"/>
    <col min="31" max="31" width="15.28515625" bestFit="1" customWidth="1"/>
    <col min="32" max="32" width="16" bestFit="1" customWidth="1"/>
    <col min="33" max="33" width="15.7109375" bestFit="1" customWidth="1"/>
    <col min="34" max="34" width="14.42578125" bestFit="1" customWidth="1"/>
    <col min="35" max="35" width="14.5703125" bestFit="1" customWidth="1"/>
    <col min="36" max="37" width="13.85546875" bestFit="1" customWidth="1"/>
    <col min="38" max="38" width="13.42578125" bestFit="1" customWidth="1"/>
    <col min="39" max="39" width="13.85546875" bestFit="1" customWidth="1"/>
    <col min="40" max="40" width="13.42578125" bestFit="1" customWidth="1"/>
    <col min="41" max="42" width="13.85546875" bestFit="1" customWidth="1"/>
    <col min="43" max="45" width="13.42578125" bestFit="1" customWidth="1"/>
    <col min="46" max="46" width="13.85546875" bestFit="1" customWidth="1"/>
    <col min="47" max="48" width="13.42578125" bestFit="1" customWidth="1"/>
    <col min="49" max="49" width="13.85546875" bestFit="1" customWidth="1"/>
    <col min="50" max="50" width="13.140625" bestFit="1" customWidth="1"/>
    <col min="51" max="51" width="13.5703125" bestFit="1" customWidth="1"/>
    <col min="52" max="52" width="14.28515625" bestFit="1" customWidth="1"/>
    <col min="53" max="53" width="13.5703125" bestFit="1" customWidth="1"/>
    <col min="54" max="55" width="15" bestFit="1" customWidth="1"/>
    <col min="56" max="56" width="15.42578125" bestFit="1" customWidth="1"/>
    <col min="57" max="58" width="15" bestFit="1" customWidth="1"/>
    <col min="59" max="59" width="17.140625" bestFit="1" customWidth="1"/>
    <col min="60" max="62" width="16.7109375" bestFit="1" customWidth="1"/>
    <col min="63" max="64" width="17.140625" bestFit="1" customWidth="1"/>
    <col min="65" max="65" width="16.7109375" bestFit="1" customWidth="1"/>
    <col min="66" max="66" width="17.140625" bestFit="1" customWidth="1"/>
    <col min="67" max="67" width="16.7109375" bestFit="1" customWidth="1"/>
    <col min="68" max="68" width="17.140625" bestFit="1" customWidth="1"/>
    <col min="69" max="70" width="16.7109375" bestFit="1" customWidth="1"/>
    <col min="71" max="73" width="17.140625" bestFit="1" customWidth="1"/>
  </cols>
  <sheetData>
    <row r="1" spans="2:8" ht="12" customHeight="1"/>
    <row r="2" spans="2:8">
      <c r="B2" s="187"/>
    </row>
    <row r="3" spans="2:8">
      <c r="B3" s="190" t="s">
        <v>174</v>
      </c>
    </row>
    <row r="4" spans="2:8" ht="10.5" customHeight="1"/>
    <row r="5" spans="2:8" ht="15.75" thickBot="1">
      <c r="B5" s="18" t="s">
        <v>24</v>
      </c>
      <c r="C5" s="99" t="s">
        <v>56</v>
      </c>
    </row>
    <row r="6" spans="2:8" hidden="1" outlineLevel="1">
      <c r="B6" t="s">
        <v>5</v>
      </c>
      <c r="C6" s="26">
        <f>'Assumptions and Summary'!C5</f>
        <v>0.09</v>
      </c>
    </row>
    <row r="7" spans="2:8" hidden="1" outlineLevel="1">
      <c r="B7" t="s">
        <v>27</v>
      </c>
      <c r="C7" s="31">
        <f>'Assumptions and Summary'!C6</f>
        <v>0.4</v>
      </c>
    </row>
    <row r="8" spans="2:8" hidden="1" outlineLevel="1">
      <c r="B8" s="11" t="s">
        <v>2</v>
      </c>
      <c r="C8" s="26">
        <f>'Assumptions and Summary'!C7</f>
        <v>3.8312080151024802E-2</v>
      </c>
    </row>
    <row r="9" spans="2:8" hidden="1" outlineLevel="1">
      <c r="B9" s="11" t="s">
        <v>28</v>
      </c>
      <c r="C9" s="31">
        <f>'Assumptions and Summary'!C8</f>
        <v>0.6</v>
      </c>
    </row>
    <row r="10" spans="2:8" hidden="1" outlineLevel="1">
      <c r="B10" t="s">
        <v>3</v>
      </c>
      <c r="C10" s="25">
        <f>'Assumptions and Summary'!C9</f>
        <v>2095</v>
      </c>
    </row>
    <row r="11" spans="2:8" hidden="1" outlineLevel="1">
      <c r="B11" s="13" t="s">
        <v>4</v>
      </c>
      <c r="C11" s="90" t="str">
        <f>'Assumptions and Summary'!C10</f>
        <v>See Depreciation Schedule</v>
      </c>
      <c r="H11" s="97"/>
    </row>
    <row r="12" spans="2:8" hidden="1" outlineLevel="1">
      <c r="B12" s="13" t="s">
        <v>54</v>
      </c>
      <c r="C12" s="90">
        <f>'Assumptions and Summary'!C11</f>
        <v>0.08</v>
      </c>
    </row>
    <row r="13" spans="2:8" hidden="1" outlineLevel="1">
      <c r="B13" s="1" t="s">
        <v>53</v>
      </c>
      <c r="C13" s="19">
        <f>'Assumptions and Summary'!C12</f>
        <v>0.26500000000000001</v>
      </c>
      <c r="H13" t="s">
        <v>58</v>
      </c>
    </row>
    <row r="14" spans="2:8" collapsed="1"/>
    <row r="15" spans="2:8" ht="15.75" thickBot="1">
      <c r="B15" s="18" t="s">
        <v>25</v>
      </c>
      <c r="C15" s="27"/>
    </row>
    <row r="16" spans="2:8" hidden="1" outlineLevel="1">
      <c r="B16" s="17" t="s">
        <v>59</v>
      </c>
      <c r="C16" s="15">
        <f>'Assumptions and Summary'!C20</f>
        <v>28700000</v>
      </c>
    </row>
    <row r="17" spans="1:73" hidden="1" outlineLevel="1">
      <c r="B17" s="17" t="s">
        <v>60</v>
      </c>
      <c r="C17" s="15">
        <f>'Assumptions and Summary'!C21</f>
        <v>31065802.991999999</v>
      </c>
    </row>
    <row r="18" spans="1:73" hidden="1" outlineLevel="1">
      <c r="B18" s="21" t="s">
        <v>61</v>
      </c>
      <c r="C18" s="22">
        <f>'Assumptions and Summary'!C22</f>
        <v>15000000</v>
      </c>
    </row>
    <row r="19" spans="1:73" collapsed="1">
      <c r="B19" s="17"/>
      <c r="C19" s="15"/>
    </row>
    <row r="20" spans="1:73" s="9" customFormat="1">
      <c r="A20"/>
      <c r="B20"/>
      <c r="C20" s="10" t="s">
        <v>30</v>
      </c>
      <c r="D20" s="43">
        <v>1</v>
      </c>
      <c r="E20" s="43">
        <f t="shared" ref="E20:BP20" si="0">D20+1</f>
        <v>2</v>
      </c>
      <c r="F20" s="43">
        <f t="shared" si="0"/>
        <v>3</v>
      </c>
      <c r="G20" s="43">
        <f t="shared" si="0"/>
        <v>4</v>
      </c>
      <c r="H20" s="43">
        <f t="shared" si="0"/>
        <v>5</v>
      </c>
      <c r="I20" s="43">
        <f t="shared" si="0"/>
        <v>6</v>
      </c>
      <c r="J20" s="43">
        <f t="shared" si="0"/>
        <v>7</v>
      </c>
      <c r="K20" s="43">
        <f t="shared" si="0"/>
        <v>8</v>
      </c>
      <c r="L20" s="43">
        <f t="shared" si="0"/>
        <v>9</v>
      </c>
      <c r="M20" s="43">
        <f t="shared" si="0"/>
        <v>10</v>
      </c>
      <c r="N20" s="43">
        <f t="shared" si="0"/>
        <v>11</v>
      </c>
      <c r="O20" s="43">
        <f t="shared" si="0"/>
        <v>12</v>
      </c>
      <c r="P20" s="43">
        <f t="shared" si="0"/>
        <v>13</v>
      </c>
      <c r="Q20" s="43">
        <f t="shared" si="0"/>
        <v>14</v>
      </c>
      <c r="R20" s="43">
        <f t="shared" si="0"/>
        <v>15</v>
      </c>
      <c r="S20" s="43">
        <f t="shared" si="0"/>
        <v>16</v>
      </c>
      <c r="T20" s="43">
        <f t="shared" si="0"/>
        <v>17</v>
      </c>
      <c r="U20" s="43">
        <f t="shared" si="0"/>
        <v>18</v>
      </c>
      <c r="V20" s="43">
        <f t="shared" si="0"/>
        <v>19</v>
      </c>
      <c r="W20" s="43">
        <f t="shared" si="0"/>
        <v>20</v>
      </c>
      <c r="X20" s="43">
        <f t="shared" si="0"/>
        <v>21</v>
      </c>
      <c r="Y20" s="43">
        <f t="shared" si="0"/>
        <v>22</v>
      </c>
      <c r="Z20" s="43">
        <f t="shared" si="0"/>
        <v>23</v>
      </c>
      <c r="AA20" s="43">
        <f t="shared" si="0"/>
        <v>24</v>
      </c>
      <c r="AB20" s="43">
        <f t="shared" si="0"/>
        <v>25</v>
      </c>
      <c r="AC20" s="43">
        <f t="shared" si="0"/>
        <v>26</v>
      </c>
      <c r="AD20" s="43">
        <f t="shared" si="0"/>
        <v>27</v>
      </c>
      <c r="AE20" s="43">
        <f t="shared" si="0"/>
        <v>28</v>
      </c>
      <c r="AF20" s="43">
        <f t="shared" si="0"/>
        <v>29</v>
      </c>
      <c r="AG20" s="43">
        <f t="shared" si="0"/>
        <v>30</v>
      </c>
      <c r="AH20" s="43">
        <f t="shared" si="0"/>
        <v>31</v>
      </c>
      <c r="AI20" s="43">
        <f t="shared" si="0"/>
        <v>32</v>
      </c>
      <c r="AJ20" s="43">
        <f t="shared" si="0"/>
        <v>33</v>
      </c>
      <c r="AK20" s="43">
        <f t="shared" si="0"/>
        <v>34</v>
      </c>
      <c r="AL20" s="43">
        <f t="shared" si="0"/>
        <v>35</v>
      </c>
      <c r="AM20" s="43">
        <f t="shared" si="0"/>
        <v>36</v>
      </c>
      <c r="AN20" s="43">
        <f t="shared" si="0"/>
        <v>37</v>
      </c>
      <c r="AO20" s="43">
        <f t="shared" si="0"/>
        <v>38</v>
      </c>
      <c r="AP20" s="43">
        <f t="shared" si="0"/>
        <v>39</v>
      </c>
      <c r="AQ20" s="43">
        <f t="shared" si="0"/>
        <v>40</v>
      </c>
      <c r="AR20" s="43">
        <f t="shared" si="0"/>
        <v>41</v>
      </c>
      <c r="AS20" s="43">
        <f t="shared" si="0"/>
        <v>42</v>
      </c>
      <c r="AT20" s="43">
        <f t="shared" si="0"/>
        <v>43</v>
      </c>
      <c r="AU20" s="43">
        <f t="shared" si="0"/>
        <v>44</v>
      </c>
      <c r="AV20" s="43">
        <f t="shared" si="0"/>
        <v>45</v>
      </c>
      <c r="AW20" s="43">
        <f t="shared" si="0"/>
        <v>46</v>
      </c>
      <c r="AX20" s="43">
        <f t="shared" si="0"/>
        <v>47</v>
      </c>
      <c r="AY20" s="43">
        <f t="shared" si="0"/>
        <v>48</v>
      </c>
      <c r="AZ20" s="43">
        <f t="shared" si="0"/>
        <v>49</v>
      </c>
      <c r="BA20" s="43">
        <f t="shared" si="0"/>
        <v>50</v>
      </c>
      <c r="BB20" s="43">
        <f t="shared" si="0"/>
        <v>51</v>
      </c>
      <c r="BC20" s="43">
        <f t="shared" si="0"/>
        <v>52</v>
      </c>
      <c r="BD20" s="43">
        <f t="shared" si="0"/>
        <v>53</v>
      </c>
      <c r="BE20" s="43">
        <f t="shared" si="0"/>
        <v>54</v>
      </c>
      <c r="BF20" s="43">
        <f t="shared" si="0"/>
        <v>55</v>
      </c>
      <c r="BG20" s="43">
        <f t="shared" si="0"/>
        <v>56</v>
      </c>
      <c r="BH20" s="43">
        <f t="shared" si="0"/>
        <v>57</v>
      </c>
      <c r="BI20" s="43">
        <f t="shared" si="0"/>
        <v>58</v>
      </c>
      <c r="BJ20" s="43">
        <f t="shared" si="0"/>
        <v>59</v>
      </c>
      <c r="BK20" s="43">
        <f t="shared" si="0"/>
        <v>60</v>
      </c>
      <c r="BL20" s="43">
        <f t="shared" si="0"/>
        <v>61</v>
      </c>
      <c r="BM20" s="43">
        <f t="shared" si="0"/>
        <v>62</v>
      </c>
      <c r="BN20" s="43">
        <f t="shared" si="0"/>
        <v>63</v>
      </c>
      <c r="BO20" s="43">
        <f t="shared" si="0"/>
        <v>64</v>
      </c>
      <c r="BP20" s="43">
        <f t="shared" si="0"/>
        <v>65</v>
      </c>
      <c r="BQ20" s="43">
        <f t="shared" ref="BQ20" si="1">BP20+1</f>
        <v>66</v>
      </c>
      <c r="BR20" s="43">
        <f t="shared" ref="BR20" si="2">BQ20+1</f>
        <v>67</v>
      </c>
      <c r="BS20" s="43">
        <f t="shared" ref="BS20" si="3">BR20+1</f>
        <v>68</v>
      </c>
      <c r="BT20" s="43">
        <f t="shared" ref="BT20" si="4">BS20+1</f>
        <v>69</v>
      </c>
      <c r="BU20" s="43">
        <f t="shared" ref="BU20" si="5">BT20+1</f>
        <v>70</v>
      </c>
    </row>
    <row r="21" spans="1:73" s="9" customFormat="1">
      <c r="A21"/>
      <c r="B21" s="29"/>
      <c r="C21" s="29"/>
      <c r="D21" s="44">
        <v>2026</v>
      </c>
      <c r="E21" s="44">
        <v>2027</v>
      </c>
      <c r="F21" s="44">
        <v>2028</v>
      </c>
      <c r="G21" s="44">
        <v>2029</v>
      </c>
      <c r="H21" s="44">
        <v>2030</v>
      </c>
      <c r="I21" s="44">
        <v>2031</v>
      </c>
      <c r="J21" s="44">
        <v>2032</v>
      </c>
      <c r="K21" s="44">
        <v>2033</v>
      </c>
      <c r="L21" s="44">
        <v>2034</v>
      </c>
      <c r="M21" s="44">
        <v>2035</v>
      </c>
      <c r="N21" s="44">
        <v>2036</v>
      </c>
      <c r="O21" s="44">
        <v>2037</v>
      </c>
      <c r="P21" s="44">
        <v>2038</v>
      </c>
      <c r="Q21" s="44">
        <v>2039</v>
      </c>
      <c r="R21" s="44">
        <v>2040</v>
      </c>
      <c r="S21" s="44">
        <v>2041</v>
      </c>
      <c r="T21" s="44">
        <v>2042</v>
      </c>
      <c r="U21" s="44">
        <v>2043</v>
      </c>
      <c r="V21" s="44">
        <v>2044</v>
      </c>
      <c r="W21" s="44">
        <v>2045</v>
      </c>
      <c r="X21" s="44">
        <v>2046</v>
      </c>
      <c r="Y21" s="44">
        <v>2047</v>
      </c>
      <c r="Z21" s="44">
        <v>2048</v>
      </c>
      <c r="AA21" s="44">
        <v>2049</v>
      </c>
      <c r="AB21" s="44">
        <v>2050</v>
      </c>
      <c r="AC21" s="44">
        <v>2051</v>
      </c>
      <c r="AD21" s="44">
        <v>2052</v>
      </c>
      <c r="AE21" s="44">
        <v>2053</v>
      </c>
      <c r="AF21" s="44">
        <v>2054</v>
      </c>
      <c r="AG21" s="44">
        <v>2055</v>
      </c>
      <c r="AH21" s="44">
        <v>2056</v>
      </c>
      <c r="AI21" s="44">
        <v>2057</v>
      </c>
      <c r="AJ21" s="44">
        <v>2058</v>
      </c>
      <c r="AK21" s="44">
        <v>2059</v>
      </c>
      <c r="AL21" s="44">
        <v>2060</v>
      </c>
      <c r="AM21" s="44">
        <v>2061</v>
      </c>
      <c r="AN21" s="44">
        <v>2062</v>
      </c>
      <c r="AO21" s="44">
        <v>2063</v>
      </c>
      <c r="AP21" s="44">
        <v>2064</v>
      </c>
      <c r="AQ21" s="44">
        <v>2065</v>
      </c>
      <c r="AR21" s="44">
        <v>2066</v>
      </c>
      <c r="AS21" s="44">
        <v>2067</v>
      </c>
      <c r="AT21" s="44">
        <v>2068</v>
      </c>
      <c r="AU21" s="44">
        <v>2069</v>
      </c>
      <c r="AV21" s="44">
        <v>2070</v>
      </c>
      <c r="AW21" s="44">
        <v>2071</v>
      </c>
      <c r="AX21" s="44">
        <v>2072</v>
      </c>
      <c r="AY21" s="44">
        <v>2073</v>
      </c>
      <c r="AZ21" s="44">
        <v>2074</v>
      </c>
      <c r="BA21" s="44">
        <v>2075</v>
      </c>
      <c r="BB21" s="44">
        <v>2076</v>
      </c>
      <c r="BC21" s="44">
        <v>2077</v>
      </c>
      <c r="BD21" s="44">
        <v>2078</v>
      </c>
      <c r="BE21" s="44">
        <v>2079</v>
      </c>
      <c r="BF21" s="44">
        <v>2080</v>
      </c>
      <c r="BG21" s="44">
        <v>2081</v>
      </c>
      <c r="BH21" s="44">
        <v>2082</v>
      </c>
      <c r="BI21" s="44">
        <v>2083</v>
      </c>
      <c r="BJ21" s="44">
        <v>2084</v>
      </c>
      <c r="BK21" s="44">
        <v>2085</v>
      </c>
      <c r="BL21" s="44">
        <v>2086</v>
      </c>
      <c r="BM21" s="44">
        <v>2087</v>
      </c>
      <c r="BN21" s="44">
        <v>2088</v>
      </c>
      <c r="BO21" s="44">
        <v>2089</v>
      </c>
      <c r="BP21" s="44">
        <v>2090</v>
      </c>
      <c r="BQ21" s="44">
        <v>2091</v>
      </c>
      <c r="BR21" s="44">
        <v>2092</v>
      </c>
      <c r="BS21" s="44">
        <v>2093</v>
      </c>
      <c r="BT21" s="44">
        <v>2094</v>
      </c>
      <c r="BU21" s="44">
        <v>2095</v>
      </c>
    </row>
    <row r="23" spans="1:73">
      <c r="B23" s="6" t="s">
        <v>0</v>
      </c>
      <c r="D23" s="32"/>
      <c r="E23" s="33"/>
      <c r="F23" s="33"/>
      <c r="G23" s="33"/>
      <c r="H23" s="100">
        <f>C17</f>
        <v>31065802.991999999</v>
      </c>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row>
    <row r="24" spans="1:73">
      <c r="B24" s="6" t="s">
        <v>29</v>
      </c>
      <c r="D24" s="32">
        <f>$D$23-SUM($D27:D27)</f>
        <v>0</v>
      </c>
      <c r="E24" s="32">
        <f>$D$23-SUM($D27:E27)</f>
        <v>0</v>
      </c>
      <c r="F24" s="32">
        <f>$D$23-SUM($D27:F27)</f>
        <v>0</v>
      </c>
      <c r="G24" s="32">
        <f>$D$23-SUM($D27:G27)</f>
        <v>0</v>
      </c>
      <c r="H24" s="32">
        <f>$H$23-SUM($H27:H27)</f>
        <v>30745766.668889094</v>
      </c>
      <c r="I24" s="32">
        <f>$H$23-SUM($H27:I27)</f>
        <v>30105694.022667281</v>
      </c>
      <c r="J24" s="32">
        <f>$H$23-SUM($H27:J27)</f>
        <v>29465621.376445469</v>
      </c>
      <c r="K24" s="32">
        <f>$H$23-SUM($H27:K27)</f>
        <v>28825548.730223656</v>
      </c>
      <c r="L24" s="32">
        <f>$H$23-SUM($H27:L27)</f>
        <v>28185476.084001843</v>
      </c>
      <c r="M24" s="32">
        <f>$H$23-SUM($H27:M27)</f>
        <v>27545403.43778003</v>
      </c>
      <c r="N24" s="32">
        <f>$H$23-SUM($H27:N27)</f>
        <v>26905330.791558217</v>
      </c>
      <c r="O24" s="32">
        <f>$H$23-SUM($H27:O27)</f>
        <v>26265258.145336404</v>
      </c>
      <c r="P24" s="32">
        <f>$H$23-SUM($H27:P27)</f>
        <v>25625185.499114595</v>
      </c>
      <c r="Q24" s="32">
        <f>$H$23-SUM($H27:Q27)</f>
        <v>24985112.852892783</v>
      </c>
      <c r="R24" s="32">
        <f>$H$23-SUM($H27:R27)</f>
        <v>24345040.20667097</v>
      </c>
      <c r="S24" s="32">
        <f>$H$23-SUM($H27:S27)</f>
        <v>23704967.560449161</v>
      </c>
      <c r="T24" s="32">
        <f>$H$23-SUM($H27:T27)</f>
        <v>23064894.914227348</v>
      </c>
      <c r="U24" s="32">
        <f>$H$23-SUM($H27:U27)</f>
        <v>22424822.268005535</v>
      </c>
      <c r="V24" s="32">
        <f>$H$23-SUM($H27:V27)</f>
        <v>21784749.621783722</v>
      </c>
      <c r="W24" s="32">
        <f>$H$23-SUM($H27:W27)</f>
        <v>21149227.770635538</v>
      </c>
      <c r="X24" s="32">
        <f>$H$23-SUM($H27:X27)</f>
        <v>20518256.714560986</v>
      </c>
      <c r="Y24" s="32">
        <f>$H$23-SUM($H27:Y27)</f>
        <v>19887285.658486433</v>
      </c>
      <c r="Z24" s="32">
        <f>$H$23-SUM($H27:Z27)</f>
        <v>19256314.602411881</v>
      </c>
      <c r="AA24" s="32">
        <f>$H$23-SUM($H27:AA27)</f>
        <v>18625343.546337329</v>
      </c>
      <c r="AB24" s="32">
        <f>$H$23-SUM($H27:AB27)</f>
        <v>18003511.101148084</v>
      </c>
      <c r="AC24" s="32">
        <f>$H$23-SUM($H27:AC27)</f>
        <v>17390817.266844139</v>
      </c>
      <c r="AD24" s="32">
        <f>$H$23-SUM($H27:AD27)</f>
        <v>16778123.432540193</v>
      </c>
      <c r="AE24" s="32">
        <f>$H$23-SUM($H27:AE27)</f>
        <v>16165429.598236246</v>
      </c>
      <c r="AF24" s="32">
        <f>$H$23-SUM($H27:AF27)</f>
        <v>15552735.763932301</v>
      </c>
      <c r="AG24" s="32">
        <f>$H$23-SUM($H27:AG27)</f>
        <v>14945173.129382977</v>
      </c>
      <c r="AH24" s="32">
        <f>$H$23-SUM($H27:AH27)</f>
        <v>14342741.694588276</v>
      </c>
      <c r="AI24" s="32">
        <f>$H$23-SUM($H27:AI27)</f>
        <v>13740310.259793576</v>
      </c>
      <c r="AJ24" s="32">
        <f>$H$23-SUM($H27:AJ27)</f>
        <v>13137878.824998874</v>
      </c>
      <c r="AK24" s="32">
        <f>$H$23-SUM($H27:AK27)</f>
        <v>12535447.390204173</v>
      </c>
      <c r="AL24" s="32">
        <f>$H$23-SUM($H27:AL27)</f>
        <v>11949904.137795668</v>
      </c>
      <c r="AM24" s="32">
        <f>$H$23-SUM($H27:AM27)</f>
        <v>11381249.067773361</v>
      </c>
      <c r="AN24" s="32">
        <f>$H$23-SUM($H27:AN27)</f>
        <v>10812593.997751053</v>
      </c>
      <c r="AO24" s="32">
        <f>$H$23-SUM($H27:AO27)</f>
        <v>10243938.927728746</v>
      </c>
      <c r="AP24" s="32">
        <f>$H$23-SUM($H27:AP27)</f>
        <v>9675283.8577064388</v>
      </c>
      <c r="AQ24" s="32">
        <f>$H$23-SUM($H27:AQ27)</f>
        <v>9110486.8531723917</v>
      </c>
      <c r="AR24" s="32">
        <f>$H$23-SUM($H27:AR27)</f>
        <v>8549547.9141266011</v>
      </c>
      <c r="AS24" s="32">
        <f>$H$23-SUM($H27:AS27)</f>
        <v>7988608.9750808105</v>
      </c>
      <c r="AT24" s="32">
        <f>$H$23-SUM($H27:AT27)</f>
        <v>7427670.0360350199</v>
      </c>
      <c r="AU24" s="32">
        <f>$H$23-SUM($H27:AU27)</f>
        <v>6866731.0969892293</v>
      </c>
      <c r="AV24" s="32">
        <f>$H$23-SUM($H27:AV27)</f>
        <v>6307192.2219123542</v>
      </c>
      <c r="AW24" s="32">
        <f>$H$23-SUM($H27:AW27)</f>
        <v>5749053.4108043946</v>
      </c>
      <c r="AX24" s="32">
        <f>$H$23-SUM($H27:AX27)</f>
        <v>5190914.599696435</v>
      </c>
      <c r="AY24" s="32">
        <f>$H$23-SUM($H27:AY27)</f>
        <v>4632775.7885884754</v>
      </c>
      <c r="AZ24" s="32">
        <f>$H$23-SUM($H27:AZ27)</f>
        <v>4074636.9774805158</v>
      </c>
      <c r="BA24" s="32">
        <f>$H$23-SUM($H27:BA27)</f>
        <v>3522044.5426695384</v>
      </c>
      <c r="BB24" s="32">
        <f>$H$23-SUM($H27:BB27)</f>
        <v>2974998.4841555394</v>
      </c>
      <c r="BC24" s="32">
        <f>$H$23-SUM($H27:BC27)</f>
        <v>2427952.4256415404</v>
      </c>
      <c r="BD24" s="32">
        <f>$H$23-SUM($H27:BD27)</f>
        <v>1880906.3671275415</v>
      </c>
      <c r="BE24" s="32">
        <f>$H$23-SUM($H27:BE27)</f>
        <v>1333860.3086135425</v>
      </c>
      <c r="BF24" s="32">
        <f>$H$23-SUM($H27:BF27)</f>
        <v>1022570.1542874686</v>
      </c>
      <c r="BG24" s="32">
        <f>$H$23-SUM($H27:BG27)</f>
        <v>947035.9041493237</v>
      </c>
      <c r="BH24" s="32">
        <f>$H$23-SUM($H27:BH27)</f>
        <v>871501.65401117876</v>
      </c>
      <c r="BI24" s="32">
        <f>$H$23-SUM($H27:BI27)</f>
        <v>795967.40387303382</v>
      </c>
      <c r="BJ24" s="32">
        <f>$H$23-SUM($H27:BJ27)</f>
        <v>720433.15373488888</v>
      </c>
      <c r="BK24" s="32">
        <f>$H$23-SUM($H27:BK27)</f>
        <v>645272.4329249002</v>
      </c>
      <c r="BL24" s="32">
        <f>$H$23-SUM($H27:BL27)</f>
        <v>570485.24144306406</v>
      </c>
      <c r="BM24" s="32">
        <f>$H$23-SUM($H27:BM27)</f>
        <v>495698.04996122792</v>
      </c>
      <c r="BN24" s="32">
        <f>$H$23-SUM($H27:BN27)</f>
        <v>420910.85847939178</v>
      </c>
      <c r="BO24" s="32">
        <f>$H$23-SUM($H27:BO27)</f>
        <v>346123.66699755564</v>
      </c>
      <c r="BP24" s="32">
        <f>$H$23-SUM($H27:BP27)</f>
        <v>277857.06413097307</v>
      </c>
      <c r="BQ24" s="32">
        <f>$H$23-SUM($H27:BQ27)</f>
        <v>216111.04987964407</v>
      </c>
      <c r="BR24" s="32">
        <f>$H$23-SUM($H27:BR27)</f>
        <v>154365.03562831506</v>
      </c>
      <c r="BS24" s="32">
        <f>$H$23-SUM($H27:BS27)</f>
        <v>92619.021376986057</v>
      </c>
      <c r="BT24" s="32">
        <f>$H$23-SUM($H27:BT27)</f>
        <v>30873.007125657052</v>
      </c>
      <c r="BU24" s="32">
        <f>$H$23-SUM($H27:BU27)</f>
        <v>0</v>
      </c>
    </row>
    <row r="25" spans="1:73">
      <c r="B25" s="6"/>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row>
    <row r="26" spans="1:73">
      <c r="B26" s="6" t="s">
        <v>6</v>
      </c>
      <c r="D26" s="109">
        <f>D23/2</f>
        <v>0</v>
      </c>
      <c r="E26" s="33">
        <f>D28+D23/2</f>
        <v>0</v>
      </c>
      <c r="F26" s="33">
        <f t="shared" ref="F26:J26" si="6">E28</f>
        <v>0</v>
      </c>
      <c r="G26" s="33">
        <f t="shared" si="6"/>
        <v>0</v>
      </c>
      <c r="H26" s="33">
        <f>H23/2</f>
        <v>15532901.495999999</v>
      </c>
      <c r="I26" s="33">
        <f>H28+H23/2</f>
        <v>30745766.66888909</v>
      </c>
      <c r="J26" s="33">
        <f t="shared" si="6"/>
        <v>30105694.022667278</v>
      </c>
      <c r="K26" s="33">
        <f t="shared" ref="K26" si="7">J28</f>
        <v>29465621.376445465</v>
      </c>
      <c r="L26" s="33">
        <f t="shared" ref="L26" si="8">K28</f>
        <v>28825548.730223652</v>
      </c>
      <c r="M26" s="33">
        <f t="shared" ref="M26" si="9">L28</f>
        <v>28185476.084001839</v>
      </c>
      <c r="N26" s="33">
        <f t="shared" ref="N26" si="10">M28</f>
        <v>27545403.437780026</v>
      </c>
      <c r="O26" s="33">
        <f t="shared" ref="O26" si="11">N28</f>
        <v>26905330.791558214</v>
      </c>
      <c r="P26" s="33">
        <f t="shared" ref="P26" si="12">O28</f>
        <v>26265258.145336401</v>
      </c>
      <c r="Q26" s="33">
        <f t="shared" ref="Q26" si="13">P28</f>
        <v>25625185.499114588</v>
      </c>
      <c r="R26" s="33">
        <f t="shared" ref="R26" si="14">Q28</f>
        <v>24985112.852892775</v>
      </c>
      <c r="S26" s="33">
        <f t="shared" ref="S26" si="15">R28</f>
        <v>24345040.206670962</v>
      </c>
      <c r="T26" s="33">
        <f t="shared" ref="T26" si="16">S28</f>
        <v>23704967.560449149</v>
      </c>
      <c r="U26" s="33">
        <f t="shared" ref="U26" si="17">T28</f>
        <v>23064894.914227337</v>
      </c>
      <c r="V26" s="33">
        <f t="shared" ref="V26" si="18">U28</f>
        <v>22424822.268005524</v>
      </c>
      <c r="W26" s="33">
        <f t="shared" ref="W26" si="19">V28</f>
        <v>21784749.621783711</v>
      </c>
      <c r="X26" s="33">
        <f t="shared" ref="X26" si="20">W28</f>
        <v>21149227.77063553</v>
      </c>
      <c r="Y26" s="33">
        <f t="shared" ref="Y26" si="21">X28</f>
        <v>20518256.714560978</v>
      </c>
      <c r="Z26" s="33">
        <f t="shared" ref="Z26" si="22">Y28</f>
        <v>19887285.658486426</v>
      </c>
      <c r="AA26" s="33">
        <f t="shared" ref="AA26" si="23">Z28</f>
        <v>19256314.602411874</v>
      </c>
      <c r="AB26" s="33">
        <f t="shared" ref="AB26" si="24">AA28</f>
        <v>18625343.546337321</v>
      </c>
      <c r="AC26" s="33">
        <f t="shared" ref="AC26" si="25">AB28</f>
        <v>18003511.101148073</v>
      </c>
      <c r="AD26" s="33">
        <f t="shared" ref="AD26" si="26">AC28</f>
        <v>17390817.266844127</v>
      </c>
      <c r="AE26" s="33">
        <f t="shared" ref="AE26" si="27">AD28</f>
        <v>16778123.432540182</v>
      </c>
      <c r="AF26" s="33">
        <f t="shared" ref="AF26" si="28">AE28</f>
        <v>16165429.598236237</v>
      </c>
      <c r="AG26" s="33">
        <f t="shared" ref="AG26" si="29">AF28</f>
        <v>15552735.763932291</v>
      </c>
      <c r="AH26" s="33">
        <f t="shared" ref="AH26" si="30">AG28</f>
        <v>14945173.129382968</v>
      </c>
      <c r="AI26" s="33">
        <f t="shared" ref="AI26" si="31">AH28</f>
        <v>14342741.694588266</v>
      </c>
      <c r="AJ26" s="33">
        <f t="shared" ref="AJ26" si="32">AI28</f>
        <v>13740310.259793565</v>
      </c>
      <c r="AK26" s="33">
        <f t="shared" ref="AK26" si="33">AJ28</f>
        <v>13137878.824998863</v>
      </c>
      <c r="AL26" s="33">
        <f t="shared" ref="AL26" si="34">AK28</f>
        <v>12535447.390204161</v>
      </c>
      <c r="AM26" s="33">
        <f t="shared" ref="AM26" si="35">AL28</f>
        <v>11949904.137795657</v>
      </c>
      <c r="AN26" s="33">
        <f t="shared" ref="AN26" si="36">AM28</f>
        <v>11381249.06777335</v>
      </c>
      <c r="AO26" s="33">
        <f t="shared" ref="AO26" si="37">AN28</f>
        <v>10812593.997751042</v>
      </c>
      <c r="AP26" s="33">
        <f t="shared" ref="AP26" si="38">AO28</f>
        <v>10243938.927728735</v>
      </c>
      <c r="AQ26" s="33">
        <f t="shared" ref="AQ26" si="39">AP28</f>
        <v>9675283.8577064276</v>
      </c>
      <c r="AR26" s="33">
        <f t="shared" ref="AR26" si="40">AQ28</f>
        <v>9110486.8531723786</v>
      </c>
      <c r="AS26" s="33">
        <f t="shared" ref="AS26" si="41">AR28</f>
        <v>8549547.914126588</v>
      </c>
      <c r="AT26" s="33">
        <f t="shared" ref="AT26" si="42">AS28</f>
        <v>7988608.9750807974</v>
      </c>
      <c r="AU26" s="33">
        <f t="shared" ref="AU26" si="43">AT28</f>
        <v>7427670.0360350069</v>
      </c>
      <c r="AV26" s="33">
        <f t="shared" ref="AV26" si="44">AU28</f>
        <v>6866731.0969892163</v>
      </c>
      <c r="AW26" s="33">
        <f t="shared" ref="AW26" si="45">AV28</f>
        <v>6307192.2219123421</v>
      </c>
      <c r="AX26" s="33">
        <f t="shared" ref="AX26" si="46">AW28</f>
        <v>5749053.4108043835</v>
      </c>
      <c r="AY26" s="33">
        <f t="shared" ref="AY26" si="47">AX28</f>
        <v>5190914.5996964248</v>
      </c>
      <c r="AZ26" s="33">
        <f t="shared" ref="AZ26" si="48">AY28</f>
        <v>4632775.7885884661</v>
      </c>
      <c r="BA26" s="33">
        <f t="shared" ref="BA26" si="49">AZ28</f>
        <v>4074636.9774805079</v>
      </c>
      <c r="BB26" s="33">
        <f t="shared" ref="BB26" si="50">BA28</f>
        <v>3522044.5426695291</v>
      </c>
      <c r="BC26" s="33">
        <f t="shared" ref="BC26" si="51">BB28</f>
        <v>2974998.4841555296</v>
      </c>
      <c r="BD26" s="33">
        <f t="shared" ref="BD26" si="52">BC28</f>
        <v>2427952.4256415302</v>
      </c>
      <c r="BE26" s="33">
        <f t="shared" ref="BE26" si="53">BD28</f>
        <v>1880906.3671275307</v>
      </c>
      <c r="BF26" s="33">
        <f t="shared" ref="BF26" si="54">BE28</f>
        <v>1333860.3086135313</v>
      </c>
      <c r="BG26" s="33">
        <f t="shared" ref="BG26" si="55">BF28</f>
        <v>1022570.1542874592</v>
      </c>
      <c r="BH26" s="33">
        <f t="shared" ref="BH26" si="56">BG28</f>
        <v>947035.90414931439</v>
      </c>
      <c r="BI26" s="33">
        <f t="shared" ref="BI26" si="57">BH28</f>
        <v>871501.65401116956</v>
      </c>
      <c r="BJ26" s="33">
        <f t="shared" ref="BJ26" si="58">BI28</f>
        <v>795967.40387302474</v>
      </c>
      <c r="BK26" s="33">
        <f t="shared" ref="BK26" si="59">BJ28</f>
        <v>720433.15373487992</v>
      </c>
      <c r="BL26" s="33">
        <f t="shared" ref="BL26" si="60">BK28</f>
        <v>645272.43292488973</v>
      </c>
      <c r="BM26" s="33">
        <f t="shared" ref="BM26" si="61">BL28</f>
        <v>570485.24144305405</v>
      </c>
      <c r="BN26" s="33">
        <f t="shared" ref="BN26" si="62">BM28</f>
        <v>495698.04996121838</v>
      </c>
      <c r="BO26" s="33">
        <f t="shared" ref="BO26" si="63">BN28</f>
        <v>420910.8584793827</v>
      </c>
      <c r="BP26" s="33">
        <f t="shared" ref="BP26" si="64">BO28</f>
        <v>346123.66699754703</v>
      </c>
      <c r="BQ26" s="33">
        <f t="shared" ref="BQ26" si="65">BP28</f>
        <v>277857.0641309644</v>
      </c>
      <c r="BR26" s="33">
        <f t="shared" ref="BR26" si="66">BQ28</f>
        <v>216111.04987963484</v>
      </c>
      <c r="BS26" s="33">
        <f t="shared" ref="BS26" si="67">BR28</f>
        <v>154365.03562830528</v>
      </c>
      <c r="BT26" s="33">
        <f t="shared" ref="BT26" si="68">BS28</f>
        <v>92619.021376975725</v>
      </c>
      <c r="BU26" s="33">
        <f t="shared" ref="BU26" si="69">BT28</f>
        <v>30873.00712564616</v>
      </c>
    </row>
    <row r="27" spans="1:73">
      <c r="B27" s="6" t="s">
        <v>1</v>
      </c>
      <c r="D27" s="34"/>
      <c r="E27" s="34"/>
      <c r="F27" s="34"/>
      <c r="G27" s="34"/>
      <c r="H27" s="34">
        <f>'Depreciation Schedule 4yr Defer'!H66</f>
        <v>320036.32311090612</v>
      </c>
      <c r="I27" s="34">
        <f>'Depreciation Schedule 4yr Defer'!I66</f>
        <v>640072.64622181223</v>
      </c>
      <c r="J27" s="34">
        <f>'Depreciation Schedule 4yr Defer'!J66</f>
        <v>640072.64622181223</v>
      </c>
      <c r="K27" s="34">
        <f>'Depreciation Schedule 4yr Defer'!K66</f>
        <v>640072.64622181223</v>
      </c>
      <c r="L27" s="34">
        <f>'Depreciation Schedule 4yr Defer'!L66</f>
        <v>640072.64622181223</v>
      </c>
      <c r="M27" s="34">
        <f>'Depreciation Schedule 4yr Defer'!M66</f>
        <v>640072.64622181223</v>
      </c>
      <c r="N27" s="34">
        <f>'Depreciation Schedule 4yr Defer'!N66</f>
        <v>640072.64622181223</v>
      </c>
      <c r="O27" s="34">
        <f>'Depreciation Schedule 4yr Defer'!O66</f>
        <v>640072.64622181223</v>
      </c>
      <c r="P27" s="34">
        <f>'Depreciation Schedule 4yr Defer'!P66</f>
        <v>640072.64622181223</v>
      </c>
      <c r="Q27" s="34">
        <f>'Depreciation Schedule 4yr Defer'!Q66</f>
        <v>640072.64622181223</v>
      </c>
      <c r="R27" s="34">
        <f>'Depreciation Schedule 4yr Defer'!R66</f>
        <v>640072.64622181223</v>
      </c>
      <c r="S27" s="34">
        <f>'Depreciation Schedule 4yr Defer'!S66</f>
        <v>640072.64622181223</v>
      </c>
      <c r="T27" s="34">
        <f>'Depreciation Schedule 4yr Defer'!T66</f>
        <v>640072.64622181223</v>
      </c>
      <c r="U27" s="34">
        <f>'Depreciation Schedule 4yr Defer'!U66</f>
        <v>640072.64622181223</v>
      </c>
      <c r="V27" s="34">
        <f>'Depreciation Schedule 4yr Defer'!V66</f>
        <v>640072.64622181223</v>
      </c>
      <c r="W27" s="34">
        <f>'Depreciation Schedule 4yr Defer'!W66</f>
        <v>635521.85114818218</v>
      </c>
      <c r="X27" s="34">
        <f>'Depreciation Schedule 4yr Defer'!X66</f>
        <v>630971.05607455212</v>
      </c>
      <c r="Y27" s="34">
        <f>'Depreciation Schedule 4yr Defer'!Y66</f>
        <v>630971.05607455212</v>
      </c>
      <c r="Z27" s="34">
        <f>'Depreciation Schedule 4yr Defer'!Z66</f>
        <v>630971.05607455212</v>
      </c>
      <c r="AA27" s="34">
        <f>'Depreciation Schedule 4yr Defer'!AA66</f>
        <v>630971.05607455212</v>
      </c>
      <c r="AB27" s="34">
        <f>'Depreciation Schedule 4yr Defer'!AB66</f>
        <v>621832.44518924889</v>
      </c>
      <c r="AC27" s="34">
        <f>'Depreciation Schedule 4yr Defer'!AC66</f>
        <v>612693.83430394577</v>
      </c>
      <c r="AD27" s="34">
        <f>'Depreciation Schedule 4yr Defer'!AD66</f>
        <v>612693.83430394577</v>
      </c>
      <c r="AE27" s="34">
        <f>'Depreciation Schedule 4yr Defer'!AE66</f>
        <v>612693.83430394577</v>
      </c>
      <c r="AF27" s="34">
        <f>'Depreciation Schedule 4yr Defer'!AF66</f>
        <v>612693.83430394577</v>
      </c>
      <c r="AG27" s="34">
        <f>'Depreciation Schedule 4yr Defer'!AG66</f>
        <v>607562.6345493237</v>
      </c>
      <c r="AH27" s="34">
        <f>'Depreciation Schedule 4yr Defer'!AH66</f>
        <v>602431.43479470152</v>
      </c>
      <c r="AI27" s="34">
        <f>'Depreciation Schedule 4yr Defer'!AI66</f>
        <v>602431.43479470152</v>
      </c>
      <c r="AJ27" s="34">
        <f>'Depreciation Schedule 4yr Defer'!AJ66</f>
        <v>602431.43479470152</v>
      </c>
      <c r="AK27" s="34">
        <f>'Depreciation Schedule 4yr Defer'!AK66</f>
        <v>602431.43479470152</v>
      </c>
      <c r="AL27" s="34">
        <f>'Depreciation Schedule 4yr Defer'!AL66</f>
        <v>585543.25240850402</v>
      </c>
      <c r="AM27" s="34">
        <f>'Depreciation Schedule 4yr Defer'!AM66</f>
        <v>568655.07002230652</v>
      </c>
      <c r="AN27" s="34">
        <f>'Depreciation Schedule 4yr Defer'!AN66</f>
        <v>568655.07002230652</v>
      </c>
      <c r="AO27" s="34">
        <f>'Depreciation Schedule 4yr Defer'!AO66</f>
        <v>568655.07002230652</v>
      </c>
      <c r="AP27" s="34">
        <f>'Depreciation Schedule 4yr Defer'!AP66</f>
        <v>568655.07002230652</v>
      </c>
      <c r="AQ27" s="34">
        <f>'Depreciation Schedule 4yr Defer'!AQ66</f>
        <v>564797.00453404838</v>
      </c>
      <c r="AR27" s="34">
        <f>'Depreciation Schedule 4yr Defer'!AR66</f>
        <v>560938.93904579023</v>
      </c>
      <c r="AS27" s="34">
        <f>'Depreciation Schedule 4yr Defer'!AS66</f>
        <v>560938.93904579023</v>
      </c>
      <c r="AT27" s="34">
        <f>'Depreciation Schedule 4yr Defer'!AT66</f>
        <v>560938.93904579023</v>
      </c>
      <c r="AU27" s="34">
        <f>'Depreciation Schedule 4yr Defer'!AU66</f>
        <v>560938.93904579023</v>
      </c>
      <c r="AV27" s="34">
        <f>'Depreciation Schedule 4yr Defer'!AV66</f>
        <v>559538.87507687428</v>
      </c>
      <c r="AW27" s="34">
        <f>'Depreciation Schedule 4yr Defer'!AW66</f>
        <v>558138.81110795832</v>
      </c>
      <c r="AX27" s="34">
        <f>'Depreciation Schedule 4yr Defer'!AX66</f>
        <v>558138.81110795832</v>
      </c>
      <c r="AY27" s="34">
        <f>'Depreciation Schedule 4yr Defer'!AY66</f>
        <v>558138.81110795832</v>
      </c>
      <c r="AZ27" s="34">
        <f>'Depreciation Schedule 4yr Defer'!AZ66</f>
        <v>558138.81110795832</v>
      </c>
      <c r="BA27" s="34">
        <f>'Depreciation Schedule 4yr Defer'!BA66</f>
        <v>552592.43481097883</v>
      </c>
      <c r="BB27" s="34">
        <f>'Depreciation Schedule 4yr Defer'!BB66</f>
        <v>547046.05851399933</v>
      </c>
      <c r="BC27" s="34">
        <f>'Depreciation Schedule 4yr Defer'!BC66</f>
        <v>547046.05851399933</v>
      </c>
      <c r="BD27" s="34">
        <f>'Depreciation Schedule 4yr Defer'!BD66</f>
        <v>547046.05851399933</v>
      </c>
      <c r="BE27" s="34">
        <f>'Depreciation Schedule 4yr Defer'!BE66</f>
        <v>547046.05851399933</v>
      </c>
      <c r="BF27" s="34">
        <f>'Depreciation Schedule 4yr Defer'!BF66</f>
        <v>311290.15432607208</v>
      </c>
      <c r="BG27" s="34">
        <f>'Depreciation Schedule 4yr Defer'!BG66</f>
        <v>75534.250138144809</v>
      </c>
      <c r="BH27" s="34">
        <f>'Depreciation Schedule 4yr Defer'!BH66</f>
        <v>75534.250138144809</v>
      </c>
      <c r="BI27" s="34">
        <f>'Depreciation Schedule 4yr Defer'!BI66</f>
        <v>75534.250138144809</v>
      </c>
      <c r="BJ27" s="34">
        <f>'Depreciation Schedule 4yr Defer'!BJ66</f>
        <v>75534.250138144809</v>
      </c>
      <c r="BK27" s="34">
        <f>'Depreciation Schedule 4yr Defer'!BK66</f>
        <v>75160.720809990249</v>
      </c>
      <c r="BL27" s="34">
        <f>'Depreciation Schedule 4yr Defer'!BL66</f>
        <v>74787.191481835689</v>
      </c>
      <c r="BM27" s="34">
        <f>'Depreciation Schedule 4yr Defer'!BM66</f>
        <v>74787.191481835689</v>
      </c>
      <c r="BN27" s="34">
        <f>'Depreciation Schedule 4yr Defer'!BN66</f>
        <v>74787.191481835689</v>
      </c>
      <c r="BO27" s="34">
        <f>'Depreciation Schedule 4yr Defer'!BO66</f>
        <v>74787.191481835689</v>
      </c>
      <c r="BP27" s="34">
        <f>'Depreciation Schedule 4yr Defer'!BP66</f>
        <v>68266.602866582631</v>
      </c>
      <c r="BQ27" s="34">
        <f>'Depreciation Schedule 4yr Defer'!BQ66</f>
        <v>61746.014251329565</v>
      </c>
      <c r="BR27" s="34">
        <f>'Depreciation Schedule 4yr Defer'!BR66</f>
        <v>61746.014251329565</v>
      </c>
      <c r="BS27" s="34">
        <f>'Depreciation Schedule 4yr Defer'!BS66</f>
        <v>61746.014251329565</v>
      </c>
      <c r="BT27" s="34">
        <f>'Depreciation Schedule 4yr Defer'!BT66</f>
        <v>61746.014251329565</v>
      </c>
      <c r="BU27" s="34">
        <f>'Depreciation Schedule 4yr Defer'!BU66</f>
        <v>30873.007125664783</v>
      </c>
    </row>
    <row r="28" spans="1:73">
      <c r="B28" s="6" t="s">
        <v>7</v>
      </c>
      <c r="D28" s="34">
        <f>D26-D27</f>
        <v>0</v>
      </c>
      <c r="E28" s="35">
        <f>E26-E27</f>
        <v>0</v>
      </c>
      <c r="F28" s="35">
        <f t="shared" ref="F28:J28" si="70">F26-F27</f>
        <v>0</v>
      </c>
      <c r="G28" s="35">
        <f t="shared" si="70"/>
        <v>0</v>
      </c>
      <c r="H28" s="35">
        <f t="shared" si="70"/>
        <v>15212865.172889093</v>
      </c>
      <c r="I28" s="35">
        <f t="shared" si="70"/>
        <v>30105694.022667278</v>
      </c>
      <c r="J28" s="35">
        <f t="shared" si="70"/>
        <v>29465621.376445465</v>
      </c>
      <c r="K28" s="35">
        <f t="shared" ref="K28:BU28" si="71">K26-K27</f>
        <v>28825548.730223652</v>
      </c>
      <c r="L28" s="35">
        <f t="shared" si="71"/>
        <v>28185476.084001839</v>
      </c>
      <c r="M28" s="35">
        <f t="shared" si="71"/>
        <v>27545403.437780026</v>
      </c>
      <c r="N28" s="35">
        <f t="shared" si="71"/>
        <v>26905330.791558214</v>
      </c>
      <c r="O28" s="35">
        <f t="shared" si="71"/>
        <v>26265258.145336401</v>
      </c>
      <c r="P28" s="35">
        <f t="shared" si="71"/>
        <v>25625185.499114588</v>
      </c>
      <c r="Q28" s="35">
        <f t="shared" si="71"/>
        <v>24985112.852892775</v>
      </c>
      <c r="R28" s="35">
        <f t="shared" si="71"/>
        <v>24345040.206670962</v>
      </c>
      <c r="S28" s="35">
        <f t="shared" si="71"/>
        <v>23704967.560449149</v>
      </c>
      <c r="T28" s="35">
        <f t="shared" si="71"/>
        <v>23064894.914227337</v>
      </c>
      <c r="U28" s="35">
        <f t="shared" si="71"/>
        <v>22424822.268005524</v>
      </c>
      <c r="V28" s="35">
        <f t="shared" si="71"/>
        <v>21784749.621783711</v>
      </c>
      <c r="W28" s="35">
        <f t="shared" si="71"/>
        <v>21149227.77063553</v>
      </c>
      <c r="X28" s="35">
        <f t="shared" si="71"/>
        <v>20518256.714560978</v>
      </c>
      <c r="Y28" s="35">
        <f t="shared" si="71"/>
        <v>19887285.658486426</v>
      </c>
      <c r="Z28" s="35">
        <f t="shared" si="71"/>
        <v>19256314.602411874</v>
      </c>
      <c r="AA28" s="35">
        <f t="shared" si="71"/>
        <v>18625343.546337321</v>
      </c>
      <c r="AB28" s="35">
        <f t="shared" si="71"/>
        <v>18003511.101148073</v>
      </c>
      <c r="AC28" s="35">
        <f t="shared" si="71"/>
        <v>17390817.266844127</v>
      </c>
      <c r="AD28" s="35">
        <f t="shared" si="71"/>
        <v>16778123.432540182</v>
      </c>
      <c r="AE28" s="35">
        <f t="shared" si="71"/>
        <v>16165429.598236237</v>
      </c>
      <c r="AF28" s="35">
        <f t="shared" si="71"/>
        <v>15552735.763932291</v>
      </c>
      <c r="AG28" s="35">
        <f t="shared" si="71"/>
        <v>14945173.129382968</v>
      </c>
      <c r="AH28" s="35">
        <f t="shared" si="71"/>
        <v>14342741.694588266</v>
      </c>
      <c r="AI28" s="35">
        <f t="shared" si="71"/>
        <v>13740310.259793565</v>
      </c>
      <c r="AJ28" s="35">
        <f t="shared" si="71"/>
        <v>13137878.824998863</v>
      </c>
      <c r="AK28" s="35">
        <f t="shared" si="71"/>
        <v>12535447.390204161</v>
      </c>
      <c r="AL28" s="35">
        <f t="shared" si="71"/>
        <v>11949904.137795657</v>
      </c>
      <c r="AM28" s="35">
        <f t="shared" si="71"/>
        <v>11381249.06777335</v>
      </c>
      <c r="AN28" s="35">
        <f t="shared" si="71"/>
        <v>10812593.997751042</v>
      </c>
      <c r="AO28" s="35">
        <f t="shared" si="71"/>
        <v>10243938.927728735</v>
      </c>
      <c r="AP28" s="35">
        <f t="shared" si="71"/>
        <v>9675283.8577064276</v>
      </c>
      <c r="AQ28" s="35">
        <f t="shared" si="71"/>
        <v>9110486.8531723786</v>
      </c>
      <c r="AR28" s="35">
        <f t="shared" si="71"/>
        <v>8549547.914126588</v>
      </c>
      <c r="AS28" s="35">
        <f t="shared" si="71"/>
        <v>7988608.9750807974</v>
      </c>
      <c r="AT28" s="35">
        <f t="shared" si="71"/>
        <v>7427670.0360350069</v>
      </c>
      <c r="AU28" s="35">
        <f t="shared" si="71"/>
        <v>6866731.0969892163</v>
      </c>
      <c r="AV28" s="35">
        <f t="shared" si="71"/>
        <v>6307192.2219123421</v>
      </c>
      <c r="AW28" s="35">
        <f t="shared" si="71"/>
        <v>5749053.4108043835</v>
      </c>
      <c r="AX28" s="35">
        <f t="shared" si="71"/>
        <v>5190914.5996964248</v>
      </c>
      <c r="AY28" s="35">
        <f t="shared" si="71"/>
        <v>4632775.7885884661</v>
      </c>
      <c r="AZ28" s="35">
        <f t="shared" si="71"/>
        <v>4074636.9774805079</v>
      </c>
      <c r="BA28" s="35">
        <f t="shared" si="71"/>
        <v>3522044.5426695291</v>
      </c>
      <c r="BB28" s="35">
        <f t="shared" si="71"/>
        <v>2974998.4841555296</v>
      </c>
      <c r="BC28" s="35">
        <f t="shared" si="71"/>
        <v>2427952.4256415302</v>
      </c>
      <c r="BD28" s="35">
        <f t="shared" si="71"/>
        <v>1880906.3671275307</v>
      </c>
      <c r="BE28" s="35">
        <f t="shared" si="71"/>
        <v>1333860.3086135313</v>
      </c>
      <c r="BF28" s="35">
        <f t="shared" si="71"/>
        <v>1022570.1542874592</v>
      </c>
      <c r="BG28" s="35">
        <f t="shared" si="71"/>
        <v>947035.90414931439</v>
      </c>
      <c r="BH28" s="35">
        <f t="shared" si="71"/>
        <v>871501.65401116956</v>
      </c>
      <c r="BI28" s="35">
        <f t="shared" si="71"/>
        <v>795967.40387302474</v>
      </c>
      <c r="BJ28" s="35">
        <f t="shared" si="71"/>
        <v>720433.15373487992</v>
      </c>
      <c r="BK28" s="35">
        <f t="shared" si="71"/>
        <v>645272.43292488973</v>
      </c>
      <c r="BL28" s="35">
        <f t="shared" si="71"/>
        <v>570485.24144305405</v>
      </c>
      <c r="BM28" s="35">
        <f t="shared" si="71"/>
        <v>495698.04996121838</v>
      </c>
      <c r="BN28" s="35">
        <f t="shared" si="71"/>
        <v>420910.8584793827</v>
      </c>
      <c r="BO28" s="35">
        <f t="shared" si="71"/>
        <v>346123.66699754703</v>
      </c>
      <c r="BP28" s="35">
        <f t="shared" si="71"/>
        <v>277857.0641309644</v>
      </c>
      <c r="BQ28" s="35">
        <f t="shared" si="71"/>
        <v>216111.04987963484</v>
      </c>
      <c r="BR28" s="35">
        <f t="shared" si="71"/>
        <v>154365.03562830528</v>
      </c>
      <c r="BS28" s="35">
        <f t="shared" si="71"/>
        <v>92619.021376975725</v>
      </c>
      <c r="BT28" s="35">
        <f t="shared" si="71"/>
        <v>30873.00712564616</v>
      </c>
      <c r="BU28" s="35">
        <f t="shared" si="71"/>
        <v>-1.8622813513502479E-8</v>
      </c>
    </row>
    <row r="29" spans="1:73">
      <c r="B29" s="6"/>
      <c r="D29" s="34"/>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row>
    <row r="30" spans="1:73">
      <c r="B30" s="6" t="s">
        <v>8</v>
      </c>
      <c r="D30" s="32">
        <f t="shared" ref="D30:BO30" si="72">(D26+D28)/2</f>
        <v>0</v>
      </c>
      <c r="E30" s="33">
        <f t="shared" si="72"/>
        <v>0</v>
      </c>
      <c r="F30" s="33">
        <f t="shared" si="72"/>
        <v>0</v>
      </c>
      <c r="G30" s="33">
        <f t="shared" si="72"/>
        <v>0</v>
      </c>
      <c r="H30" s="33">
        <f t="shared" si="72"/>
        <v>15372883.334444545</v>
      </c>
      <c r="I30" s="33">
        <f t="shared" si="72"/>
        <v>30425730.345778182</v>
      </c>
      <c r="J30" s="33">
        <f t="shared" si="72"/>
        <v>29785657.699556373</v>
      </c>
      <c r="K30" s="33">
        <f t="shared" si="72"/>
        <v>29145585.053334557</v>
      </c>
      <c r="L30" s="33">
        <f t="shared" si="72"/>
        <v>28505512.407112747</v>
      </c>
      <c r="M30" s="33">
        <f t="shared" si="72"/>
        <v>27865439.760890931</v>
      </c>
      <c r="N30" s="33">
        <f t="shared" si="72"/>
        <v>27225367.114669122</v>
      </c>
      <c r="O30" s="33">
        <f t="shared" si="72"/>
        <v>26585294.468447305</v>
      </c>
      <c r="P30" s="33">
        <f t="shared" si="72"/>
        <v>25945221.822225496</v>
      </c>
      <c r="Q30" s="33">
        <f t="shared" si="72"/>
        <v>25305149.17600368</v>
      </c>
      <c r="R30" s="33">
        <f t="shared" si="72"/>
        <v>24665076.529781871</v>
      </c>
      <c r="S30" s="33">
        <f t="shared" si="72"/>
        <v>24025003.883560054</v>
      </c>
      <c r="T30" s="33">
        <f t="shared" si="72"/>
        <v>23384931.237338245</v>
      </c>
      <c r="U30" s="33">
        <f t="shared" si="72"/>
        <v>22744858.591116428</v>
      </c>
      <c r="V30" s="33">
        <f t="shared" si="72"/>
        <v>22104785.944894619</v>
      </c>
      <c r="W30" s="33">
        <f t="shared" si="72"/>
        <v>21466988.696209621</v>
      </c>
      <c r="X30" s="33">
        <f t="shared" si="72"/>
        <v>20833742.242598254</v>
      </c>
      <c r="Y30" s="33">
        <f t="shared" si="72"/>
        <v>20202771.186523702</v>
      </c>
      <c r="Z30" s="33">
        <f t="shared" si="72"/>
        <v>19571800.13044915</v>
      </c>
      <c r="AA30" s="33">
        <f t="shared" si="72"/>
        <v>18940829.074374598</v>
      </c>
      <c r="AB30" s="33">
        <f t="shared" si="72"/>
        <v>18314427.323742695</v>
      </c>
      <c r="AC30" s="33">
        <f t="shared" si="72"/>
        <v>17697164.1839961</v>
      </c>
      <c r="AD30" s="33">
        <f t="shared" si="72"/>
        <v>17084470.349692155</v>
      </c>
      <c r="AE30" s="33">
        <f t="shared" si="72"/>
        <v>16471776.515388209</v>
      </c>
      <c r="AF30" s="33">
        <f t="shared" si="72"/>
        <v>15859082.681084264</v>
      </c>
      <c r="AG30" s="33">
        <f t="shared" si="72"/>
        <v>15248954.44665763</v>
      </c>
      <c r="AH30" s="33">
        <f t="shared" si="72"/>
        <v>14643957.411985617</v>
      </c>
      <c r="AI30" s="33">
        <f t="shared" si="72"/>
        <v>14041525.977190915</v>
      </c>
      <c r="AJ30" s="33">
        <f t="shared" si="72"/>
        <v>13439094.542396214</v>
      </c>
      <c r="AK30" s="33">
        <f t="shared" si="72"/>
        <v>12836663.107601512</v>
      </c>
      <c r="AL30" s="33">
        <f t="shared" si="72"/>
        <v>12242675.763999909</v>
      </c>
      <c r="AM30" s="33">
        <f t="shared" si="72"/>
        <v>11665576.602784503</v>
      </c>
      <c r="AN30" s="33">
        <f t="shared" si="72"/>
        <v>11096921.532762196</v>
      </c>
      <c r="AO30" s="33">
        <f t="shared" si="72"/>
        <v>10528266.462739889</v>
      </c>
      <c r="AP30" s="33">
        <f t="shared" si="72"/>
        <v>9959611.3927175812</v>
      </c>
      <c r="AQ30" s="33">
        <f t="shared" si="72"/>
        <v>9392885.3554394022</v>
      </c>
      <c r="AR30" s="33">
        <f t="shared" si="72"/>
        <v>8830017.3836494833</v>
      </c>
      <c r="AS30" s="33">
        <f t="shared" si="72"/>
        <v>8269078.4446036927</v>
      </c>
      <c r="AT30" s="33">
        <f t="shared" si="72"/>
        <v>7708139.5055579022</v>
      </c>
      <c r="AU30" s="33">
        <f t="shared" si="72"/>
        <v>7147200.5665121116</v>
      </c>
      <c r="AV30" s="33">
        <f t="shared" si="72"/>
        <v>6586961.6594507787</v>
      </c>
      <c r="AW30" s="33">
        <f t="shared" si="72"/>
        <v>6028122.8163583633</v>
      </c>
      <c r="AX30" s="33">
        <f t="shared" si="72"/>
        <v>5469984.0052504037</v>
      </c>
      <c r="AY30" s="33">
        <f t="shared" si="72"/>
        <v>4911845.1941424459</v>
      </c>
      <c r="AZ30" s="33">
        <f t="shared" si="72"/>
        <v>4353706.3830344873</v>
      </c>
      <c r="BA30" s="33">
        <f t="shared" si="72"/>
        <v>3798340.7600750187</v>
      </c>
      <c r="BB30" s="33">
        <f t="shared" si="72"/>
        <v>3248521.5134125296</v>
      </c>
      <c r="BC30" s="33">
        <f t="shared" si="72"/>
        <v>2701475.4548985297</v>
      </c>
      <c r="BD30" s="33">
        <f t="shared" si="72"/>
        <v>2154429.3963845307</v>
      </c>
      <c r="BE30" s="33">
        <f t="shared" si="72"/>
        <v>1607383.337870531</v>
      </c>
      <c r="BF30" s="33">
        <f t="shared" si="72"/>
        <v>1178215.2314504953</v>
      </c>
      <c r="BG30" s="33">
        <f t="shared" si="72"/>
        <v>984803.02921838686</v>
      </c>
      <c r="BH30" s="33">
        <f t="shared" si="72"/>
        <v>909268.77908024192</v>
      </c>
      <c r="BI30" s="33">
        <f t="shared" si="72"/>
        <v>833734.52894209721</v>
      </c>
      <c r="BJ30" s="33">
        <f t="shared" si="72"/>
        <v>758200.27880395227</v>
      </c>
      <c r="BK30" s="33">
        <f t="shared" si="72"/>
        <v>682852.79332988476</v>
      </c>
      <c r="BL30" s="33">
        <f t="shared" si="72"/>
        <v>607878.83718397189</v>
      </c>
      <c r="BM30" s="33">
        <f t="shared" si="72"/>
        <v>533091.64570213621</v>
      </c>
      <c r="BN30" s="33">
        <f t="shared" si="72"/>
        <v>458304.45422030054</v>
      </c>
      <c r="BO30" s="33">
        <f t="shared" si="72"/>
        <v>383517.26273846487</v>
      </c>
      <c r="BP30" s="33">
        <f t="shared" ref="BP30:BQ30" si="73">(BP26+BP28)/2</f>
        <v>311990.36556425574</v>
      </c>
      <c r="BQ30" s="33">
        <f t="shared" si="73"/>
        <v>246984.0570052996</v>
      </c>
      <c r="BR30" s="33">
        <f t="shared" ref="BR30:BU30" si="74">(BR26+BR28)/2</f>
        <v>185238.04275397008</v>
      </c>
      <c r="BS30" s="33">
        <f t="shared" si="74"/>
        <v>123492.0285026405</v>
      </c>
      <c r="BT30" s="33">
        <f t="shared" si="74"/>
        <v>61746.014251310946</v>
      </c>
      <c r="BU30" s="33">
        <f t="shared" si="74"/>
        <v>15436.503562813768</v>
      </c>
    </row>
    <row r="31" spans="1:73">
      <c r="B31" s="6"/>
      <c r="D31" s="32"/>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row>
    <row r="32" spans="1:73">
      <c r="B32" s="6" t="s">
        <v>26</v>
      </c>
      <c r="D32" s="32">
        <f t="shared" ref="D32:BO32" si="75">D27</f>
        <v>0</v>
      </c>
      <c r="E32" s="33">
        <f t="shared" si="75"/>
        <v>0</v>
      </c>
      <c r="F32" s="33">
        <f t="shared" si="75"/>
        <v>0</v>
      </c>
      <c r="G32" s="33">
        <f t="shared" si="75"/>
        <v>0</v>
      </c>
      <c r="H32" s="33">
        <f t="shared" si="75"/>
        <v>320036.32311090612</v>
      </c>
      <c r="I32" s="33">
        <f t="shared" si="75"/>
        <v>640072.64622181223</v>
      </c>
      <c r="J32" s="33">
        <f t="shared" si="75"/>
        <v>640072.64622181223</v>
      </c>
      <c r="K32" s="33">
        <f t="shared" si="75"/>
        <v>640072.64622181223</v>
      </c>
      <c r="L32" s="33">
        <f t="shared" si="75"/>
        <v>640072.64622181223</v>
      </c>
      <c r="M32" s="33">
        <f t="shared" si="75"/>
        <v>640072.64622181223</v>
      </c>
      <c r="N32" s="33">
        <f t="shared" si="75"/>
        <v>640072.64622181223</v>
      </c>
      <c r="O32" s="33">
        <f t="shared" si="75"/>
        <v>640072.64622181223</v>
      </c>
      <c r="P32" s="33">
        <f t="shared" si="75"/>
        <v>640072.64622181223</v>
      </c>
      <c r="Q32" s="33">
        <f t="shared" si="75"/>
        <v>640072.64622181223</v>
      </c>
      <c r="R32" s="33">
        <f t="shared" si="75"/>
        <v>640072.64622181223</v>
      </c>
      <c r="S32" s="33">
        <f t="shared" si="75"/>
        <v>640072.64622181223</v>
      </c>
      <c r="T32" s="33">
        <f t="shared" si="75"/>
        <v>640072.64622181223</v>
      </c>
      <c r="U32" s="33">
        <f t="shared" si="75"/>
        <v>640072.64622181223</v>
      </c>
      <c r="V32" s="33">
        <f t="shared" si="75"/>
        <v>640072.64622181223</v>
      </c>
      <c r="W32" s="33">
        <f t="shared" si="75"/>
        <v>635521.85114818218</v>
      </c>
      <c r="X32" s="33">
        <f t="shared" si="75"/>
        <v>630971.05607455212</v>
      </c>
      <c r="Y32" s="33">
        <f t="shared" si="75"/>
        <v>630971.05607455212</v>
      </c>
      <c r="Z32" s="33">
        <f t="shared" si="75"/>
        <v>630971.05607455212</v>
      </c>
      <c r="AA32" s="33">
        <f t="shared" si="75"/>
        <v>630971.05607455212</v>
      </c>
      <c r="AB32" s="33">
        <f t="shared" si="75"/>
        <v>621832.44518924889</v>
      </c>
      <c r="AC32" s="33">
        <f t="shared" si="75"/>
        <v>612693.83430394577</v>
      </c>
      <c r="AD32" s="33">
        <f t="shared" si="75"/>
        <v>612693.83430394577</v>
      </c>
      <c r="AE32" s="33">
        <f t="shared" si="75"/>
        <v>612693.83430394577</v>
      </c>
      <c r="AF32" s="33">
        <f t="shared" si="75"/>
        <v>612693.83430394577</v>
      </c>
      <c r="AG32" s="33">
        <f t="shared" si="75"/>
        <v>607562.6345493237</v>
      </c>
      <c r="AH32" s="33">
        <f t="shared" si="75"/>
        <v>602431.43479470152</v>
      </c>
      <c r="AI32" s="33">
        <f t="shared" si="75"/>
        <v>602431.43479470152</v>
      </c>
      <c r="AJ32" s="33">
        <f t="shared" si="75"/>
        <v>602431.43479470152</v>
      </c>
      <c r="AK32" s="33">
        <f t="shared" si="75"/>
        <v>602431.43479470152</v>
      </c>
      <c r="AL32" s="33">
        <f t="shared" si="75"/>
        <v>585543.25240850402</v>
      </c>
      <c r="AM32" s="33">
        <f t="shared" si="75"/>
        <v>568655.07002230652</v>
      </c>
      <c r="AN32" s="33">
        <f t="shared" si="75"/>
        <v>568655.07002230652</v>
      </c>
      <c r="AO32" s="33">
        <f t="shared" si="75"/>
        <v>568655.07002230652</v>
      </c>
      <c r="AP32" s="33">
        <f t="shared" si="75"/>
        <v>568655.07002230652</v>
      </c>
      <c r="AQ32" s="33">
        <f t="shared" si="75"/>
        <v>564797.00453404838</v>
      </c>
      <c r="AR32" s="33">
        <f t="shared" si="75"/>
        <v>560938.93904579023</v>
      </c>
      <c r="AS32" s="33">
        <f t="shared" si="75"/>
        <v>560938.93904579023</v>
      </c>
      <c r="AT32" s="33">
        <f t="shared" si="75"/>
        <v>560938.93904579023</v>
      </c>
      <c r="AU32" s="33">
        <f t="shared" si="75"/>
        <v>560938.93904579023</v>
      </c>
      <c r="AV32" s="33">
        <f t="shared" si="75"/>
        <v>559538.87507687428</v>
      </c>
      <c r="AW32" s="33">
        <f t="shared" si="75"/>
        <v>558138.81110795832</v>
      </c>
      <c r="AX32" s="33">
        <f t="shared" si="75"/>
        <v>558138.81110795832</v>
      </c>
      <c r="AY32" s="33">
        <f t="shared" si="75"/>
        <v>558138.81110795832</v>
      </c>
      <c r="AZ32" s="33">
        <f t="shared" si="75"/>
        <v>558138.81110795832</v>
      </c>
      <c r="BA32" s="33">
        <f t="shared" si="75"/>
        <v>552592.43481097883</v>
      </c>
      <c r="BB32" s="33">
        <f t="shared" si="75"/>
        <v>547046.05851399933</v>
      </c>
      <c r="BC32" s="33">
        <f t="shared" si="75"/>
        <v>547046.05851399933</v>
      </c>
      <c r="BD32" s="33">
        <f t="shared" si="75"/>
        <v>547046.05851399933</v>
      </c>
      <c r="BE32" s="33">
        <f t="shared" si="75"/>
        <v>547046.05851399933</v>
      </c>
      <c r="BF32" s="33">
        <f t="shared" si="75"/>
        <v>311290.15432607208</v>
      </c>
      <c r="BG32" s="33">
        <f t="shared" si="75"/>
        <v>75534.250138144809</v>
      </c>
      <c r="BH32" s="33">
        <f t="shared" si="75"/>
        <v>75534.250138144809</v>
      </c>
      <c r="BI32" s="33">
        <f t="shared" si="75"/>
        <v>75534.250138144809</v>
      </c>
      <c r="BJ32" s="33">
        <f t="shared" si="75"/>
        <v>75534.250138144809</v>
      </c>
      <c r="BK32" s="33">
        <f t="shared" si="75"/>
        <v>75160.720809990249</v>
      </c>
      <c r="BL32" s="33">
        <f t="shared" si="75"/>
        <v>74787.191481835689</v>
      </c>
      <c r="BM32" s="33">
        <f t="shared" si="75"/>
        <v>74787.191481835689</v>
      </c>
      <c r="BN32" s="33">
        <f t="shared" si="75"/>
        <v>74787.191481835689</v>
      </c>
      <c r="BO32" s="33">
        <f t="shared" si="75"/>
        <v>74787.191481835689</v>
      </c>
      <c r="BP32" s="33">
        <f t="shared" ref="BP32:BQ32" si="76">BP27</f>
        <v>68266.602866582631</v>
      </c>
      <c r="BQ32" s="33">
        <f t="shared" si="76"/>
        <v>61746.014251329565</v>
      </c>
      <c r="BR32" s="33">
        <f t="shared" ref="BR32:BU32" si="77">BR27</f>
        <v>61746.014251329565</v>
      </c>
      <c r="BS32" s="33">
        <f t="shared" si="77"/>
        <v>61746.014251329565</v>
      </c>
      <c r="BT32" s="33">
        <f t="shared" si="77"/>
        <v>61746.014251329565</v>
      </c>
      <c r="BU32" s="33">
        <f t="shared" si="77"/>
        <v>30873.007125664783</v>
      </c>
    </row>
    <row r="33" spans="2:73">
      <c r="B33" s="6" t="s">
        <v>2</v>
      </c>
      <c r="D33" s="32">
        <f t="shared" ref="D33:BO33" si="78">(D30*$C$9)*$C$8</f>
        <v>0</v>
      </c>
      <c r="E33" s="33">
        <f t="shared" si="78"/>
        <v>0</v>
      </c>
      <c r="F33" s="33">
        <f t="shared" si="78"/>
        <v>0</v>
      </c>
      <c r="G33" s="33">
        <f t="shared" si="78"/>
        <v>0</v>
      </c>
      <c r="H33" s="33">
        <f t="shared" si="78"/>
        <v>353380.28307695565</v>
      </c>
      <c r="I33" s="33">
        <f t="shared" si="78"/>
        <v>699403.81179655273</v>
      </c>
      <c r="J33" s="33">
        <f t="shared" si="78"/>
        <v>684690.30308183562</v>
      </c>
      <c r="K33" s="33">
        <f t="shared" si="78"/>
        <v>669976.79436711827</v>
      </c>
      <c r="L33" s="33">
        <f t="shared" si="78"/>
        <v>655263.28565240139</v>
      </c>
      <c r="M33" s="33">
        <f t="shared" si="78"/>
        <v>640549.77693768404</v>
      </c>
      <c r="N33" s="33">
        <f t="shared" si="78"/>
        <v>625836.26822296693</v>
      </c>
      <c r="O33" s="33">
        <f t="shared" si="78"/>
        <v>611122.7595082497</v>
      </c>
      <c r="P33" s="33">
        <f t="shared" si="78"/>
        <v>596409.25079353258</v>
      </c>
      <c r="Q33" s="33">
        <f t="shared" si="78"/>
        <v>581695.74207881524</v>
      </c>
      <c r="R33" s="33">
        <f t="shared" si="78"/>
        <v>566982.23336409824</v>
      </c>
      <c r="S33" s="33">
        <f t="shared" si="78"/>
        <v>552268.72464938101</v>
      </c>
      <c r="T33" s="33">
        <f t="shared" si="78"/>
        <v>537555.21593466389</v>
      </c>
      <c r="U33" s="33">
        <f t="shared" si="78"/>
        <v>522841.70721994661</v>
      </c>
      <c r="V33" s="33">
        <f t="shared" si="78"/>
        <v>508128.19850522943</v>
      </c>
      <c r="W33" s="33">
        <f t="shared" si="78"/>
        <v>493466.99491819582</v>
      </c>
      <c r="X33" s="33">
        <f t="shared" si="78"/>
        <v>478910.40158652933</v>
      </c>
      <c r="Y33" s="33">
        <f t="shared" si="78"/>
        <v>464406.11338254629</v>
      </c>
      <c r="Z33" s="33">
        <f t="shared" si="78"/>
        <v>449901.82517856325</v>
      </c>
      <c r="AA33" s="33">
        <f t="shared" si="78"/>
        <v>435397.53697458026</v>
      </c>
      <c r="AB33" s="33">
        <f t="shared" si="78"/>
        <v>420998.28452840931</v>
      </c>
      <c r="AC33" s="33">
        <f t="shared" si="78"/>
        <v>406809.10359786241</v>
      </c>
      <c r="AD33" s="33">
        <f t="shared" si="78"/>
        <v>392724.95842512749</v>
      </c>
      <c r="AE33" s="33">
        <f t="shared" si="78"/>
        <v>378640.81325239263</v>
      </c>
      <c r="AF33" s="33">
        <f t="shared" si="78"/>
        <v>364556.66807965777</v>
      </c>
      <c r="AG33" s="33">
        <f t="shared" si="78"/>
        <v>350531.49898780388</v>
      </c>
      <c r="AH33" s="33">
        <f t="shared" si="78"/>
        <v>336624.28205771203</v>
      </c>
      <c r="AI33" s="33">
        <f t="shared" si="78"/>
        <v>322776.04120850115</v>
      </c>
      <c r="AJ33" s="33">
        <f t="shared" si="78"/>
        <v>308927.80035929021</v>
      </c>
      <c r="AK33" s="33">
        <f t="shared" si="78"/>
        <v>295079.55951007933</v>
      </c>
      <c r="AL33" s="33">
        <f t="shared" si="78"/>
        <v>281425.425080024</v>
      </c>
      <c r="AM33" s="33">
        <f t="shared" si="78"/>
        <v>268159.5034882797</v>
      </c>
      <c r="AN33" s="33">
        <f t="shared" si="78"/>
        <v>255087.68831569093</v>
      </c>
      <c r="AO33" s="33">
        <f t="shared" si="78"/>
        <v>242015.87314310216</v>
      </c>
      <c r="AP33" s="33">
        <f t="shared" si="78"/>
        <v>228944.05797051342</v>
      </c>
      <c r="AQ33" s="33">
        <f t="shared" si="78"/>
        <v>215916.58595218888</v>
      </c>
      <c r="AR33" s="33">
        <f t="shared" si="78"/>
        <v>202977.80024239278</v>
      </c>
      <c r="AS33" s="33">
        <f t="shared" si="78"/>
        <v>190083.35768686089</v>
      </c>
      <c r="AT33" s="33">
        <f t="shared" si="78"/>
        <v>177188.91513132903</v>
      </c>
      <c r="AU33" s="33">
        <f t="shared" si="78"/>
        <v>164294.47257579715</v>
      </c>
      <c r="AV33" s="33">
        <f t="shared" si="78"/>
        <v>151416.12182916334</v>
      </c>
      <c r="AW33" s="33">
        <f t="shared" si="78"/>
        <v>138569.95470032579</v>
      </c>
      <c r="AX33" s="33">
        <f t="shared" si="78"/>
        <v>125739.87938038628</v>
      </c>
      <c r="AY33" s="33">
        <f t="shared" si="78"/>
        <v>112909.80406044683</v>
      </c>
      <c r="AZ33" s="33">
        <f t="shared" si="78"/>
        <v>100079.72874050733</v>
      </c>
      <c r="BA33" s="33">
        <f t="shared" si="78"/>
        <v>87313.401384539146</v>
      </c>
      <c r="BB33" s="33">
        <f t="shared" si="78"/>
        <v>74674.569956513529</v>
      </c>
      <c r="BC33" s="33">
        <f t="shared" si="78"/>
        <v>62099.486492459197</v>
      </c>
      <c r="BD33" s="33">
        <f t="shared" si="78"/>
        <v>49524.403028404871</v>
      </c>
      <c r="BE33" s="33">
        <f t="shared" si="78"/>
        <v>36949.319564350539</v>
      </c>
      <c r="BF33" s="33">
        <f t="shared" si="78"/>
        <v>27083.925829493764</v>
      </c>
      <c r="BG33" s="33">
        <f t="shared" si="78"/>
        <v>22637.911553032114</v>
      </c>
      <c r="BH33" s="33">
        <f t="shared" si="78"/>
        <v>20901.587005768011</v>
      </c>
      <c r="BI33" s="33">
        <f t="shared" si="78"/>
        <v>19165.262458503919</v>
      </c>
      <c r="BJ33" s="33">
        <f t="shared" si="78"/>
        <v>17428.937911239824</v>
      </c>
      <c r="BK33" s="33">
        <f t="shared" si="78"/>
        <v>15696.906569643432</v>
      </c>
      <c r="BL33" s="33">
        <f t="shared" si="78"/>
        <v>13973.461639382451</v>
      </c>
      <c r="BM33" s="33">
        <f t="shared" si="78"/>
        <v>12254.309914789173</v>
      </c>
      <c r="BN33" s="33">
        <f t="shared" si="78"/>
        <v>10535.158190195898</v>
      </c>
      <c r="BO33" s="33">
        <f t="shared" si="78"/>
        <v>8816.0064656026225</v>
      </c>
      <c r="BP33" s="33">
        <f t="shared" ref="BP33:BQ33" si="79">(BP30*$C$9)*$C$8</f>
        <v>7171.7999351071758</v>
      </c>
      <c r="BQ33" s="33">
        <f t="shared" si="79"/>
        <v>5677.4837928073903</v>
      </c>
      <c r="BR33" s="33">
        <f t="shared" ref="BR33:BU33" si="80">(BR30*$C$9)*$C$8</f>
        <v>4258.1128446054363</v>
      </c>
      <c r="BS33" s="33">
        <f t="shared" si="80"/>
        <v>2838.7418964034814</v>
      </c>
      <c r="BT33" s="33">
        <f t="shared" si="80"/>
        <v>1419.3709482015267</v>
      </c>
      <c r="BU33" s="33">
        <f t="shared" si="80"/>
        <v>354.84273705006063</v>
      </c>
    </row>
    <row r="34" spans="2:73">
      <c r="B34" s="6" t="s">
        <v>5</v>
      </c>
      <c r="D34" s="32">
        <f>(D30*$C$7)*$C$6</f>
        <v>0</v>
      </c>
      <c r="E34" s="33">
        <f t="shared" ref="E34:BP34" si="81">(E30*$C$7)*$C$6</f>
        <v>0</v>
      </c>
      <c r="F34" s="33">
        <f t="shared" si="81"/>
        <v>0</v>
      </c>
      <c r="G34" s="33">
        <f t="shared" si="81"/>
        <v>0</v>
      </c>
      <c r="H34" s="33">
        <f t="shared" si="81"/>
        <v>553423.80004000373</v>
      </c>
      <c r="I34" s="33">
        <f t="shared" si="81"/>
        <v>1095326.2924480147</v>
      </c>
      <c r="J34" s="33">
        <f t="shared" si="81"/>
        <v>1072283.6771840295</v>
      </c>
      <c r="K34" s="33">
        <f t="shared" si="81"/>
        <v>1049241.061920044</v>
      </c>
      <c r="L34" s="33">
        <f t="shared" si="81"/>
        <v>1026198.446656059</v>
      </c>
      <c r="M34" s="33">
        <f t="shared" si="81"/>
        <v>1003155.8313920735</v>
      </c>
      <c r="N34" s="33">
        <f t="shared" si="81"/>
        <v>980113.2161280883</v>
      </c>
      <c r="O34" s="33">
        <f t="shared" si="81"/>
        <v>957070.60086410295</v>
      </c>
      <c r="P34" s="33">
        <f t="shared" si="81"/>
        <v>934027.98560011794</v>
      </c>
      <c r="Q34" s="33">
        <f t="shared" si="81"/>
        <v>910985.37033613247</v>
      </c>
      <c r="R34" s="33">
        <f t="shared" si="81"/>
        <v>887942.75507214724</v>
      </c>
      <c r="S34" s="33">
        <f t="shared" si="81"/>
        <v>864900.13980816188</v>
      </c>
      <c r="T34" s="33">
        <f t="shared" si="81"/>
        <v>841857.52454417676</v>
      </c>
      <c r="U34" s="33">
        <f t="shared" si="81"/>
        <v>818814.90928019141</v>
      </c>
      <c r="V34" s="33">
        <f t="shared" si="81"/>
        <v>795772.2940162064</v>
      </c>
      <c r="W34" s="33">
        <f t="shared" si="81"/>
        <v>772811.59306354634</v>
      </c>
      <c r="X34" s="33">
        <f t="shared" si="81"/>
        <v>750014.72073353711</v>
      </c>
      <c r="Y34" s="33">
        <f t="shared" si="81"/>
        <v>727299.76271485328</v>
      </c>
      <c r="Z34" s="33">
        <f t="shared" si="81"/>
        <v>704584.80469616945</v>
      </c>
      <c r="AA34" s="33">
        <f t="shared" si="81"/>
        <v>681869.8466774855</v>
      </c>
      <c r="AB34" s="33">
        <f t="shared" si="81"/>
        <v>659319.38365473703</v>
      </c>
      <c r="AC34" s="33">
        <f t="shared" si="81"/>
        <v>637097.91062385961</v>
      </c>
      <c r="AD34" s="33">
        <f t="shared" si="81"/>
        <v>615040.93258891755</v>
      </c>
      <c r="AE34" s="33">
        <f t="shared" si="81"/>
        <v>592983.95455397549</v>
      </c>
      <c r="AF34" s="33">
        <f t="shared" si="81"/>
        <v>570926.97651903355</v>
      </c>
      <c r="AG34" s="33">
        <f t="shared" si="81"/>
        <v>548962.36007967463</v>
      </c>
      <c r="AH34" s="33">
        <f t="shared" si="81"/>
        <v>527182.46683148225</v>
      </c>
      <c r="AI34" s="33">
        <f t="shared" si="81"/>
        <v>505494.93517887301</v>
      </c>
      <c r="AJ34" s="33">
        <f t="shared" si="81"/>
        <v>483807.40352626372</v>
      </c>
      <c r="AK34" s="33">
        <f t="shared" si="81"/>
        <v>462119.87187365448</v>
      </c>
      <c r="AL34" s="33">
        <f t="shared" si="81"/>
        <v>440736.32750399678</v>
      </c>
      <c r="AM34" s="33">
        <f t="shared" si="81"/>
        <v>419960.75770024216</v>
      </c>
      <c r="AN34" s="33">
        <f t="shared" si="81"/>
        <v>399489.17517943907</v>
      </c>
      <c r="AO34" s="33">
        <f t="shared" si="81"/>
        <v>379017.59265863604</v>
      </c>
      <c r="AP34" s="33">
        <f t="shared" si="81"/>
        <v>358546.0101378329</v>
      </c>
      <c r="AQ34" s="33">
        <f t="shared" si="81"/>
        <v>338143.87279581849</v>
      </c>
      <c r="AR34" s="33">
        <f t="shared" si="81"/>
        <v>317880.62581138144</v>
      </c>
      <c r="AS34" s="33">
        <f t="shared" si="81"/>
        <v>297686.82400573295</v>
      </c>
      <c r="AT34" s="33">
        <f t="shared" si="81"/>
        <v>277493.02220008447</v>
      </c>
      <c r="AU34" s="33">
        <f t="shared" si="81"/>
        <v>257299.22039443604</v>
      </c>
      <c r="AV34" s="33">
        <f t="shared" si="81"/>
        <v>237130.61974022802</v>
      </c>
      <c r="AW34" s="33">
        <f t="shared" si="81"/>
        <v>217012.42138890107</v>
      </c>
      <c r="AX34" s="33">
        <f t="shared" si="81"/>
        <v>196919.42418901451</v>
      </c>
      <c r="AY34" s="33">
        <f t="shared" si="81"/>
        <v>176826.42698912806</v>
      </c>
      <c r="AZ34" s="33">
        <f t="shared" si="81"/>
        <v>156733.42978924155</v>
      </c>
      <c r="BA34" s="33">
        <f t="shared" si="81"/>
        <v>136740.26736270069</v>
      </c>
      <c r="BB34" s="33">
        <f t="shared" si="81"/>
        <v>116946.77448285106</v>
      </c>
      <c r="BC34" s="33">
        <f t="shared" si="81"/>
        <v>97253.116376347054</v>
      </c>
      <c r="BD34" s="33">
        <f t="shared" si="81"/>
        <v>77559.458269843104</v>
      </c>
      <c r="BE34" s="33">
        <f t="shared" si="81"/>
        <v>57865.800163339125</v>
      </c>
      <c r="BF34" s="33">
        <f t="shared" si="81"/>
        <v>42415.74833221783</v>
      </c>
      <c r="BG34" s="33">
        <f t="shared" si="81"/>
        <v>35452.909051861927</v>
      </c>
      <c r="BH34" s="33">
        <f t="shared" si="81"/>
        <v>32733.676046888708</v>
      </c>
      <c r="BI34" s="33">
        <f t="shared" si="81"/>
        <v>30014.4430419155</v>
      </c>
      <c r="BJ34" s="33">
        <f t="shared" si="81"/>
        <v>27295.210036942281</v>
      </c>
      <c r="BK34" s="33">
        <f t="shared" si="81"/>
        <v>24582.700559875848</v>
      </c>
      <c r="BL34" s="33">
        <f t="shared" si="81"/>
        <v>21883.638138622988</v>
      </c>
      <c r="BM34" s="33">
        <f t="shared" si="81"/>
        <v>19191.299245276903</v>
      </c>
      <c r="BN34" s="33">
        <f t="shared" si="81"/>
        <v>16498.960351930818</v>
      </c>
      <c r="BO34" s="33">
        <f t="shared" si="81"/>
        <v>13806.621458584734</v>
      </c>
      <c r="BP34" s="33">
        <f t="shared" si="81"/>
        <v>11231.653160313208</v>
      </c>
      <c r="BQ34" s="33">
        <f t="shared" ref="BQ34" si="82">(BQ30*$C$7)*$C$6</f>
        <v>8891.4260521907854</v>
      </c>
      <c r="BR34" s="33">
        <f t="shared" ref="BR34:BU34" si="83">(BR30*$C$7)*$C$6</f>
        <v>6668.5695391429226</v>
      </c>
      <c r="BS34" s="33">
        <f t="shared" si="83"/>
        <v>4445.713026095058</v>
      </c>
      <c r="BT34" s="33">
        <f t="shared" si="83"/>
        <v>2222.8565130471943</v>
      </c>
      <c r="BU34" s="33">
        <f t="shared" si="83"/>
        <v>555.71412826129563</v>
      </c>
    </row>
    <row r="35" spans="2:73">
      <c r="B35" s="6"/>
      <c r="D35" s="32"/>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row>
    <row r="36" spans="2:73">
      <c r="B36" s="6" t="s">
        <v>10</v>
      </c>
      <c r="D36" s="32">
        <f>D26</f>
        <v>0</v>
      </c>
      <c r="E36" s="33">
        <f>D38+D23/2</f>
        <v>0</v>
      </c>
      <c r="F36" s="33">
        <f t="shared" ref="F36:N36" si="84">E38</f>
        <v>0</v>
      </c>
      <c r="G36" s="33">
        <f t="shared" si="84"/>
        <v>0</v>
      </c>
      <c r="H36" s="33">
        <f>H26</f>
        <v>15532901.495999999</v>
      </c>
      <c r="I36" s="33">
        <f>H38+H23/2</f>
        <v>28580538.752639998</v>
      </c>
      <c r="J36" s="33">
        <f t="shared" si="84"/>
        <v>26294095.652428798</v>
      </c>
      <c r="K36" s="33">
        <f t="shared" si="84"/>
        <v>24190568.000234496</v>
      </c>
      <c r="L36" s="33">
        <f t="shared" si="84"/>
        <v>22255322.560215738</v>
      </c>
      <c r="M36" s="33">
        <f t="shared" si="84"/>
        <v>20474896.755398478</v>
      </c>
      <c r="N36" s="33">
        <f t="shared" si="84"/>
        <v>18836905.0149666</v>
      </c>
      <c r="O36" s="33">
        <f>N38</f>
        <v>17329952.61376927</v>
      </c>
      <c r="P36" s="33">
        <f t="shared" ref="P36" si="85">O38</f>
        <v>15943556.40466773</v>
      </c>
      <c r="Q36" s="33">
        <f>P38</f>
        <v>14668071.892294312</v>
      </c>
      <c r="R36" s="33">
        <f t="shared" ref="R36:BQ36" si="86">Q38</f>
        <v>13494626.140910767</v>
      </c>
      <c r="S36" s="33">
        <f t="shared" si="86"/>
        <v>12415056.049637906</v>
      </c>
      <c r="T36" s="33">
        <f t="shared" si="86"/>
        <v>11421851.565666873</v>
      </c>
      <c r="U36" s="33">
        <f t="shared" si="86"/>
        <v>10508103.440413523</v>
      </c>
      <c r="V36" s="33">
        <f t="shared" si="86"/>
        <v>9667455.165180441</v>
      </c>
      <c r="W36" s="33">
        <f t="shared" si="86"/>
        <v>8894058.7519660052</v>
      </c>
      <c r="X36" s="33">
        <f t="shared" si="86"/>
        <v>8182534.0518087251</v>
      </c>
      <c r="Y36" s="33">
        <f t="shared" si="86"/>
        <v>7527931.327664027</v>
      </c>
      <c r="Z36" s="33">
        <f t="shared" si="86"/>
        <v>6925696.8214509049</v>
      </c>
      <c r="AA36" s="33">
        <f t="shared" si="86"/>
        <v>6371641.0757348323</v>
      </c>
      <c r="AB36" s="33">
        <f t="shared" si="86"/>
        <v>5861909.789676046</v>
      </c>
      <c r="AC36" s="33">
        <f t="shared" si="86"/>
        <v>5392957.0065019624</v>
      </c>
      <c r="AD36" s="33">
        <f t="shared" si="86"/>
        <v>4961520.4459818052</v>
      </c>
      <c r="AE36" s="33">
        <f t="shared" si="86"/>
        <v>4564598.8103032606</v>
      </c>
      <c r="AF36" s="33">
        <f t="shared" si="86"/>
        <v>4199430.9054789999</v>
      </c>
      <c r="AG36" s="33">
        <f t="shared" si="86"/>
        <v>3863476.4330406799</v>
      </c>
      <c r="AH36" s="33">
        <f t="shared" si="86"/>
        <v>3554398.3183974256</v>
      </c>
      <c r="AI36" s="33">
        <f t="shared" si="86"/>
        <v>3270046.4529256318</v>
      </c>
      <c r="AJ36" s="33">
        <f t="shared" si="86"/>
        <v>3008442.7366915811</v>
      </c>
      <c r="AK36" s="33">
        <f t="shared" si="86"/>
        <v>2767767.3177562547</v>
      </c>
      <c r="AL36" s="33">
        <f t="shared" si="86"/>
        <v>2546345.9323357544</v>
      </c>
      <c r="AM36" s="33">
        <f t="shared" si="86"/>
        <v>2342638.2577488939</v>
      </c>
      <c r="AN36" s="33">
        <f t="shared" si="86"/>
        <v>2155227.1971289823</v>
      </c>
      <c r="AO36" s="33">
        <f t="shared" si="86"/>
        <v>1982809.0213586637</v>
      </c>
      <c r="AP36" s="33">
        <f t="shared" si="86"/>
        <v>1824184.2996499706</v>
      </c>
      <c r="AQ36" s="33">
        <f t="shared" si="86"/>
        <v>1678249.555677973</v>
      </c>
      <c r="AR36" s="33">
        <f t="shared" si="86"/>
        <v>1543989.5912237351</v>
      </c>
      <c r="AS36" s="33">
        <f t="shared" si="86"/>
        <v>1420470.4239258363</v>
      </c>
      <c r="AT36" s="33">
        <f t="shared" si="86"/>
        <v>1306832.7900117694</v>
      </c>
      <c r="AU36" s="33">
        <f t="shared" si="86"/>
        <v>1202286.1668108278</v>
      </c>
      <c r="AV36" s="33">
        <f t="shared" si="86"/>
        <v>1106103.2734659617</v>
      </c>
      <c r="AW36" s="33">
        <f t="shared" si="86"/>
        <v>1017615.0115886847</v>
      </c>
      <c r="AX36" s="33">
        <f t="shared" si="86"/>
        <v>936205.81066158996</v>
      </c>
      <c r="AY36" s="33">
        <f t="shared" si="86"/>
        <v>861309.34580866271</v>
      </c>
      <c r="AZ36" s="33">
        <f t="shared" si="86"/>
        <v>792404.59814396966</v>
      </c>
      <c r="BA36" s="33">
        <f t="shared" si="86"/>
        <v>729012.23029245203</v>
      </c>
      <c r="BB36" s="33">
        <f t="shared" si="86"/>
        <v>670691.25186905591</v>
      </c>
      <c r="BC36" s="33">
        <f t="shared" si="86"/>
        <v>617035.95171953144</v>
      </c>
      <c r="BD36" s="33">
        <f t="shared" si="86"/>
        <v>567673.07558196888</v>
      </c>
      <c r="BE36" s="33">
        <f t="shared" si="86"/>
        <v>522259.22953541134</v>
      </c>
      <c r="BF36" s="33">
        <f t="shared" si="86"/>
        <v>480478.49117257842</v>
      </c>
      <c r="BG36" s="33">
        <f t="shared" si="86"/>
        <v>442040.21187877213</v>
      </c>
      <c r="BH36" s="33">
        <f t="shared" si="86"/>
        <v>406676.99492847035</v>
      </c>
      <c r="BI36" s="33">
        <f t="shared" si="86"/>
        <v>374142.83533419273</v>
      </c>
      <c r="BJ36" s="33">
        <f t="shared" si="86"/>
        <v>344211.40850745729</v>
      </c>
      <c r="BK36" s="33">
        <f t="shared" si="86"/>
        <v>316674.49582686072</v>
      </c>
      <c r="BL36" s="33">
        <f t="shared" si="86"/>
        <v>291340.53616071184</v>
      </c>
      <c r="BM36" s="33">
        <f t="shared" si="86"/>
        <v>268033.2932678549</v>
      </c>
      <c r="BN36" s="33">
        <f t="shared" si="86"/>
        <v>246590.6298064265</v>
      </c>
      <c r="BO36" s="33">
        <f t="shared" si="86"/>
        <v>226863.37942191237</v>
      </c>
      <c r="BP36" s="33">
        <f t="shared" si="86"/>
        <v>208714.30906815937</v>
      </c>
      <c r="BQ36" s="33">
        <f t="shared" si="86"/>
        <v>192017.16434270662</v>
      </c>
      <c r="BR36" s="33">
        <f t="shared" ref="BR36" si="87">BQ38</f>
        <v>176655.79119529008</v>
      </c>
      <c r="BS36" s="33">
        <f t="shared" ref="BS36" si="88">BR38</f>
        <v>162523.32789966688</v>
      </c>
      <c r="BT36" s="33">
        <f t="shared" ref="BT36" si="89">BS38</f>
        <v>149521.46166769354</v>
      </c>
      <c r="BU36" s="33">
        <f t="shared" ref="BU36" si="90">BT38</f>
        <v>137559.74473427807</v>
      </c>
    </row>
    <row r="37" spans="2:73">
      <c r="B37" s="6" t="s">
        <v>13</v>
      </c>
      <c r="C37" s="67"/>
      <c r="D37" s="33">
        <f>D36*$C$12*2</f>
        <v>0</v>
      </c>
      <c r="E37" s="33">
        <f t="shared" ref="E37:G37" si="91">E36*$C$12*2</f>
        <v>0</v>
      </c>
      <c r="F37" s="33">
        <f t="shared" si="91"/>
        <v>0</v>
      </c>
      <c r="G37" s="33">
        <f t="shared" si="91"/>
        <v>0</v>
      </c>
      <c r="H37" s="33">
        <f>H36*$C$12*2</f>
        <v>2485264.23936</v>
      </c>
      <c r="I37" s="33">
        <f>I36*$C$12</f>
        <v>2286443.1002111998</v>
      </c>
      <c r="J37" s="33">
        <f t="shared" ref="J37:BU37" si="92">J36*$C$12</f>
        <v>2103527.6521943039</v>
      </c>
      <c r="K37" s="33">
        <f t="shared" si="92"/>
        <v>1935245.4400187598</v>
      </c>
      <c r="L37" s="33">
        <f t="shared" si="92"/>
        <v>1780425.8048172591</v>
      </c>
      <c r="M37" s="33">
        <f t="shared" si="92"/>
        <v>1637991.7404318783</v>
      </c>
      <c r="N37" s="33">
        <f t="shared" si="92"/>
        <v>1506952.401197328</v>
      </c>
      <c r="O37" s="33">
        <f t="shared" si="92"/>
        <v>1386396.2091015417</v>
      </c>
      <c r="P37" s="33">
        <f t="shared" si="92"/>
        <v>1275484.5123734183</v>
      </c>
      <c r="Q37" s="33">
        <f t="shared" si="92"/>
        <v>1173445.7513835449</v>
      </c>
      <c r="R37" s="33">
        <f t="shared" si="92"/>
        <v>1079570.0912728615</v>
      </c>
      <c r="S37" s="33">
        <f t="shared" si="92"/>
        <v>993204.48397103255</v>
      </c>
      <c r="T37" s="33">
        <f t="shared" si="92"/>
        <v>913748.12525334989</v>
      </c>
      <c r="U37" s="33">
        <f t="shared" si="92"/>
        <v>840648.27523308189</v>
      </c>
      <c r="V37" s="33">
        <f t="shared" si="92"/>
        <v>773396.41321443534</v>
      </c>
      <c r="W37" s="33">
        <f t="shared" si="92"/>
        <v>711524.70015728043</v>
      </c>
      <c r="X37" s="33">
        <f t="shared" si="92"/>
        <v>654602.724144698</v>
      </c>
      <c r="Y37" s="33">
        <f t="shared" si="92"/>
        <v>602234.50621312216</v>
      </c>
      <c r="Z37" s="33">
        <f t="shared" si="92"/>
        <v>554055.74571607239</v>
      </c>
      <c r="AA37" s="33">
        <f t="shared" si="92"/>
        <v>509731.28605878662</v>
      </c>
      <c r="AB37" s="33">
        <f t="shared" si="92"/>
        <v>468952.78317408368</v>
      </c>
      <c r="AC37" s="33">
        <f t="shared" si="92"/>
        <v>431436.56052015699</v>
      </c>
      <c r="AD37" s="33">
        <f t="shared" si="92"/>
        <v>396921.63567854441</v>
      </c>
      <c r="AE37" s="33">
        <f t="shared" si="92"/>
        <v>365167.90482426086</v>
      </c>
      <c r="AF37" s="33">
        <f t="shared" si="92"/>
        <v>335954.47243831999</v>
      </c>
      <c r="AG37" s="33">
        <f t="shared" si="92"/>
        <v>309078.11464325438</v>
      </c>
      <c r="AH37" s="33">
        <f t="shared" si="92"/>
        <v>284351.86547179404</v>
      </c>
      <c r="AI37" s="33">
        <f t="shared" si="92"/>
        <v>261603.71623405055</v>
      </c>
      <c r="AJ37" s="33">
        <f t="shared" si="92"/>
        <v>240675.41893532648</v>
      </c>
      <c r="AK37" s="33">
        <f t="shared" si="92"/>
        <v>221421.38542050039</v>
      </c>
      <c r="AL37" s="33">
        <f t="shared" si="92"/>
        <v>203707.67458686035</v>
      </c>
      <c r="AM37" s="33">
        <f t="shared" si="92"/>
        <v>187411.06061991153</v>
      </c>
      <c r="AN37" s="33">
        <f t="shared" si="92"/>
        <v>172418.17577031857</v>
      </c>
      <c r="AO37" s="33">
        <f t="shared" si="92"/>
        <v>158624.72170869311</v>
      </c>
      <c r="AP37" s="33">
        <f t="shared" si="92"/>
        <v>145934.74397199764</v>
      </c>
      <c r="AQ37" s="33">
        <f t="shared" si="92"/>
        <v>134259.96445423784</v>
      </c>
      <c r="AR37" s="33">
        <f t="shared" si="92"/>
        <v>123519.16729789881</v>
      </c>
      <c r="AS37" s="33">
        <f t="shared" si="92"/>
        <v>113637.63391406692</v>
      </c>
      <c r="AT37" s="33">
        <f t="shared" si="92"/>
        <v>104546.62320094155</v>
      </c>
      <c r="AU37" s="33">
        <f t="shared" si="92"/>
        <v>96182.893344866228</v>
      </c>
      <c r="AV37" s="33">
        <f t="shared" si="92"/>
        <v>88488.261877276935</v>
      </c>
      <c r="AW37" s="33">
        <f t="shared" si="92"/>
        <v>81409.200927094775</v>
      </c>
      <c r="AX37" s="33">
        <f t="shared" si="92"/>
        <v>74896.464852927194</v>
      </c>
      <c r="AY37" s="33">
        <f t="shared" si="92"/>
        <v>68904.747664693015</v>
      </c>
      <c r="AZ37" s="33">
        <f t="shared" si="92"/>
        <v>63392.367851517578</v>
      </c>
      <c r="BA37" s="33">
        <f t="shared" si="92"/>
        <v>58320.978423396162</v>
      </c>
      <c r="BB37" s="33">
        <f t="shared" si="92"/>
        <v>53655.300149524475</v>
      </c>
      <c r="BC37" s="33">
        <f t="shared" si="92"/>
        <v>49362.876137562518</v>
      </c>
      <c r="BD37" s="33">
        <f t="shared" si="92"/>
        <v>45413.846046557512</v>
      </c>
      <c r="BE37" s="33">
        <f t="shared" si="92"/>
        <v>41780.738362832912</v>
      </c>
      <c r="BF37" s="33">
        <f t="shared" si="92"/>
        <v>38438.279293806278</v>
      </c>
      <c r="BG37" s="33">
        <f t="shared" si="92"/>
        <v>35363.216950301772</v>
      </c>
      <c r="BH37" s="33">
        <f t="shared" si="92"/>
        <v>32534.159594277629</v>
      </c>
      <c r="BI37" s="33">
        <f t="shared" si="92"/>
        <v>29931.42682673542</v>
      </c>
      <c r="BJ37" s="33">
        <f t="shared" si="92"/>
        <v>27536.912680596583</v>
      </c>
      <c r="BK37" s="33">
        <f t="shared" si="92"/>
        <v>25333.959666148858</v>
      </c>
      <c r="BL37" s="33">
        <f t="shared" si="92"/>
        <v>23307.242892856946</v>
      </c>
      <c r="BM37" s="33">
        <f t="shared" si="92"/>
        <v>21442.663461428394</v>
      </c>
      <c r="BN37" s="33">
        <f t="shared" si="92"/>
        <v>19727.250384514122</v>
      </c>
      <c r="BO37" s="33">
        <f t="shared" si="92"/>
        <v>18149.070353752988</v>
      </c>
      <c r="BP37" s="33">
        <f t="shared" si="92"/>
        <v>16697.144725452752</v>
      </c>
      <c r="BQ37" s="33">
        <f t="shared" si="92"/>
        <v>15361.373147416529</v>
      </c>
      <c r="BR37" s="33">
        <f t="shared" si="92"/>
        <v>14132.463295623207</v>
      </c>
      <c r="BS37" s="33">
        <f t="shared" si="92"/>
        <v>13001.86623197335</v>
      </c>
      <c r="BT37" s="33">
        <f t="shared" si="92"/>
        <v>11961.716933415484</v>
      </c>
      <c r="BU37" s="33">
        <f t="shared" si="92"/>
        <v>11004.779578742246</v>
      </c>
    </row>
    <row r="38" spans="2:73">
      <c r="B38" s="6" t="s">
        <v>11</v>
      </c>
      <c r="D38" s="33">
        <f t="shared" ref="D38:BO38" si="93">IF((D36-D37)&gt;0,D36-D37,0)</f>
        <v>0</v>
      </c>
      <c r="E38" s="33">
        <f t="shared" si="93"/>
        <v>0</v>
      </c>
      <c r="F38" s="33">
        <f t="shared" si="93"/>
        <v>0</v>
      </c>
      <c r="G38" s="33">
        <f t="shared" si="93"/>
        <v>0</v>
      </c>
      <c r="H38" s="33">
        <f t="shared" si="93"/>
        <v>13047637.256639998</v>
      </c>
      <c r="I38" s="33">
        <f t="shared" si="93"/>
        <v>26294095.652428798</v>
      </c>
      <c r="J38" s="33">
        <f t="shared" si="93"/>
        <v>24190568.000234496</v>
      </c>
      <c r="K38" s="33">
        <f t="shared" si="93"/>
        <v>22255322.560215738</v>
      </c>
      <c r="L38" s="33">
        <f t="shared" si="93"/>
        <v>20474896.755398478</v>
      </c>
      <c r="M38" s="33">
        <f t="shared" si="93"/>
        <v>18836905.0149666</v>
      </c>
      <c r="N38" s="33">
        <f t="shared" si="93"/>
        <v>17329952.61376927</v>
      </c>
      <c r="O38" s="33">
        <f t="shared" si="93"/>
        <v>15943556.40466773</v>
      </c>
      <c r="P38" s="33">
        <f t="shared" si="93"/>
        <v>14668071.892294312</v>
      </c>
      <c r="Q38" s="33">
        <f t="shared" si="93"/>
        <v>13494626.140910767</v>
      </c>
      <c r="R38" s="33">
        <f t="shared" si="93"/>
        <v>12415056.049637906</v>
      </c>
      <c r="S38" s="33">
        <f t="shared" si="93"/>
        <v>11421851.565666873</v>
      </c>
      <c r="T38" s="33">
        <f t="shared" si="93"/>
        <v>10508103.440413523</v>
      </c>
      <c r="U38" s="33">
        <f t="shared" si="93"/>
        <v>9667455.165180441</v>
      </c>
      <c r="V38" s="33">
        <f t="shared" si="93"/>
        <v>8894058.7519660052</v>
      </c>
      <c r="W38" s="33">
        <f t="shared" si="93"/>
        <v>8182534.0518087251</v>
      </c>
      <c r="X38" s="33">
        <f t="shared" si="93"/>
        <v>7527931.327664027</v>
      </c>
      <c r="Y38" s="33">
        <f t="shared" si="93"/>
        <v>6925696.8214509049</v>
      </c>
      <c r="Z38" s="33">
        <f t="shared" si="93"/>
        <v>6371641.0757348323</v>
      </c>
      <c r="AA38" s="33">
        <f t="shared" si="93"/>
        <v>5861909.789676046</v>
      </c>
      <c r="AB38" s="33">
        <f t="shared" si="93"/>
        <v>5392957.0065019624</v>
      </c>
      <c r="AC38" s="33">
        <f t="shared" si="93"/>
        <v>4961520.4459818052</v>
      </c>
      <c r="AD38" s="33">
        <f t="shared" si="93"/>
        <v>4564598.8103032606</v>
      </c>
      <c r="AE38" s="33">
        <f t="shared" si="93"/>
        <v>4199430.9054789999</v>
      </c>
      <c r="AF38" s="33">
        <f t="shared" si="93"/>
        <v>3863476.4330406799</v>
      </c>
      <c r="AG38" s="33">
        <f t="shared" si="93"/>
        <v>3554398.3183974256</v>
      </c>
      <c r="AH38" s="33">
        <f t="shared" si="93"/>
        <v>3270046.4529256318</v>
      </c>
      <c r="AI38" s="33">
        <f t="shared" si="93"/>
        <v>3008442.7366915811</v>
      </c>
      <c r="AJ38" s="33">
        <f t="shared" si="93"/>
        <v>2767767.3177562547</v>
      </c>
      <c r="AK38" s="33">
        <f t="shared" si="93"/>
        <v>2546345.9323357544</v>
      </c>
      <c r="AL38" s="33">
        <f t="shared" si="93"/>
        <v>2342638.2577488939</v>
      </c>
      <c r="AM38" s="33">
        <f t="shared" si="93"/>
        <v>2155227.1971289823</v>
      </c>
      <c r="AN38" s="33">
        <f t="shared" si="93"/>
        <v>1982809.0213586637</v>
      </c>
      <c r="AO38" s="33">
        <f t="shared" si="93"/>
        <v>1824184.2996499706</v>
      </c>
      <c r="AP38" s="33">
        <f t="shared" si="93"/>
        <v>1678249.555677973</v>
      </c>
      <c r="AQ38" s="33">
        <f t="shared" si="93"/>
        <v>1543989.5912237351</v>
      </c>
      <c r="AR38" s="33">
        <f t="shared" si="93"/>
        <v>1420470.4239258363</v>
      </c>
      <c r="AS38" s="33">
        <f t="shared" si="93"/>
        <v>1306832.7900117694</v>
      </c>
      <c r="AT38" s="33">
        <f t="shared" si="93"/>
        <v>1202286.1668108278</v>
      </c>
      <c r="AU38" s="33">
        <f t="shared" si="93"/>
        <v>1106103.2734659617</v>
      </c>
      <c r="AV38" s="33">
        <f t="shared" si="93"/>
        <v>1017615.0115886847</v>
      </c>
      <c r="AW38" s="33">
        <f t="shared" si="93"/>
        <v>936205.81066158996</v>
      </c>
      <c r="AX38" s="33">
        <f t="shared" si="93"/>
        <v>861309.34580866271</v>
      </c>
      <c r="AY38" s="33">
        <f t="shared" si="93"/>
        <v>792404.59814396966</v>
      </c>
      <c r="AZ38" s="33">
        <f t="shared" si="93"/>
        <v>729012.23029245203</v>
      </c>
      <c r="BA38" s="33">
        <f t="shared" si="93"/>
        <v>670691.25186905591</v>
      </c>
      <c r="BB38" s="33">
        <f t="shared" si="93"/>
        <v>617035.95171953144</v>
      </c>
      <c r="BC38" s="33">
        <f t="shared" si="93"/>
        <v>567673.07558196888</v>
      </c>
      <c r="BD38" s="33">
        <f t="shared" si="93"/>
        <v>522259.22953541134</v>
      </c>
      <c r="BE38" s="33">
        <f t="shared" si="93"/>
        <v>480478.49117257842</v>
      </c>
      <c r="BF38" s="33">
        <f t="shared" si="93"/>
        <v>442040.21187877213</v>
      </c>
      <c r="BG38" s="33">
        <f t="shared" si="93"/>
        <v>406676.99492847035</v>
      </c>
      <c r="BH38" s="33">
        <f t="shared" si="93"/>
        <v>374142.83533419273</v>
      </c>
      <c r="BI38" s="33">
        <f t="shared" si="93"/>
        <v>344211.40850745729</v>
      </c>
      <c r="BJ38" s="33">
        <f t="shared" si="93"/>
        <v>316674.49582686072</v>
      </c>
      <c r="BK38" s="33">
        <f t="shared" si="93"/>
        <v>291340.53616071184</v>
      </c>
      <c r="BL38" s="33">
        <f t="shared" si="93"/>
        <v>268033.2932678549</v>
      </c>
      <c r="BM38" s="33">
        <f t="shared" si="93"/>
        <v>246590.6298064265</v>
      </c>
      <c r="BN38" s="33">
        <f t="shared" si="93"/>
        <v>226863.37942191237</v>
      </c>
      <c r="BO38" s="33">
        <f t="shared" si="93"/>
        <v>208714.30906815937</v>
      </c>
      <c r="BP38" s="33">
        <f t="shared" ref="BP38:BQ38" si="94">IF((BP36-BP37)&gt;0,BP36-BP37,0)</f>
        <v>192017.16434270662</v>
      </c>
      <c r="BQ38" s="33">
        <f t="shared" si="94"/>
        <v>176655.79119529008</v>
      </c>
      <c r="BR38" s="33">
        <f t="shared" ref="BR38:BU38" si="95">IF((BR36-BR37)&gt;0,BR36-BR37,0)</f>
        <v>162523.32789966688</v>
      </c>
      <c r="BS38" s="33">
        <f t="shared" si="95"/>
        <v>149521.46166769354</v>
      </c>
      <c r="BT38" s="33">
        <f t="shared" si="95"/>
        <v>137559.74473427807</v>
      </c>
      <c r="BU38" s="33">
        <f t="shared" si="95"/>
        <v>126554.96515553581</v>
      </c>
    </row>
    <row r="39" spans="2:73">
      <c r="B39" s="6"/>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row>
    <row r="40" spans="2:73">
      <c r="B40" s="6" t="s">
        <v>12</v>
      </c>
      <c r="D40" s="33">
        <f t="shared" ref="D40:BO40" si="96">D34+D32-D37</f>
        <v>0</v>
      </c>
      <c r="E40" s="33">
        <f t="shared" si="96"/>
        <v>0</v>
      </c>
      <c r="F40" s="33">
        <f t="shared" si="96"/>
        <v>0</v>
      </c>
      <c r="G40" s="33">
        <f t="shared" si="96"/>
        <v>0</v>
      </c>
      <c r="H40" s="33">
        <f t="shared" si="96"/>
        <v>-1611804.1162090902</v>
      </c>
      <c r="I40" s="33">
        <f t="shared" si="96"/>
        <v>-551044.161541373</v>
      </c>
      <c r="J40" s="33">
        <f t="shared" si="96"/>
        <v>-391171.32878846209</v>
      </c>
      <c r="K40" s="33">
        <f t="shared" si="96"/>
        <v>-245931.73187690345</v>
      </c>
      <c r="L40" s="33">
        <f t="shared" si="96"/>
        <v>-114154.71193938772</v>
      </c>
      <c r="M40" s="33">
        <f t="shared" si="96"/>
        <v>5236.7371820076369</v>
      </c>
      <c r="N40" s="33">
        <f t="shared" si="96"/>
        <v>113233.46115257242</v>
      </c>
      <c r="O40" s="33">
        <f t="shared" si="96"/>
        <v>210747.03798437351</v>
      </c>
      <c r="P40" s="33">
        <f t="shared" si="96"/>
        <v>298616.11944851186</v>
      </c>
      <c r="Q40" s="33">
        <f t="shared" si="96"/>
        <v>377612.26517439983</v>
      </c>
      <c r="R40" s="33">
        <f t="shared" si="96"/>
        <v>448445.310021098</v>
      </c>
      <c r="S40" s="33">
        <f t="shared" si="96"/>
        <v>511768.30205894145</v>
      </c>
      <c r="T40" s="33">
        <f t="shared" si="96"/>
        <v>568182.0455126391</v>
      </c>
      <c r="U40" s="33">
        <f t="shared" si="96"/>
        <v>618239.28026892163</v>
      </c>
      <c r="V40" s="33">
        <f t="shared" si="96"/>
        <v>662448.52702358318</v>
      </c>
      <c r="W40" s="33">
        <f t="shared" si="96"/>
        <v>696808.74405444798</v>
      </c>
      <c r="X40" s="33">
        <f t="shared" si="96"/>
        <v>726383.05266339111</v>
      </c>
      <c r="Y40" s="33">
        <f t="shared" si="96"/>
        <v>756036.31257628312</v>
      </c>
      <c r="Z40" s="33">
        <f t="shared" si="96"/>
        <v>781500.11505464907</v>
      </c>
      <c r="AA40" s="33">
        <f t="shared" si="96"/>
        <v>803109.61669325107</v>
      </c>
      <c r="AB40" s="33">
        <f t="shared" si="96"/>
        <v>812199.04566990223</v>
      </c>
      <c r="AC40" s="33">
        <f t="shared" si="96"/>
        <v>818355.1844076484</v>
      </c>
      <c r="AD40" s="33">
        <f t="shared" si="96"/>
        <v>830813.13121431903</v>
      </c>
      <c r="AE40" s="33">
        <f t="shared" si="96"/>
        <v>840509.8840336604</v>
      </c>
      <c r="AF40" s="33">
        <f t="shared" si="96"/>
        <v>847666.33838465926</v>
      </c>
      <c r="AG40" s="33">
        <f t="shared" si="96"/>
        <v>847446.87998574413</v>
      </c>
      <c r="AH40" s="33">
        <f t="shared" si="96"/>
        <v>845262.03615438961</v>
      </c>
      <c r="AI40" s="33">
        <f t="shared" si="96"/>
        <v>846322.65373952396</v>
      </c>
      <c r="AJ40" s="33">
        <f t="shared" si="96"/>
        <v>845563.41938563867</v>
      </c>
      <c r="AK40" s="33">
        <f t="shared" si="96"/>
        <v>843129.92124785564</v>
      </c>
      <c r="AL40" s="33">
        <f t="shared" si="96"/>
        <v>822571.90532564046</v>
      </c>
      <c r="AM40" s="33">
        <f t="shared" si="96"/>
        <v>801204.76710263721</v>
      </c>
      <c r="AN40" s="33">
        <f t="shared" si="96"/>
        <v>795726.06943142693</v>
      </c>
      <c r="AO40" s="33">
        <f t="shared" si="96"/>
        <v>789047.94097224949</v>
      </c>
      <c r="AP40" s="33">
        <f t="shared" si="96"/>
        <v>781266.33618814172</v>
      </c>
      <c r="AQ40" s="33">
        <f t="shared" si="96"/>
        <v>768680.91287562903</v>
      </c>
      <c r="AR40" s="33">
        <f t="shared" si="96"/>
        <v>755300.39755927282</v>
      </c>
      <c r="AS40" s="33">
        <f t="shared" si="96"/>
        <v>744988.12913745618</v>
      </c>
      <c r="AT40" s="33">
        <f t="shared" si="96"/>
        <v>733885.33804493304</v>
      </c>
      <c r="AU40" s="33">
        <f t="shared" si="96"/>
        <v>722055.26609536004</v>
      </c>
      <c r="AV40" s="33">
        <f t="shared" si="96"/>
        <v>708181.23293982539</v>
      </c>
      <c r="AW40" s="33">
        <f t="shared" si="96"/>
        <v>693742.0315697646</v>
      </c>
      <c r="AX40" s="33">
        <f t="shared" si="96"/>
        <v>680161.77044404554</v>
      </c>
      <c r="AY40" s="33">
        <f t="shared" si="96"/>
        <v>666060.49043239327</v>
      </c>
      <c r="AZ40" s="33">
        <f t="shared" si="96"/>
        <v>651479.87304568221</v>
      </c>
      <c r="BA40" s="33">
        <f t="shared" si="96"/>
        <v>631011.72375028336</v>
      </c>
      <c r="BB40" s="33">
        <f t="shared" si="96"/>
        <v>610337.5328473259</v>
      </c>
      <c r="BC40" s="33">
        <f t="shared" si="96"/>
        <v>594936.2987527838</v>
      </c>
      <c r="BD40" s="33">
        <f t="shared" si="96"/>
        <v>579191.67073728493</v>
      </c>
      <c r="BE40" s="33">
        <f t="shared" si="96"/>
        <v>563131.12031450553</v>
      </c>
      <c r="BF40" s="33">
        <f t="shared" si="96"/>
        <v>315267.62336448359</v>
      </c>
      <c r="BG40" s="33">
        <f t="shared" si="96"/>
        <v>75623.942239704949</v>
      </c>
      <c r="BH40" s="33">
        <f t="shared" si="96"/>
        <v>75733.766590755884</v>
      </c>
      <c r="BI40" s="33">
        <f t="shared" si="96"/>
        <v>75617.266353324885</v>
      </c>
      <c r="BJ40" s="33">
        <f t="shared" si="96"/>
        <v>75292.547494490515</v>
      </c>
      <c r="BK40" s="33">
        <f t="shared" si="96"/>
        <v>74409.461703717228</v>
      </c>
      <c r="BL40" s="33">
        <f t="shared" si="96"/>
        <v>73363.586727601738</v>
      </c>
      <c r="BM40" s="33">
        <f t="shared" si="96"/>
        <v>72535.827265684202</v>
      </c>
      <c r="BN40" s="33">
        <f t="shared" si="96"/>
        <v>71558.901449252386</v>
      </c>
      <c r="BO40" s="33">
        <f t="shared" si="96"/>
        <v>70444.742586667431</v>
      </c>
      <c r="BP40" s="33">
        <f t="shared" ref="BP40:BQ40" si="97">BP34+BP32-BP37</f>
        <v>62801.111301443081</v>
      </c>
      <c r="BQ40" s="33">
        <f t="shared" si="97"/>
        <v>55276.067156103833</v>
      </c>
      <c r="BR40" s="33">
        <f t="shared" ref="BR40:BU40" si="98">BR34+BR32-BR37</f>
        <v>54282.120494849281</v>
      </c>
      <c r="BS40" s="33">
        <f t="shared" si="98"/>
        <v>53189.861045451275</v>
      </c>
      <c r="BT40" s="33">
        <f t="shared" si="98"/>
        <v>52007.153830961273</v>
      </c>
      <c r="BU40" s="33">
        <f t="shared" si="98"/>
        <v>20423.941675183836</v>
      </c>
    </row>
    <row r="41" spans="2:73">
      <c r="B41" s="6" t="s">
        <v>21</v>
      </c>
      <c r="C41" s="66"/>
      <c r="D41" s="33">
        <f>(D40*$C$13)/(1-$C$13)</f>
        <v>0</v>
      </c>
      <c r="E41" s="33">
        <f t="shared" ref="E41:G41" si="99">(E40*$C$13)/(1-$C$13)</f>
        <v>0</v>
      </c>
      <c r="F41" s="33">
        <f t="shared" si="99"/>
        <v>0</v>
      </c>
      <c r="G41" s="33">
        <f t="shared" si="99"/>
        <v>0</v>
      </c>
      <c r="H41" s="33">
        <f>(H40*$C$13)/(1-$C$13)</f>
        <v>-581126.65414341353</v>
      </c>
      <c r="I41" s="33">
        <f>(I40*$C$13)/(1-$C$13)</f>
        <v>-198675.78613396443</v>
      </c>
      <c r="J41" s="33">
        <f t="shared" ref="J41:BU41" si="100">(J40*$C$13)/(1-$C$13)</f>
        <v>-141034.5607196496</v>
      </c>
      <c r="K41" s="33">
        <f t="shared" si="100"/>
        <v>-88669.263873985605</v>
      </c>
      <c r="L41" s="33">
        <f t="shared" si="100"/>
        <v>-41157.821311479929</v>
      </c>
      <c r="M41" s="33">
        <f t="shared" si="100"/>
        <v>1888.0753105197605</v>
      </c>
      <c r="N41" s="33">
        <f t="shared" si="100"/>
        <v>40825.669667254006</v>
      </c>
      <c r="O41" s="33">
        <f t="shared" si="100"/>
        <v>75983.625939944191</v>
      </c>
      <c r="P41" s="33">
        <f t="shared" si="100"/>
        <v>107664.31517531379</v>
      </c>
      <c r="Q41" s="33">
        <f t="shared" si="100"/>
        <v>136145.91873634825</v>
      </c>
      <c r="R41" s="33">
        <f t="shared" si="100"/>
        <v>161684.36347699453</v>
      </c>
      <c r="S41" s="33">
        <f t="shared" si="100"/>
        <v>184515.10210288368</v>
      </c>
      <c r="T41" s="33">
        <f t="shared" si="100"/>
        <v>204854.75110319641</v>
      </c>
      <c r="U41" s="33">
        <f t="shared" si="100"/>
        <v>222902.59764797857</v>
      </c>
      <c r="V41" s="33">
        <f t="shared" si="100"/>
        <v>238841.98593367287</v>
      </c>
      <c r="W41" s="33">
        <f t="shared" si="100"/>
        <v>251230.36350262412</v>
      </c>
      <c r="X41" s="33">
        <f t="shared" si="100"/>
        <v>261893.20946367166</v>
      </c>
      <c r="Y41" s="33">
        <f t="shared" si="100"/>
        <v>272584.52086083678</v>
      </c>
      <c r="Z41" s="33">
        <f t="shared" si="100"/>
        <v>281765.34760473744</v>
      </c>
      <c r="AA41" s="33">
        <f t="shared" si="100"/>
        <v>289556.52846763475</v>
      </c>
      <c r="AB41" s="33">
        <f t="shared" si="100"/>
        <v>292833.66952724365</v>
      </c>
      <c r="AC41" s="33">
        <f t="shared" si="100"/>
        <v>295053.22975241748</v>
      </c>
      <c r="AD41" s="33">
        <f t="shared" si="100"/>
        <v>299544.87043781573</v>
      </c>
      <c r="AE41" s="33">
        <f t="shared" si="100"/>
        <v>303040.97859717009</v>
      </c>
      <c r="AF41" s="33">
        <f t="shared" si="100"/>
        <v>305621.19683256425</v>
      </c>
      <c r="AG41" s="33">
        <f t="shared" si="100"/>
        <v>305542.07237581251</v>
      </c>
      <c r="AH41" s="33">
        <f t="shared" si="100"/>
        <v>304754.33956586837</v>
      </c>
      <c r="AI41" s="33">
        <f t="shared" si="100"/>
        <v>305136.73910336581</v>
      </c>
      <c r="AJ41" s="33">
        <f t="shared" si="100"/>
        <v>304863.00154720305</v>
      </c>
      <c r="AK41" s="33">
        <f t="shared" si="100"/>
        <v>303985.61786487314</v>
      </c>
      <c r="AL41" s="33">
        <f t="shared" si="100"/>
        <v>296573.54409699963</v>
      </c>
      <c r="AM41" s="33">
        <f t="shared" si="100"/>
        <v>288869.74596217531</v>
      </c>
      <c r="AN41" s="33">
        <f t="shared" si="100"/>
        <v>286894.43319636484</v>
      </c>
      <c r="AO41" s="33">
        <f t="shared" si="100"/>
        <v>284486.67259543692</v>
      </c>
      <c r="AP41" s="33">
        <f t="shared" si="100"/>
        <v>281681.05998620077</v>
      </c>
      <c r="AQ41" s="33">
        <f t="shared" si="100"/>
        <v>277143.45838373021</v>
      </c>
      <c r="AR41" s="33">
        <f t="shared" si="100"/>
        <v>272319.19095674466</v>
      </c>
      <c r="AS41" s="33">
        <f t="shared" si="100"/>
        <v>268601.1622060216</v>
      </c>
      <c r="AT41" s="33">
        <f t="shared" si="100"/>
        <v>264598.11507742485</v>
      </c>
      <c r="AU41" s="33">
        <f t="shared" si="100"/>
        <v>260332.85104118424</v>
      </c>
      <c r="AV41" s="33">
        <f t="shared" si="100"/>
        <v>255330.64861095746</v>
      </c>
      <c r="AW41" s="33">
        <f t="shared" si="100"/>
        <v>250124.67804896276</v>
      </c>
      <c r="AX41" s="33">
        <f t="shared" si="100"/>
        <v>245228.39342540421</v>
      </c>
      <c r="AY41" s="33">
        <f t="shared" si="100"/>
        <v>240144.25845521662</v>
      </c>
      <c r="AZ41" s="33">
        <f t="shared" si="100"/>
        <v>234887.30116613035</v>
      </c>
      <c r="BA41" s="33">
        <f t="shared" si="100"/>
        <v>227507.62829091851</v>
      </c>
      <c r="BB41" s="33">
        <f t="shared" si="100"/>
        <v>220053.66830549846</v>
      </c>
      <c r="BC41" s="33">
        <f t="shared" si="100"/>
        <v>214500.84240746626</v>
      </c>
      <c r="BD41" s="33">
        <f t="shared" si="100"/>
        <v>208824.20781684425</v>
      </c>
      <c r="BE41" s="33">
        <f t="shared" si="100"/>
        <v>203033.6692290394</v>
      </c>
      <c r="BF41" s="33">
        <f t="shared" si="100"/>
        <v>113667.9186280111</v>
      </c>
      <c r="BG41" s="33">
        <f t="shared" si="100"/>
        <v>27265.775093226956</v>
      </c>
      <c r="BH41" s="33">
        <f t="shared" si="100"/>
        <v>27305.371627959605</v>
      </c>
      <c r="BI41" s="33">
        <f t="shared" si="100"/>
        <v>27263.368140994691</v>
      </c>
      <c r="BJ41" s="33">
        <f t="shared" si="100"/>
        <v>27146.29263406801</v>
      </c>
      <c r="BK41" s="33">
        <f t="shared" si="100"/>
        <v>26827.901158483084</v>
      </c>
      <c r="BL41" s="33">
        <f t="shared" si="100"/>
        <v>26450.816983421035</v>
      </c>
      <c r="BM41" s="33">
        <f t="shared" si="100"/>
        <v>26152.373095790903</v>
      </c>
      <c r="BN41" s="33">
        <f t="shared" si="100"/>
        <v>25800.148141567188</v>
      </c>
      <c r="BO41" s="33">
        <f t="shared" si="100"/>
        <v>25398.444606077373</v>
      </c>
      <c r="BP41" s="33">
        <f t="shared" si="100"/>
        <v>22642.577544057713</v>
      </c>
      <c r="BQ41" s="33">
        <f t="shared" si="100"/>
        <v>19929.466389615671</v>
      </c>
      <c r="BR41" s="33">
        <f t="shared" si="100"/>
        <v>19571.104668210966</v>
      </c>
      <c r="BS41" s="33">
        <f t="shared" si="100"/>
        <v>19177.296839516446</v>
      </c>
      <c r="BT41" s="33">
        <f t="shared" si="100"/>
        <v>18750.878592115288</v>
      </c>
      <c r="BU41" s="33">
        <f t="shared" si="100"/>
        <v>7363.734073365601</v>
      </c>
    </row>
    <row r="42" spans="2:73">
      <c r="B42" s="6"/>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row>
    <row r="43" spans="2:73">
      <c r="B43" s="3" t="s">
        <v>94</v>
      </c>
      <c r="D43" s="45">
        <v>0</v>
      </c>
      <c r="E43" s="45">
        <v>0</v>
      </c>
      <c r="F43" s="45">
        <v>0</v>
      </c>
      <c r="G43" s="45">
        <v>0</v>
      </c>
      <c r="H43" s="37">
        <f t="shared" ref="H43:AM43" si="101">H32+H33+H34+H41</f>
        <v>645713.75208445196</v>
      </c>
      <c r="I43" s="37">
        <f t="shared" si="101"/>
        <v>2236126.9643324148</v>
      </c>
      <c r="J43" s="37">
        <f t="shared" si="101"/>
        <v>2256012.0657680277</v>
      </c>
      <c r="K43" s="37">
        <f t="shared" si="101"/>
        <v>2270621.2386349891</v>
      </c>
      <c r="L43" s="37">
        <f t="shared" si="101"/>
        <v>2280376.5572187928</v>
      </c>
      <c r="M43" s="37">
        <f t="shared" si="101"/>
        <v>2285666.3298620898</v>
      </c>
      <c r="N43" s="37">
        <f t="shared" si="101"/>
        <v>2286847.8002401218</v>
      </c>
      <c r="O43" s="37">
        <f t="shared" si="101"/>
        <v>2284249.6325341091</v>
      </c>
      <c r="P43" s="37">
        <f t="shared" si="101"/>
        <v>2278174.1977907768</v>
      </c>
      <c r="Q43" s="37">
        <f t="shared" si="101"/>
        <v>2268899.6773731085</v>
      </c>
      <c r="R43" s="37">
        <f t="shared" si="101"/>
        <v>2256681.9981350522</v>
      </c>
      <c r="S43" s="37">
        <f t="shared" si="101"/>
        <v>2241756.612782239</v>
      </c>
      <c r="T43" s="37">
        <f t="shared" si="101"/>
        <v>2224340.1378038493</v>
      </c>
      <c r="U43" s="37">
        <f t="shared" si="101"/>
        <v>2204631.8603699286</v>
      </c>
      <c r="V43" s="37">
        <f t="shared" si="101"/>
        <v>2182815.1246769209</v>
      </c>
      <c r="W43" s="37">
        <f t="shared" si="101"/>
        <v>2153030.8026325484</v>
      </c>
      <c r="X43" s="37">
        <f t="shared" si="101"/>
        <v>2121789.3878582902</v>
      </c>
      <c r="Y43" s="37">
        <f t="shared" si="101"/>
        <v>2095261.4530327886</v>
      </c>
      <c r="Z43" s="37">
        <f t="shared" si="101"/>
        <v>2067223.0335540222</v>
      </c>
      <c r="AA43" s="37">
        <f t="shared" si="101"/>
        <v>2037794.9681942523</v>
      </c>
      <c r="AB43" s="37">
        <f t="shared" si="101"/>
        <v>1994983.7828996389</v>
      </c>
      <c r="AC43" s="37">
        <f t="shared" si="101"/>
        <v>1951654.0782780852</v>
      </c>
      <c r="AD43" s="37">
        <f t="shared" si="101"/>
        <v>1920004.5957558067</v>
      </c>
      <c r="AE43" s="37">
        <f t="shared" si="101"/>
        <v>1887359.5807074839</v>
      </c>
      <c r="AF43" s="37">
        <f t="shared" si="101"/>
        <v>1853798.6757352012</v>
      </c>
      <c r="AG43" s="37">
        <f t="shared" si="101"/>
        <v>1812598.5659926147</v>
      </c>
      <c r="AH43" s="37">
        <f t="shared" si="101"/>
        <v>1770992.523249764</v>
      </c>
      <c r="AI43" s="37">
        <f t="shared" si="101"/>
        <v>1735839.1502854414</v>
      </c>
      <c r="AJ43" s="37">
        <f t="shared" si="101"/>
        <v>1700029.6402274584</v>
      </c>
      <c r="AK43" s="37">
        <f t="shared" si="101"/>
        <v>1663616.4840433085</v>
      </c>
      <c r="AL43" s="37">
        <f t="shared" si="101"/>
        <v>1604278.5490895242</v>
      </c>
      <c r="AM43" s="37">
        <f t="shared" si="101"/>
        <v>1545645.0771730037</v>
      </c>
      <c r="AN43" s="37">
        <f t="shared" ref="AN43:BU43" si="102">AN32+AN33+AN34+AN41</f>
        <v>1510126.3667138014</v>
      </c>
      <c r="AO43" s="37">
        <f t="shared" si="102"/>
        <v>1474175.2084194815</v>
      </c>
      <c r="AP43" s="37">
        <f t="shared" si="102"/>
        <v>1437826.1981168538</v>
      </c>
      <c r="AQ43" s="37">
        <f t="shared" si="102"/>
        <v>1396000.9216657858</v>
      </c>
      <c r="AR43" s="37">
        <f t="shared" si="102"/>
        <v>1354116.556056309</v>
      </c>
      <c r="AS43" s="37">
        <f t="shared" si="102"/>
        <v>1317310.2829444057</v>
      </c>
      <c r="AT43" s="37">
        <f t="shared" si="102"/>
        <v>1280218.9914546285</v>
      </c>
      <c r="AU43" s="37">
        <f t="shared" si="102"/>
        <v>1242865.4830572077</v>
      </c>
      <c r="AV43" s="37">
        <f t="shared" si="102"/>
        <v>1203416.2652572233</v>
      </c>
      <c r="AW43" s="37">
        <f t="shared" si="102"/>
        <v>1163845.8652461478</v>
      </c>
      <c r="AX43" s="37">
        <f t="shared" si="102"/>
        <v>1126026.5081027634</v>
      </c>
      <c r="AY43" s="37">
        <f t="shared" si="102"/>
        <v>1088019.3006127498</v>
      </c>
      <c r="AZ43" s="37">
        <f t="shared" si="102"/>
        <v>1049839.2708038376</v>
      </c>
      <c r="BA43" s="37">
        <f t="shared" si="102"/>
        <v>1004153.7318491372</v>
      </c>
      <c r="BB43" s="37">
        <f t="shared" si="102"/>
        <v>958721.07125886227</v>
      </c>
      <c r="BC43" s="37">
        <f t="shared" si="102"/>
        <v>920899.50379027182</v>
      </c>
      <c r="BD43" s="37">
        <f t="shared" si="102"/>
        <v>882954.12762909161</v>
      </c>
      <c r="BE43" s="37">
        <f t="shared" si="102"/>
        <v>844894.84747072845</v>
      </c>
      <c r="BF43" s="37">
        <f t="shared" si="102"/>
        <v>494457.7471157948</v>
      </c>
      <c r="BG43" s="37">
        <f t="shared" si="102"/>
        <v>160890.8458362658</v>
      </c>
      <c r="BH43" s="37">
        <f t="shared" si="102"/>
        <v>156474.88481876114</v>
      </c>
      <c r="BI43" s="37">
        <f t="shared" si="102"/>
        <v>151977.32377955891</v>
      </c>
      <c r="BJ43" s="37">
        <f t="shared" si="102"/>
        <v>147404.69072039492</v>
      </c>
      <c r="BK43" s="37">
        <f t="shared" si="102"/>
        <v>142268.22909799262</v>
      </c>
      <c r="BL43" s="37">
        <f t="shared" si="102"/>
        <v>137095.10824326216</v>
      </c>
      <c r="BM43" s="37">
        <f t="shared" si="102"/>
        <v>132385.17373769268</v>
      </c>
      <c r="BN43" s="37">
        <f t="shared" si="102"/>
        <v>127621.45816552959</v>
      </c>
      <c r="BO43" s="37">
        <f t="shared" si="102"/>
        <v>122808.26401210042</v>
      </c>
      <c r="BP43" s="37">
        <f t="shared" si="102"/>
        <v>109312.63350606072</v>
      </c>
      <c r="BQ43" s="37">
        <f t="shared" si="102"/>
        <v>96244.390485943411</v>
      </c>
      <c r="BR43" s="37">
        <f t="shared" si="102"/>
        <v>92243.801303288899</v>
      </c>
      <c r="BS43" s="37">
        <f t="shared" si="102"/>
        <v>88207.766013344561</v>
      </c>
      <c r="BT43" s="37">
        <f t="shared" si="102"/>
        <v>84139.12030469357</v>
      </c>
      <c r="BU43" s="37">
        <f t="shared" si="102"/>
        <v>39147.29806434174</v>
      </c>
    </row>
    <row r="44" spans="2:73">
      <c r="B44" s="3"/>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row>
    <row r="45" spans="2:73">
      <c r="B45" s="3" t="s">
        <v>146</v>
      </c>
      <c r="D45" s="36">
        <f>'Assumptions and Summary'!C25*'Assumptions and Summary'!$E$21</f>
        <v>481506.49496200145</v>
      </c>
      <c r="E45" s="36">
        <f>'Assumptions and Summary'!D25*'Assumptions and Summary'!$E$21</f>
        <v>601883.11870250176</v>
      </c>
      <c r="F45" s="36">
        <f>'Assumptions and Summary'!E25*'Assumptions and Summary'!$E$21</f>
        <v>991336.90139235591</v>
      </c>
      <c r="G45" s="36">
        <f>'Assumptions and Summary'!F25*'Assumptions and Summary'!$E$21</f>
        <v>1175442.3259366506</v>
      </c>
      <c r="H45" s="36">
        <v>0</v>
      </c>
      <c r="I45" s="36">
        <v>0</v>
      </c>
      <c r="J45" s="36">
        <v>0</v>
      </c>
      <c r="K45" s="36">
        <v>0</v>
      </c>
      <c r="L45" s="36">
        <v>0</v>
      </c>
      <c r="M45" s="36">
        <v>0</v>
      </c>
      <c r="N45" s="36">
        <v>0</v>
      </c>
      <c r="O45" s="36">
        <v>0</v>
      </c>
      <c r="P45" s="36">
        <v>0</v>
      </c>
      <c r="Q45" s="36">
        <v>0</v>
      </c>
      <c r="R45" s="36">
        <v>0</v>
      </c>
      <c r="S45" s="36">
        <v>0</v>
      </c>
      <c r="T45" s="36">
        <v>0</v>
      </c>
      <c r="U45" s="36">
        <v>0</v>
      </c>
      <c r="V45" s="36">
        <v>0</v>
      </c>
      <c r="W45" s="36">
        <v>0</v>
      </c>
      <c r="X45" s="36">
        <v>0</v>
      </c>
      <c r="Y45" s="36">
        <v>0</v>
      </c>
      <c r="Z45" s="36">
        <v>0</v>
      </c>
      <c r="AA45" s="36">
        <v>0</v>
      </c>
      <c r="AB45" s="36">
        <v>0</v>
      </c>
      <c r="AC45" s="36">
        <v>0</v>
      </c>
      <c r="AD45" s="36">
        <v>0</v>
      </c>
      <c r="AE45" s="36">
        <v>0</v>
      </c>
      <c r="AF45" s="36">
        <v>0</v>
      </c>
      <c r="AG45" s="36">
        <v>0</v>
      </c>
      <c r="AH45" s="36">
        <v>0</v>
      </c>
      <c r="AI45" s="36">
        <v>0</v>
      </c>
      <c r="AJ45" s="36">
        <v>0</v>
      </c>
      <c r="AK45" s="36">
        <v>0</v>
      </c>
      <c r="AL45" s="36">
        <v>0</v>
      </c>
      <c r="AM45" s="36">
        <v>0</v>
      </c>
      <c r="AN45" s="36">
        <v>0</v>
      </c>
      <c r="AO45" s="36">
        <v>0</v>
      </c>
      <c r="AP45" s="36">
        <v>0</v>
      </c>
      <c r="AQ45" s="36">
        <v>0</v>
      </c>
      <c r="AR45" s="36">
        <v>0</v>
      </c>
      <c r="AS45" s="36">
        <v>0</v>
      </c>
      <c r="AT45" s="36">
        <v>0</v>
      </c>
      <c r="AU45" s="36">
        <v>0</v>
      </c>
      <c r="AV45" s="36">
        <v>0</v>
      </c>
      <c r="AW45" s="36">
        <v>0</v>
      </c>
      <c r="AX45" s="36">
        <v>0</v>
      </c>
      <c r="AY45" s="36">
        <v>0</v>
      </c>
      <c r="AZ45" s="36">
        <v>0</v>
      </c>
      <c r="BA45" s="36">
        <v>0</v>
      </c>
      <c r="BB45" s="36">
        <v>0</v>
      </c>
      <c r="BC45" s="36">
        <v>0</v>
      </c>
      <c r="BD45" s="36">
        <v>0</v>
      </c>
      <c r="BE45" s="36">
        <v>0</v>
      </c>
      <c r="BF45" s="36">
        <v>0</v>
      </c>
      <c r="BG45" s="36">
        <v>0</v>
      </c>
      <c r="BH45" s="36">
        <v>0</v>
      </c>
      <c r="BI45" s="36">
        <v>0</v>
      </c>
      <c r="BJ45" s="36">
        <v>0</v>
      </c>
      <c r="BK45" s="36">
        <v>0</v>
      </c>
      <c r="BL45" s="36">
        <v>0</v>
      </c>
      <c r="BM45" s="36">
        <v>0</v>
      </c>
      <c r="BN45" s="36">
        <v>0</v>
      </c>
      <c r="BO45" s="36">
        <v>0</v>
      </c>
      <c r="BP45" s="36">
        <v>0</v>
      </c>
      <c r="BQ45" s="36">
        <v>0</v>
      </c>
      <c r="BR45" s="36">
        <v>0</v>
      </c>
      <c r="BS45" s="36">
        <v>0</v>
      </c>
      <c r="BT45" s="36">
        <v>0</v>
      </c>
      <c r="BU45" s="36">
        <v>0</v>
      </c>
    </row>
    <row r="46" spans="2:73">
      <c r="B46" s="3" t="s">
        <v>147</v>
      </c>
      <c r="D46" s="145">
        <f>'Assumptions and Summary'!C29*'Assumptions and Summary'!$E$21</f>
        <v>133777.35412259956</v>
      </c>
      <c r="E46" s="145">
        <f>'Assumptions and Summary'!D29*'Assumptions and Summary'!$E$21</f>
        <v>136452.90120505154</v>
      </c>
      <c r="F46" s="145">
        <f>'Assumptions and Summary'!E29*'Assumptions and Summary'!$E$21</f>
        <v>139181.95922915259</v>
      </c>
      <c r="G46" s="145">
        <f>'Assumptions and Summary'!F29*'Assumptions and Summary'!$E$21</f>
        <v>141965.59841373566</v>
      </c>
      <c r="H46" s="145">
        <v>0</v>
      </c>
      <c r="I46" s="145">
        <v>0</v>
      </c>
      <c r="J46" s="145">
        <v>0</v>
      </c>
      <c r="K46" s="145">
        <v>0</v>
      </c>
      <c r="L46" s="145">
        <v>0</v>
      </c>
      <c r="M46" s="145">
        <v>0</v>
      </c>
      <c r="N46" s="145">
        <v>0</v>
      </c>
      <c r="O46" s="145">
        <v>0</v>
      </c>
      <c r="P46" s="145">
        <v>0</v>
      </c>
      <c r="Q46" s="145">
        <v>0</v>
      </c>
      <c r="R46" s="145">
        <v>0</v>
      </c>
      <c r="S46" s="145">
        <v>0</v>
      </c>
      <c r="T46" s="145">
        <v>0</v>
      </c>
      <c r="U46" s="145">
        <v>0</v>
      </c>
      <c r="V46" s="145">
        <v>0</v>
      </c>
      <c r="W46" s="145">
        <v>0</v>
      </c>
      <c r="X46" s="145">
        <v>0</v>
      </c>
      <c r="Y46" s="145">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5">
        <v>0</v>
      </c>
      <c r="AO46" s="145">
        <v>0</v>
      </c>
      <c r="AP46" s="145">
        <v>0</v>
      </c>
      <c r="AQ46" s="145">
        <v>0</v>
      </c>
      <c r="AR46" s="145">
        <v>0</v>
      </c>
      <c r="AS46" s="145">
        <v>0</v>
      </c>
      <c r="AT46" s="145">
        <v>0</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45">
        <v>0</v>
      </c>
      <c r="BJ46" s="145">
        <v>0</v>
      </c>
      <c r="BK46" s="145">
        <v>0</v>
      </c>
      <c r="BL46" s="145">
        <v>0</v>
      </c>
      <c r="BM46" s="145">
        <v>0</v>
      </c>
      <c r="BN46" s="145">
        <v>0</v>
      </c>
      <c r="BO46" s="145">
        <v>0</v>
      </c>
      <c r="BP46" s="145">
        <v>0</v>
      </c>
      <c r="BQ46" s="145">
        <v>0</v>
      </c>
      <c r="BR46" s="145">
        <v>0</v>
      </c>
      <c r="BS46" s="145">
        <v>0</v>
      </c>
      <c r="BT46" s="145">
        <v>0</v>
      </c>
      <c r="BU46" s="145">
        <v>0</v>
      </c>
    </row>
    <row r="47" spans="2:73">
      <c r="B47" s="3" t="s">
        <v>148</v>
      </c>
      <c r="D47" s="36">
        <f>D45+D46</f>
        <v>615283.84908460104</v>
      </c>
      <c r="E47" s="36">
        <f t="shared" ref="E47:G47" si="103">E45+E46</f>
        <v>738336.01990755333</v>
      </c>
      <c r="F47" s="36">
        <f t="shared" si="103"/>
        <v>1130518.8606215084</v>
      </c>
      <c r="G47" s="36">
        <f t="shared" si="103"/>
        <v>1317407.9243503863</v>
      </c>
      <c r="H47" s="36">
        <f t="shared" ref="H47" si="104">H45+H46</f>
        <v>0</v>
      </c>
      <c r="I47" s="36">
        <f t="shared" ref="I47" si="105">I45+I46</f>
        <v>0</v>
      </c>
      <c r="J47" s="36">
        <f t="shared" ref="J47" si="106">J45+J46</f>
        <v>0</v>
      </c>
      <c r="K47" s="36">
        <f t="shared" ref="K47" si="107">K45+K46</f>
        <v>0</v>
      </c>
      <c r="L47" s="36">
        <f t="shared" ref="L47" si="108">L45+L46</f>
        <v>0</v>
      </c>
      <c r="M47" s="36">
        <f t="shared" ref="M47" si="109">M45+M46</f>
        <v>0</v>
      </c>
      <c r="N47" s="36">
        <f t="shared" ref="N47" si="110">N45+N46</f>
        <v>0</v>
      </c>
      <c r="O47" s="36">
        <f t="shared" ref="O47" si="111">O45+O46</f>
        <v>0</v>
      </c>
      <c r="P47" s="36">
        <f t="shared" ref="P47" si="112">P45+P46</f>
        <v>0</v>
      </c>
      <c r="Q47" s="36">
        <f t="shared" ref="Q47" si="113">Q45+Q46</f>
        <v>0</v>
      </c>
      <c r="R47" s="36">
        <f t="shared" ref="R47" si="114">R45+R46</f>
        <v>0</v>
      </c>
      <c r="S47" s="36">
        <f t="shared" ref="S47" si="115">S45+S46</f>
        <v>0</v>
      </c>
      <c r="T47" s="36">
        <f t="shared" ref="T47" si="116">T45+T46</f>
        <v>0</v>
      </c>
      <c r="U47" s="36">
        <f t="shared" ref="U47" si="117">U45+U46</f>
        <v>0</v>
      </c>
      <c r="V47" s="36">
        <f t="shared" ref="V47" si="118">V45+V46</f>
        <v>0</v>
      </c>
      <c r="W47" s="36">
        <f t="shared" ref="W47" si="119">W45+W46</f>
        <v>0</v>
      </c>
      <c r="X47" s="36">
        <f t="shared" ref="X47" si="120">X45+X46</f>
        <v>0</v>
      </c>
      <c r="Y47" s="36">
        <f t="shared" ref="Y47" si="121">Y45+Y46</f>
        <v>0</v>
      </c>
      <c r="Z47" s="36">
        <f t="shared" ref="Z47" si="122">Z45+Z46</f>
        <v>0</v>
      </c>
      <c r="AA47" s="36">
        <f t="shared" ref="AA47" si="123">AA45+AA46</f>
        <v>0</v>
      </c>
      <c r="AB47" s="36">
        <f t="shared" ref="AB47" si="124">AB45+AB46</f>
        <v>0</v>
      </c>
      <c r="AC47" s="36">
        <f t="shared" ref="AC47" si="125">AC45+AC46</f>
        <v>0</v>
      </c>
      <c r="AD47" s="36">
        <f t="shared" ref="AD47" si="126">AD45+AD46</f>
        <v>0</v>
      </c>
      <c r="AE47" s="36">
        <f t="shared" ref="AE47" si="127">AE45+AE46</f>
        <v>0</v>
      </c>
      <c r="AF47" s="36">
        <f t="shared" ref="AF47" si="128">AF45+AF46</f>
        <v>0</v>
      </c>
      <c r="AG47" s="36">
        <f t="shared" ref="AG47" si="129">AG45+AG46</f>
        <v>0</v>
      </c>
      <c r="AH47" s="36">
        <f t="shared" ref="AH47" si="130">AH45+AH46</f>
        <v>0</v>
      </c>
      <c r="AI47" s="36">
        <f t="shared" ref="AI47" si="131">AI45+AI46</f>
        <v>0</v>
      </c>
      <c r="AJ47" s="36">
        <f t="shared" ref="AJ47" si="132">AJ45+AJ46</f>
        <v>0</v>
      </c>
      <c r="AK47" s="36">
        <f t="shared" ref="AK47" si="133">AK45+AK46</f>
        <v>0</v>
      </c>
      <c r="AL47" s="36">
        <f t="shared" ref="AL47" si="134">AL45+AL46</f>
        <v>0</v>
      </c>
      <c r="AM47" s="36">
        <f t="shared" ref="AM47" si="135">AM45+AM46</f>
        <v>0</v>
      </c>
      <c r="AN47" s="36">
        <f t="shared" ref="AN47" si="136">AN45+AN46</f>
        <v>0</v>
      </c>
      <c r="AO47" s="36">
        <f t="shared" ref="AO47" si="137">AO45+AO46</f>
        <v>0</v>
      </c>
      <c r="AP47" s="36">
        <f t="shared" ref="AP47" si="138">AP45+AP46</f>
        <v>0</v>
      </c>
      <c r="AQ47" s="36">
        <f t="shared" ref="AQ47" si="139">AQ45+AQ46</f>
        <v>0</v>
      </c>
      <c r="AR47" s="36">
        <f t="shared" ref="AR47" si="140">AR45+AR46</f>
        <v>0</v>
      </c>
      <c r="AS47" s="36">
        <f t="shared" ref="AS47" si="141">AS45+AS46</f>
        <v>0</v>
      </c>
      <c r="AT47" s="36">
        <f t="shared" ref="AT47" si="142">AT45+AT46</f>
        <v>0</v>
      </c>
      <c r="AU47" s="36">
        <f t="shared" ref="AU47" si="143">AU45+AU46</f>
        <v>0</v>
      </c>
      <c r="AV47" s="36">
        <f t="shared" ref="AV47" si="144">AV45+AV46</f>
        <v>0</v>
      </c>
      <c r="AW47" s="36">
        <f t="shared" ref="AW47" si="145">AW45+AW46</f>
        <v>0</v>
      </c>
      <c r="AX47" s="36">
        <f t="shared" ref="AX47" si="146">AX45+AX46</f>
        <v>0</v>
      </c>
      <c r="AY47" s="36">
        <f t="shared" ref="AY47" si="147">AY45+AY46</f>
        <v>0</v>
      </c>
      <c r="AZ47" s="36">
        <f t="shared" ref="AZ47" si="148">AZ45+AZ46</f>
        <v>0</v>
      </c>
      <c r="BA47" s="36">
        <f t="shared" ref="BA47" si="149">BA45+BA46</f>
        <v>0</v>
      </c>
      <c r="BB47" s="36">
        <f t="shared" ref="BB47" si="150">BB45+BB46</f>
        <v>0</v>
      </c>
      <c r="BC47" s="36">
        <f t="shared" ref="BC47" si="151">BC45+BC46</f>
        <v>0</v>
      </c>
      <c r="BD47" s="36">
        <f t="shared" ref="BD47" si="152">BD45+BD46</f>
        <v>0</v>
      </c>
      <c r="BE47" s="36">
        <f t="shared" ref="BE47" si="153">BE45+BE46</f>
        <v>0</v>
      </c>
      <c r="BF47" s="36">
        <f t="shared" ref="BF47" si="154">BF45+BF46</f>
        <v>0</v>
      </c>
      <c r="BG47" s="36">
        <f t="shared" ref="BG47" si="155">BG45+BG46</f>
        <v>0</v>
      </c>
      <c r="BH47" s="36">
        <f t="shared" ref="BH47" si="156">BH45+BH46</f>
        <v>0</v>
      </c>
      <c r="BI47" s="36">
        <f t="shared" ref="BI47" si="157">BI45+BI46</f>
        <v>0</v>
      </c>
      <c r="BJ47" s="36">
        <f t="shared" ref="BJ47" si="158">BJ45+BJ46</f>
        <v>0</v>
      </c>
      <c r="BK47" s="36">
        <f t="shared" ref="BK47" si="159">BK45+BK46</f>
        <v>0</v>
      </c>
      <c r="BL47" s="36">
        <f t="shared" ref="BL47" si="160">BL45+BL46</f>
        <v>0</v>
      </c>
      <c r="BM47" s="36">
        <f t="shared" ref="BM47" si="161">BM45+BM46</f>
        <v>0</v>
      </c>
      <c r="BN47" s="36">
        <f t="shared" ref="BN47" si="162">BN45+BN46</f>
        <v>0</v>
      </c>
      <c r="BO47" s="36">
        <f t="shared" ref="BO47" si="163">BO45+BO46</f>
        <v>0</v>
      </c>
      <c r="BP47" s="36">
        <f t="shared" ref="BP47" si="164">BP45+BP46</f>
        <v>0</v>
      </c>
      <c r="BQ47" s="36">
        <f t="shared" ref="BQ47" si="165">BQ45+BQ46</f>
        <v>0</v>
      </c>
      <c r="BR47" s="36">
        <f t="shared" ref="BR47" si="166">BR45+BR46</f>
        <v>0</v>
      </c>
      <c r="BS47" s="36">
        <f t="shared" ref="BS47" si="167">BS45+BS46</f>
        <v>0</v>
      </c>
      <c r="BT47" s="36">
        <f t="shared" ref="BT47" si="168">BT45+BT46</f>
        <v>0</v>
      </c>
      <c r="BU47" s="36">
        <f t="shared" ref="BU47" si="169">BU45+BU46</f>
        <v>0</v>
      </c>
    </row>
    <row r="48" spans="2:73">
      <c r="B48" s="3"/>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row>
    <row r="49" spans="2:73">
      <c r="B49" s="3" t="s">
        <v>57</v>
      </c>
      <c r="D49" s="110">
        <f>D45*25%</f>
        <v>120376.62374050036</v>
      </c>
      <c r="E49" s="110">
        <f t="shared" ref="E49:G49" si="170">E45*25%</f>
        <v>150470.77967562544</v>
      </c>
      <c r="F49" s="110">
        <f t="shared" si="170"/>
        <v>247834.22534808898</v>
      </c>
      <c r="G49" s="110">
        <f t="shared" si="170"/>
        <v>293860.58148416266</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row>
    <row r="50" spans="2:73">
      <c r="B50" s="3"/>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row>
    <row r="51" spans="2:73">
      <c r="B51" s="3"/>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row>
    <row r="52" spans="2:73">
      <c r="B52" s="6"/>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row>
    <row r="53" spans="2:73">
      <c r="B53" s="6"/>
      <c r="C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row>
    <row r="54" spans="2:73">
      <c r="B54" s="6"/>
    </row>
    <row r="55" spans="2:73">
      <c r="B55" s="6"/>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row>
    <row r="56" spans="2:73">
      <c r="C56" s="6"/>
      <c r="BE56" s="33"/>
    </row>
    <row r="57" spans="2:73">
      <c r="B57" s="6"/>
      <c r="C57" s="46"/>
    </row>
    <row r="58" spans="2:73">
      <c r="B58" s="6" t="s">
        <v>96</v>
      </c>
      <c r="C58" s="46">
        <f>NPV(WACC,D43:BU43)</f>
        <v>24561690.855535701</v>
      </c>
    </row>
    <row r="59" spans="2:73">
      <c r="B59" s="146" t="s">
        <v>146</v>
      </c>
      <c r="C59" s="46">
        <f>NPV(WACC,D45:BU45)</f>
        <v>2753331.2395580993</v>
      </c>
    </row>
    <row r="60" spans="2:73">
      <c r="B60" s="146" t="s">
        <v>147</v>
      </c>
      <c r="C60" s="46">
        <f>NPV(WACC,D46:BU46)</f>
        <v>476957.55508149258</v>
      </c>
    </row>
    <row r="61" spans="2:73">
      <c r="B61" s="6" t="s">
        <v>20</v>
      </c>
      <c r="C61" s="46">
        <f>NPV(WACC,D47:BU47)</f>
        <v>3230288.7946395921</v>
      </c>
    </row>
    <row r="62" spans="2:73">
      <c r="B62" s="6"/>
      <c r="C62" s="46"/>
    </row>
    <row r="63" spans="2:73">
      <c r="B63" s="147" t="s">
        <v>102</v>
      </c>
      <c r="C63" s="148">
        <f>NPV(WACC,D34:BU34)</f>
        <v>9646842.0423939358</v>
      </c>
    </row>
    <row r="64" spans="2:73">
      <c r="B64" s="107"/>
      <c r="C64" s="108"/>
    </row>
    <row r="65" spans="2:3">
      <c r="B65" s="6"/>
    </row>
    <row r="66" spans="2:3">
      <c r="B66" s="6"/>
      <c r="C66" s="46"/>
    </row>
    <row r="67" spans="2:3">
      <c r="B67" s="6"/>
      <c r="C67" s="101"/>
    </row>
    <row r="68" spans="2:3">
      <c r="B68" s="6"/>
      <c r="C68" s="4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B670-A372-405E-95A8-1440DF909525}">
  <sheetPr>
    <tabColor rgb="FF00B0F0"/>
  </sheetPr>
  <dimension ref="B3:BU85"/>
  <sheetViews>
    <sheetView showGridLines="0" zoomScale="70" zoomScaleNormal="70" workbookViewId="0">
      <pane xSplit="3" ySplit="21" topLeftCell="D22" activePane="bottomRight" state="frozen"/>
      <selection activeCell="B13" sqref="B13"/>
      <selection pane="topRight" activeCell="B13" sqref="B13"/>
      <selection pane="bottomLeft" activeCell="B13" sqref="B13"/>
      <selection pane="bottomRight"/>
    </sheetView>
  </sheetViews>
  <sheetFormatPr defaultRowHeight="15" outlineLevelRow="1"/>
  <cols>
    <col min="1" max="1" width="4.5703125" customWidth="1"/>
    <col min="2" max="2" width="38.42578125" customWidth="1"/>
    <col min="3" max="3" width="26.5703125" bestFit="1" customWidth="1"/>
    <col min="4" max="4" width="18.140625" bestFit="1" customWidth="1"/>
    <col min="5" max="6" width="16" bestFit="1" customWidth="1"/>
    <col min="7" max="7" width="16.7109375" bestFit="1" customWidth="1"/>
    <col min="8" max="9" width="15.28515625" bestFit="1" customWidth="1"/>
    <col min="10" max="10" width="15.7109375" bestFit="1" customWidth="1"/>
    <col min="11" max="11" width="15" bestFit="1" customWidth="1"/>
    <col min="12" max="13" width="15.7109375" bestFit="1" customWidth="1"/>
    <col min="14" max="14" width="16" bestFit="1" customWidth="1"/>
    <col min="15" max="15" width="15.7109375" bestFit="1" customWidth="1"/>
    <col min="16" max="16" width="15.28515625" bestFit="1" customWidth="1"/>
    <col min="17" max="20" width="15.7109375" bestFit="1" customWidth="1"/>
    <col min="21" max="21" width="15.28515625" bestFit="1" customWidth="1"/>
    <col min="22" max="24" width="14.85546875" bestFit="1" customWidth="1"/>
    <col min="25" max="25" width="15.28515625" bestFit="1" customWidth="1"/>
    <col min="26" max="27" width="16" bestFit="1" customWidth="1"/>
    <col min="28" max="28" width="15.7109375" bestFit="1" customWidth="1"/>
    <col min="29" max="29" width="16" bestFit="1" customWidth="1"/>
    <col min="30" max="30" width="14.28515625" bestFit="1" customWidth="1"/>
    <col min="31" max="31" width="13.85546875" bestFit="1" customWidth="1"/>
    <col min="32" max="33" width="14.28515625" bestFit="1" customWidth="1"/>
    <col min="34" max="34" width="13.85546875" bestFit="1" customWidth="1"/>
    <col min="35" max="39" width="14.28515625" bestFit="1" customWidth="1"/>
    <col min="40" max="40" width="13.85546875" bestFit="1" customWidth="1"/>
    <col min="41" max="41" width="14.28515625" bestFit="1" customWidth="1"/>
    <col min="42" max="42" width="13.85546875" bestFit="1" customWidth="1"/>
    <col min="43" max="43" width="14.28515625" bestFit="1" customWidth="1"/>
    <col min="44" max="44" width="13.85546875" bestFit="1" customWidth="1"/>
    <col min="45" max="45" width="14.28515625" bestFit="1" customWidth="1"/>
    <col min="46" max="46" width="13.42578125" bestFit="1" customWidth="1"/>
    <col min="47" max="50" width="14.28515625" bestFit="1" customWidth="1"/>
    <col min="51" max="51" width="13.85546875" bestFit="1" customWidth="1"/>
    <col min="52" max="69" width="13.85546875" customWidth="1"/>
    <col min="70" max="70" width="12.85546875" bestFit="1" customWidth="1"/>
    <col min="71" max="88" width="13" customWidth="1"/>
  </cols>
  <sheetData>
    <row r="3" spans="2:9">
      <c r="B3" s="190" t="s">
        <v>175</v>
      </c>
    </row>
    <row r="5" spans="2:9" ht="15.75" thickBot="1">
      <c r="B5" s="18" t="s">
        <v>24</v>
      </c>
      <c r="C5" s="189" t="s">
        <v>56</v>
      </c>
    </row>
    <row r="6" spans="2:9" hidden="1" outlineLevel="1">
      <c r="B6" t="s">
        <v>5</v>
      </c>
      <c r="C6" s="26">
        <f>'Assumptions and Summary'!C5</f>
        <v>0.09</v>
      </c>
    </row>
    <row r="7" spans="2:9" hidden="1" outlineLevel="1">
      <c r="B7" t="s">
        <v>27</v>
      </c>
      <c r="C7" s="31">
        <f>'Assumptions and Summary'!C6</f>
        <v>0.4</v>
      </c>
    </row>
    <row r="8" spans="2:9" hidden="1" outlineLevel="1">
      <c r="B8" s="11" t="s">
        <v>2</v>
      </c>
      <c r="C8" s="26">
        <f>'Assumptions and Summary'!C7</f>
        <v>3.8312080151024802E-2</v>
      </c>
    </row>
    <row r="9" spans="2:9" hidden="1" outlineLevel="1">
      <c r="B9" s="11" t="s">
        <v>28</v>
      </c>
      <c r="C9" s="31">
        <f>'Assumptions and Summary'!C8</f>
        <v>0.6</v>
      </c>
    </row>
    <row r="10" spans="2:9" hidden="1" outlineLevel="1">
      <c r="B10" t="s">
        <v>3</v>
      </c>
      <c r="C10" s="25">
        <f>'Assumptions and Summary'!C9</f>
        <v>2095</v>
      </c>
      <c r="I10" s="97"/>
    </row>
    <row r="11" spans="2:9" hidden="1" outlineLevel="1">
      <c r="B11" s="13" t="s">
        <v>4</v>
      </c>
      <c r="C11" s="90" t="str">
        <f>'Assumptions and Summary'!C10</f>
        <v>See Depreciation Schedule</v>
      </c>
    </row>
    <row r="12" spans="2:9" hidden="1" outlineLevel="1">
      <c r="B12" s="13" t="s">
        <v>54</v>
      </c>
      <c r="C12" s="90">
        <f>'Assumptions and Summary'!C11</f>
        <v>0.08</v>
      </c>
    </row>
    <row r="13" spans="2:9" hidden="1" outlineLevel="1">
      <c r="B13" s="1" t="s">
        <v>53</v>
      </c>
      <c r="C13" s="19">
        <f>'Assumptions and Summary'!C12</f>
        <v>0.26500000000000001</v>
      </c>
    </row>
    <row r="14" spans="2:9" collapsed="1">
      <c r="C14" s="26"/>
    </row>
    <row r="15" spans="2:9" ht="15.75" thickBot="1">
      <c r="B15" s="18" t="s">
        <v>25</v>
      </c>
      <c r="C15" s="27"/>
    </row>
    <row r="16" spans="2:9" hidden="1" outlineLevel="1">
      <c r="B16" s="17" t="s">
        <v>23</v>
      </c>
      <c r="C16" s="15">
        <f>'Assumptions and Summary'!C20</f>
        <v>28700000</v>
      </c>
    </row>
    <row r="17" spans="2:73" hidden="1" outlineLevel="1">
      <c r="B17" s="17" t="s">
        <v>14</v>
      </c>
      <c r="C17" s="15">
        <f>'Assumptions and Summary'!C21</f>
        <v>31065802.991999999</v>
      </c>
    </row>
    <row r="18" spans="2:73" hidden="1" outlineLevel="1">
      <c r="B18" s="21" t="s">
        <v>15</v>
      </c>
      <c r="C18" s="22">
        <f>'Assumptions and Summary'!C22</f>
        <v>15000000</v>
      </c>
    </row>
    <row r="19" spans="2:73" collapsed="1"/>
    <row r="20" spans="2:73">
      <c r="C20" s="6" t="s">
        <v>30</v>
      </c>
      <c r="D20">
        <v>1</v>
      </c>
      <c r="E20">
        <f t="shared" ref="E20:AY20" si="0">D20+1</f>
        <v>2</v>
      </c>
      <c r="F20">
        <f t="shared" si="0"/>
        <v>3</v>
      </c>
      <c r="G20">
        <f t="shared" si="0"/>
        <v>4</v>
      </c>
      <c r="H20">
        <f t="shared" si="0"/>
        <v>5</v>
      </c>
      <c r="I20">
        <f t="shared" si="0"/>
        <v>6</v>
      </c>
      <c r="J20">
        <f t="shared" si="0"/>
        <v>7</v>
      </c>
      <c r="K20">
        <f t="shared" si="0"/>
        <v>8</v>
      </c>
      <c r="L20">
        <f t="shared" si="0"/>
        <v>9</v>
      </c>
      <c r="M20">
        <f t="shared" si="0"/>
        <v>10</v>
      </c>
      <c r="N20">
        <f t="shared" si="0"/>
        <v>11</v>
      </c>
      <c r="O20">
        <f t="shared" si="0"/>
        <v>12</v>
      </c>
      <c r="P20">
        <f t="shared" si="0"/>
        <v>13</v>
      </c>
      <c r="Q20">
        <f t="shared" si="0"/>
        <v>14</v>
      </c>
      <c r="R20">
        <f t="shared" si="0"/>
        <v>15</v>
      </c>
      <c r="S20">
        <f t="shared" si="0"/>
        <v>16</v>
      </c>
      <c r="T20">
        <f t="shared" si="0"/>
        <v>17</v>
      </c>
      <c r="U20">
        <f t="shared" si="0"/>
        <v>18</v>
      </c>
      <c r="V20">
        <f t="shared" si="0"/>
        <v>19</v>
      </c>
      <c r="W20">
        <f t="shared" si="0"/>
        <v>20</v>
      </c>
      <c r="X20">
        <f t="shared" si="0"/>
        <v>21</v>
      </c>
      <c r="Y20">
        <f t="shared" si="0"/>
        <v>22</v>
      </c>
      <c r="Z20">
        <f t="shared" si="0"/>
        <v>23</v>
      </c>
      <c r="AA20">
        <f t="shared" si="0"/>
        <v>24</v>
      </c>
      <c r="AB20">
        <f t="shared" si="0"/>
        <v>25</v>
      </c>
      <c r="AC20">
        <f t="shared" si="0"/>
        <v>26</v>
      </c>
      <c r="AD20">
        <f t="shared" si="0"/>
        <v>27</v>
      </c>
      <c r="AE20">
        <f t="shared" si="0"/>
        <v>28</v>
      </c>
      <c r="AF20">
        <f t="shared" si="0"/>
        <v>29</v>
      </c>
      <c r="AG20">
        <f t="shared" si="0"/>
        <v>30</v>
      </c>
      <c r="AH20">
        <f t="shared" si="0"/>
        <v>31</v>
      </c>
      <c r="AI20">
        <f t="shared" si="0"/>
        <v>32</v>
      </c>
      <c r="AJ20">
        <f t="shared" si="0"/>
        <v>33</v>
      </c>
      <c r="AK20">
        <f t="shared" si="0"/>
        <v>34</v>
      </c>
      <c r="AL20">
        <f t="shared" si="0"/>
        <v>35</v>
      </c>
      <c r="AM20">
        <f t="shared" si="0"/>
        <v>36</v>
      </c>
      <c r="AN20">
        <f t="shared" si="0"/>
        <v>37</v>
      </c>
      <c r="AO20">
        <f t="shared" si="0"/>
        <v>38</v>
      </c>
      <c r="AP20">
        <f t="shared" si="0"/>
        <v>39</v>
      </c>
      <c r="AQ20">
        <f t="shared" si="0"/>
        <v>40</v>
      </c>
      <c r="AR20">
        <f t="shared" si="0"/>
        <v>41</v>
      </c>
      <c r="AS20">
        <f t="shared" si="0"/>
        <v>42</v>
      </c>
      <c r="AT20">
        <f t="shared" si="0"/>
        <v>43</v>
      </c>
      <c r="AU20">
        <f t="shared" si="0"/>
        <v>44</v>
      </c>
      <c r="AV20">
        <f t="shared" si="0"/>
        <v>45</v>
      </c>
      <c r="AW20">
        <f t="shared" si="0"/>
        <v>46</v>
      </c>
      <c r="AX20">
        <f t="shared" si="0"/>
        <v>47</v>
      </c>
      <c r="AY20">
        <f t="shared" si="0"/>
        <v>48</v>
      </c>
      <c r="AZ20">
        <f t="shared" ref="AZ20" si="1">AY20+1</f>
        <v>49</v>
      </c>
      <c r="BA20">
        <f t="shared" ref="BA20" si="2">AZ20+1</f>
        <v>50</v>
      </c>
      <c r="BB20">
        <f t="shared" ref="BB20" si="3">BA20+1</f>
        <v>51</v>
      </c>
      <c r="BC20">
        <f t="shared" ref="BC20" si="4">BB20+1</f>
        <v>52</v>
      </c>
      <c r="BD20">
        <f t="shared" ref="BD20" si="5">BC20+1</f>
        <v>53</v>
      </c>
      <c r="BE20">
        <f t="shared" ref="BE20" si="6">BD20+1</f>
        <v>54</v>
      </c>
      <c r="BF20">
        <f t="shared" ref="BF20" si="7">BE20+1</f>
        <v>55</v>
      </c>
      <c r="BG20">
        <f t="shared" ref="BG20" si="8">BF20+1</f>
        <v>56</v>
      </c>
      <c r="BH20">
        <f t="shared" ref="BH20" si="9">BG20+1</f>
        <v>57</v>
      </c>
      <c r="BI20">
        <f t="shared" ref="BI20" si="10">BH20+1</f>
        <v>58</v>
      </c>
      <c r="BJ20">
        <f t="shared" ref="BJ20" si="11">BI20+1</f>
        <v>59</v>
      </c>
      <c r="BK20">
        <f t="shared" ref="BK20" si="12">BJ20+1</f>
        <v>60</v>
      </c>
      <c r="BL20">
        <f t="shared" ref="BL20" si="13">BK20+1</f>
        <v>61</v>
      </c>
      <c r="BM20">
        <f t="shared" ref="BM20" si="14">BL20+1</f>
        <v>62</v>
      </c>
      <c r="BN20">
        <f t="shared" ref="BN20" si="15">BM20+1</f>
        <v>63</v>
      </c>
      <c r="BO20">
        <f t="shared" ref="BO20" si="16">BN20+1</f>
        <v>64</v>
      </c>
      <c r="BP20">
        <f t="shared" ref="BP20" si="17">BO20+1</f>
        <v>65</v>
      </c>
      <c r="BQ20">
        <f t="shared" ref="BQ20" si="18">BP20+1</f>
        <v>66</v>
      </c>
      <c r="BR20">
        <f t="shared" ref="BR20" si="19">BQ20+1</f>
        <v>67</v>
      </c>
      <c r="BS20">
        <f t="shared" ref="BS20" si="20">BR20+1</f>
        <v>68</v>
      </c>
      <c r="BT20">
        <f t="shared" ref="BT20" si="21">BS20+1</f>
        <v>69</v>
      </c>
      <c r="BU20">
        <f t="shared" ref="BU20" si="22">BT20+1</f>
        <v>70</v>
      </c>
    </row>
    <row r="21" spans="2:73">
      <c r="B21" s="29"/>
      <c r="C21" s="29"/>
      <c r="D21" s="28">
        <v>2026</v>
      </c>
      <c r="E21" s="28">
        <v>2027</v>
      </c>
      <c r="F21" s="28">
        <v>2028</v>
      </c>
      <c r="G21" s="28">
        <v>2029</v>
      </c>
      <c r="H21" s="28">
        <v>2030</v>
      </c>
      <c r="I21" s="28">
        <v>2031</v>
      </c>
      <c r="J21" s="28">
        <v>2032</v>
      </c>
      <c r="K21" s="28">
        <v>2033</v>
      </c>
      <c r="L21" s="28">
        <v>2034</v>
      </c>
      <c r="M21" s="28">
        <v>2035</v>
      </c>
      <c r="N21" s="28">
        <v>2036</v>
      </c>
      <c r="O21" s="28">
        <v>2037</v>
      </c>
      <c r="P21" s="28">
        <v>2038</v>
      </c>
      <c r="Q21" s="28">
        <v>2039</v>
      </c>
      <c r="R21" s="28">
        <v>2040</v>
      </c>
      <c r="S21" s="28">
        <v>2041</v>
      </c>
      <c r="T21" s="28">
        <v>2042</v>
      </c>
      <c r="U21" s="28">
        <v>2043</v>
      </c>
      <c r="V21" s="28">
        <v>2044</v>
      </c>
      <c r="W21" s="28">
        <v>2045</v>
      </c>
      <c r="X21" s="28">
        <v>2046</v>
      </c>
      <c r="Y21" s="28">
        <v>2047</v>
      </c>
      <c r="Z21" s="28">
        <v>2048</v>
      </c>
      <c r="AA21" s="28">
        <v>2049</v>
      </c>
      <c r="AB21" s="28">
        <v>2050</v>
      </c>
      <c r="AC21" s="28">
        <v>2051</v>
      </c>
      <c r="AD21" s="28">
        <v>2052</v>
      </c>
      <c r="AE21" s="28">
        <v>2053</v>
      </c>
      <c r="AF21" s="28">
        <v>2054</v>
      </c>
      <c r="AG21" s="28">
        <v>2055</v>
      </c>
      <c r="AH21" s="28">
        <v>2056</v>
      </c>
      <c r="AI21" s="28">
        <v>2057</v>
      </c>
      <c r="AJ21" s="28">
        <v>2058</v>
      </c>
      <c r="AK21" s="28">
        <v>2059</v>
      </c>
      <c r="AL21" s="28">
        <v>2060</v>
      </c>
      <c r="AM21" s="28">
        <v>2061</v>
      </c>
      <c r="AN21" s="28">
        <v>2062</v>
      </c>
      <c r="AO21" s="28">
        <v>2063</v>
      </c>
      <c r="AP21" s="28">
        <v>2064</v>
      </c>
      <c r="AQ21" s="28">
        <v>2065</v>
      </c>
      <c r="AR21" s="28">
        <v>2066</v>
      </c>
      <c r="AS21" s="28">
        <v>2067</v>
      </c>
      <c r="AT21" s="28">
        <v>2068</v>
      </c>
      <c r="AU21" s="28">
        <v>2069</v>
      </c>
      <c r="AV21" s="28">
        <v>2070</v>
      </c>
      <c r="AW21" s="28">
        <v>2071</v>
      </c>
      <c r="AX21" s="28">
        <v>2072</v>
      </c>
      <c r="AY21" s="28">
        <v>2073</v>
      </c>
      <c r="AZ21" s="28">
        <v>2074</v>
      </c>
      <c r="BA21" s="28">
        <v>2075</v>
      </c>
      <c r="BB21" s="28">
        <v>2076</v>
      </c>
      <c r="BC21" s="28">
        <v>2077</v>
      </c>
      <c r="BD21" s="28">
        <v>2078</v>
      </c>
      <c r="BE21" s="28">
        <v>2079</v>
      </c>
      <c r="BF21" s="28">
        <v>2080</v>
      </c>
      <c r="BG21" s="28">
        <v>2081</v>
      </c>
      <c r="BH21" s="28">
        <v>2082</v>
      </c>
      <c r="BI21" s="28">
        <v>2083</v>
      </c>
      <c r="BJ21" s="28">
        <v>2084</v>
      </c>
      <c r="BK21" s="28">
        <v>2085</v>
      </c>
      <c r="BL21" s="28">
        <v>2086</v>
      </c>
      <c r="BM21" s="28">
        <v>2087</v>
      </c>
      <c r="BN21" s="28">
        <v>2088</v>
      </c>
      <c r="BO21" s="28">
        <v>2089</v>
      </c>
      <c r="BP21" s="28">
        <v>2090</v>
      </c>
      <c r="BQ21" s="28">
        <v>2091</v>
      </c>
      <c r="BR21" s="28">
        <v>2092</v>
      </c>
      <c r="BS21" s="28">
        <v>2093</v>
      </c>
      <c r="BT21" s="28">
        <v>2094</v>
      </c>
      <c r="BU21" s="28">
        <v>2095</v>
      </c>
    </row>
    <row r="23" spans="2:73">
      <c r="B23" s="6" t="s">
        <v>0</v>
      </c>
      <c r="D23" s="100">
        <f>C18</f>
        <v>15000000</v>
      </c>
      <c r="E23" s="33"/>
      <c r="F23" s="33"/>
      <c r="G23" s="33"/>
      <c r="H23" s="35"/>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row>
    <row r="24" spans="2:73">
      <c r="B24" s="6" t="s">
        <v>29</v>
      </c>
      <c r="D24" s="32">
        <f>$D$23-SUM($D27:D27)</f>
        <v>14845471.728256958</v>
      </c>
      <c r="E24" s="32">
        <f>$D$23-SUM($D27:E27)</f>
        <v>14536415.184770873</v>
      </c>
      <c r="F24" s="32">
        <f>$D$23-SUM($D27:F27)</f>
        <v>14227358.641284788</v>
      </c>
      <c r="G24" s="32">
        <f>$D$23-SUM($D27:G27)</f>
        <v>13918302.097798705</v>
      </c>
      <c r="H24" s="32">
        <f>$D$23-SUM($D27:H27)</f>
        <v>13609245.55431262</v>
      </c>
      <c r="I24" s="32">
        <f>$D$23-SUM($D27:I27)</f>
        <v>13300189.010826536</v>
      </c>
      <c r="J24" s="32">
        <f>$D$23-SUM($D27:J27)</f>
        <v>12991132.467340451</v>
      </c>
      <c r="K24" s="32">
        <f>$D$23-SUM($D27:K27)</f>
        <v>12682075.923854366</v>
      </c>
      <c r="L24" s="32">
        <f>$D$23-SUM($D27:L27)</f>
        <v>12373019.380368281</v>
      </c>
      <c r="M24" s="32">
        <f>$D$23-SUM($D27:M27)</f>
        <v>12063962.836882196</v>
      </c>
      <c r="N24" s="32">
        <f>$D$23-SUM($D27:N27)</f>
        <v>11754906.293396112</v>
      </c>
      <c r="O24" s="32">
        <f>$D$23-SUM($D27:O27)</f>
        <v>11445849.749910027</v>
      </c>
      <c r="P24" s="32">
        <f>$D$23-SUM($D27:P27)</f>
        <v>11136793.206423942</v>
      </c>
      <c r="Q24" s="32">
        <f>$D$23-SUM($D27:Q27)</f>
        <v>10827736.662937857</v>
      </c>
      <c r="R24" s="32">
        <f>$D$23-SUM($D27:R27)</f>
        <v>10518680.119451772</v>
      </c>
      <c r="S24" s="32">
        <f>$D$23-SUM($D27:S27)</f>
        <v>10211820.909352563</v>
      </c>
      <c r="T24" s="32">
        <f>$D$23-SUM($D27:T27)</f>
        <v>9907159.0326402336</v>
      </c>
      <c r="U24" s="32">
        <f>$D$23-SUM($D27:U27)</f>
        <v>9602497.1559279002</v>
      </c>
      <c r="V24" s="32">
        <f>$D$23-SUM($D27:V27)</f>
        <v>9297835.2792155705</v>
      </c>
      <c r="W24" s="32">
        <f>$D$23-SUM($D27:W27)</f>
        <v>8993173.4025032371</v>
      </c>
      <c r="X24" s="32">
        <f>$D$23-SUM($D27:X27)</f>
        <v>8692924.0678814761</v>
      </c>
      <c r="Y24" s="32">
        <f>$D$23-SUM($D27:Y27)</f>
        <v>8397087.2753502838</v>
      </c>
      <c r="Z24" s="32">
        <f>$D$23-SUM($D27:Z27)</f>
        <v>8101250.4828190915</v>
      </c>
      <c r="AA24" s="32">
        <f>$D$23-SUM($D27:AA27)</f>
        <v>7805413.6902878992</v>
      </c>
      <c r="AB24" s="32">
        <f>$D$23-SUM($D27:AB27)</f>
        <v>7509576.8977567069</v>
      </c>
      <c r="AC24" s="32">
        <f>$D$23-SUM($D27:AC27)</f>
        <v>7216217.6847150633</v>
      </c>
      <c r="AD24" s="32">
        <f>$D$23-SUM($D27:AD27)</f>
        <v>6925336.0511629684</v>
      </c>
      <c r="AE24" s="32">
        <f>$D$23-SUM($D27:AE27)</f>
        <v>6634454.4176108735</v>
      </c>
      <c r="AF24" s="32">
        <f>$D$23-SUM($D27:AF27)</f>
        <v>6343572.7840587776</v>
      </c>
      <c r="AG24" s="32">
        <f>$D$23-SUM($D27:AG27)</f>
        <v>6052691.1505066827</v>
      </c>
      <c r="AH24" s="32">
        <f>$D$23-SUM($D27:AH27)</f>
        <v>5769963.9089675099</v>
      </c>
      <c r="AI24" s="32">
        <f>$D$23-SUM($D27:AI27)</f>
        <v>5495391.0594412573</v>
      </c>
      <c r="AJ24" s="32">
        <f>$D$23-SUM($D27:AJ27)</f>
        <v>5220818.2099150047</v>
      </c>
      <c r="AK24" s="32">
        <f>$D$23-SUM($D27:AK27)</f>
        <v>4946245.3603887521</v>
      </c>
      <c r="AL24" s="32">
        <f>$D$23-SUM($D27:AL27)</f>
        <v>4671672.5108624995</v>
      </c>
      <c r="AM24" s="32">
        <f>$D$23-SUM($D27:AM27)</f>
        <v>4398962.5129850134</v>
      </c>
      <c r="AN24" s="32">
        <f>$D$23-SUM($D27:AN27)</f>
        <v>4128115.3667562921</v>
      </c>
      <c r="AO24" s="32">
        <f>$D$23-SUM($D27:AO27)</f>
        <v>3857268.2205275707</v>
      </c>
      <c r="AP24" s="32">
        <f>$D$23-SUM($D27:AP27)</f>
        <v>3586421.0742988493</v>
      </c>
      <c r="AQ24" s="32">
        <f>$D$23-SUM($D27:AQ27)</f>
        <v>3315573.928070128</v>
      </c>
      <c r="AR24" s="32">
        <f>$D$23-SUM($D27:AR27)</f>
        <v>3045402.7971866131</v>
      </c>
      <c r="AS24" s="32">
        <f>$D$23-SUM($D27:AS27)</f>
        <v>2775907.6816483047</v>
      </c>
      <c r="AT24" s="32">
        <f>$D$23-SUM($D27:AT27)</f>
        <v>2506412.5661099963</v>
      </c>
      <c r="AU24" s="32">
        <f>$D$23-SUM($D27:AU27)</f>
        <v>2236917.4505716879</v>
      </c>
      <c r="AV24" s="32">
        <f>$D$23-SUM($D27:AV27)</f>
        <v>1967422.3350333795</v>
      </c>
      <c r="AW24" s="32">
        <f>$D$23-SUM($D27:AW27)</f>
        <v>1700605.2653346099</v>
      </c>
      <c r="AX24" s="32">
        <f>$D$23-SUM($D27:AX27)</f>
        <v>1436466.241475381</v>
      </c>
      <c r="AY24" s="32">
        <f>$D$23-SUM($D27:AY27)</f>
        <v>1172327.217616152</v>
      </c>
      <c r="AZ24" s="32">
        <f>$D$23-SUM($D27:AZ27)</f>
        <v>908188.19375692308</v>
      </c>
      <c r="BA24" s="32">
        <f>$D$23-SUM($D27:BA27)</f>
        <v>644049.16989769414</v>
      </c>
      <c r="BB24" s="32">
        <f>$D$23-SUM($D27:BB27)</f>
        <v>493743.95113050193</v>
      </c>
      <c r="BC24" s="32">
        <f>$D$23-SUM($D27:BC27)</f>
        <v>457272.53745534457</v>
      </c>
      <c r="BD24" s="32">
        <f>$D$23-SUM($D27:BD27)</f>
        <v>420801.12378018722</v>
      </c>
      <c r="BE24" s="32">
        <f>$D$23-SUM($D27:BE27)</f>
        <v>384329.71010502987</v>
      </c>
      <c r="BF24" s="32">
        <f>$D$23-SUM($D27:BF27)</f>
        <v>347858.29642987251</v>
      </c>
      <c r="BG24" s="32">
        <f>$D$23-SUM($D27:BG27)</f>
        <v>311567.23991218954</v>
      </c>
      <c r="BH24" s="32">
        <f>$D$23-SUM($D27:BH27)</f>
        <v>275456.54055198282</v>
      </c>
      <c r="BI24" s="32">
        <f>$D$23-SUM($D27:BI27)</f>
        <v>239345.8411917761</v>
      </c>
      <c r="BJ24" s="32">
        <f>$D$23-SUM($D27:BJ27)</f>
        <v>203235.14183156937</v>
      </c>
      <c r="BK24" s="32">
        <f>$D$23-SUM($D27:BK27)</f>
        <v>167124.44247136265</v>
      </c>
      <c r="BL24" s="32">
        <f>$D$23-SUM($D27:BL27)</f>
        <v>134162.18351213261</v>
      </c>
      <c r="BM24" s="32">
        <f>$D$23-SUM($D27:BM27)</f>
        <v>104348.36495387927</v>
      </c>
      <c r="BN24" s="32">
        <f>$D$23-SUM($D27:BN27)</f>
        <v>74534.546395625919</v>
      </c>
      <c r="BO24" s="32">
        <f>$D$23-SUM($D27:BO27)</f>
        <v>44720.727837372571</v>
      </c>
      <c r="BP24" s="32">
        <f>$D$23-SUM($D27:BP27)</f>
        <v>14906.909279119223</v>
      </c>
      <c r="BQ24" s="32">
        <f>$D$23-SUM($D27:BQ27)</f>
        <v>0</v>
      </c>
      <c r="BR24" s="33"/>
    </row>
    <row r="25" spans="2:73">
      <c r="B25" s="6"/>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row>
    <row r="26" spans="2:73">
      <c r="B26" s="6" t="s">
        <v>6</v>
      </c>
      <c r="D26" s="188">
        <f>D23/2</f>
        <v>7500000</v>
      </c>
      <c r="E26" s="33">
        <f>D28+D23/2</f>
        <v>14845471.728256958</v>
      </c>
      <c r="F26" s="33">
        <f t="shared" ref="F26" si="23">E28</f>
        <v>14536415.184770873</v>
      </c>
      <c r="G26" s="33">
        <f t="shared" ref="G26" si="24">F28</f>
        <v>14227358.641284788</v>
      </c>
      <c r="H26" s="33">
        <f t="shared" ref="H26" si="25">G28</f>
        <v>13918302.097798703</v>
      </c>
      <c r="I26" s="33">
        <f t="shared" ref="I26" si="26">H28</f>
        <v>13609245.554312618</v>
      </c>
      <c r="J26" s="33">
        <f t="shared" ref="J26" si="27">I28</f>
        <v>13300189.010826534</v>
      </c>
      <c r="K26" s="33">
        <f t="shared" ref="K26" si="28">J28</f>
        <v>12991132.467340449</v>
      </c>
      <c r="L26" s="33">
        <f t="shared" ref="L26" si="29">K28</f>
        <v>12682075.923854364</v>
      </c>
      <c r="M26" s="33">
        <f t="shared" ref="M26" si="30">L28</f>
        <v>12373019.380368279</v>
      </c>
      <c r="N26" s="33">
        <f t="shared" ref="N26" si="31">M28</f>
        <v>12063962.836882195</v>
      </c>
      <c r="O26" s="33">
        <f t="shared" ref="O26" si="32">N28</f>
        <v>11754906.29339611</v>
      </c>
      <c r="P26" s="33">
        <f t="shared" ref="P26" si="33">O28</f>
        <v>11445849.749910025</v>
      </c>
      <c r="Q26" s="33">
        <f t="shared" ref="Q26" si="34">P28</f>
        <v>11136793.20642394</v>
      </c>
      <c r="R26" s="33">
        <f t="shared" ref="R26" si="35">Q28</f>
        <v>10827736.662937855</v>
      </c>
      <c r="S26" s="33">
        <f t="shared" ref="S26" si="36">R28</f>
        <v>10518680.119451771</v>
      </c>
      <c r="T26" s="33">
        <f t="shared" ref="T26" si="37">S28</f>
        <v>10211820.909352563</v>
      </c>
      <c r="U26" s="33">
        <f t="shared" ref="U26" si="38">T28</f>
        <v>9907159.0326402318</v>
      </c>
      <c r="V26" s="33">
        <f t="shared" ref="V26" si="39">U28</f>
        <v>9602497.1559279002</v>
      </c>
      <c r="W26" s="33">
        <f t="shared" ref="W26" si="40">V28</f>
        <v>9297835.2792155687</v>
      </c>
      <c r="X26" s="33">
        <f t="shared" ref="X26" si="41">W28</f>
        <v>8993173.4025032371</v>
      </c>
      <c r="Y26" s="33">
        <f t="shared" ref="Y26" si="42">X28</f>
        <v>8692924.0678814761</v>
      </c>
      <c r="Z26" s="33">
        <f t="shared" ref="Z26" si="43">Y28</f>
        <v>8397087.2753502838</v>
      </c>
      <c r="AA26" s="33">
        <f t="shared" ref="AA26" si="44">Z28</f>
        <v>8101250.4828190915</v>
      </c>
      <c r="AB26" s="33">
        <f t="shared" ref="AB26" si="45">AA28</f>
        <v>7805413.6902878992</v>
      </c>
      <c r="AC26" s="33">
        <f t="shared" ref="AC26" si="46">AB28</f>
        <v>7509576.8977567069</v>
      </c>
      <c r="AD26" s="33">
        <f t="shared" ref="AD26" si="47">AC28</f>
        <v>7216217.6847150633</v>
      </c>
      <c r="AE26" s="33">
        <f t="shared" ref="AE26" si="48">AD28</f>
        <v>6925336.0511629684</v>
      </c>
      <c r="AF26" s="33">
        <f t="shared" ref="AF26" si="49">AE28</f>
        <v>6634454.4176108735</v>
      </c>
      <c r="AG26" s="33">
        <f t="shared" ref="AG26" si="50">AF28</f>
        <v>6343572.7840587785</v>
      </c>
      <c r="AH26" s="33">
        <f t="shared" ref="AH26" si="51">AG28</f>
        <v>6052691.1505066836</v>
      </c>
      <c r="AI26" s="33">
        <f t="shared" ref="AI26" si="52">AH28</f>
        <v>5769963.9089675099</v>
      </c>
      <c r="AJ26" s="33">
        <f t="shared" ref="AJ26" si="53">AI28</f>
        <v>5495391.0594412582</v>
      </c>
      <c r="AK26" s="33">
        <f t="shared" ref="AK26" si="54">AJ28</f>
        <v>5220818.2099150065</v>
      </c>
      <c r="AL26" s="33">
        <f t="shared" ref="AL26" si="55">AK28</f>
        <v>4946245.3603887549</v>
      </c>
      <c r="AM26" s="33">
        <f t="shared" ref="AM26" si="56">AL28</f>
        <v>4671672.5108625032</v>
      </c>
      <c r="AN26" s="33">
        <f t="shared" ref="AN26" si="57">AM28</f>
        <v>4398962.5129850172</v>
      </c>
      <c r="AO26" s="33">
        <f t="shared" ref="AO26" si="58">AN28</f>
        <v>4128115.3667562963</v>
      </c>
      <c r="AP26" s="33">
        <f t="shared" ref="AP26" si="59">AO28</f>
        <v>3857268.2205275754</v>
      </c>
      <c r="AQ26" s="33">
        <f t="shared" ref="AQ26" si="60">AP28</f>
        <v>3586421.0742988545</v>
      </c>
      <c r="AR26" s="33">
        <f t="shared" ref="AR26" si="61">AQ28</f>
        <v>3315573.9280701336</v>
      </c>
      <c r="AS26" s="33">
        <f t="shared" ref="AS26" si="62">AR28</f>
        <v>3045402.7971866187</v>
      </c>
      <c r="AT26" s="33">
        <f t="shared" ref="AT26" si="63">AS28</f>
        <v>2775907.6816483098</v>
      </c>
      <c r="AU26" s="33">
        <f t="shared" ref="AU26" si="64">AT28</f>
        <v>2506412.5661100009</v>
      </c>
      <c r="AV26" s="33">
        <f t="shared" ref="AV26" si="65">AU28</f>
        <v>2236917.4505716921</v>
      </c>
      <c r="AW26" s="33">
        <f t="shared" ref="AW26" si="66">AV28</f>
        <v>1967422.3350333835</v>
      </c>
      <c r="AX26" s="33">
        <f t="shared" ref="AX26" si="67">AW28</f>
        <v>1700605.2653346148</v>
      </c>
      <c r="AY26" s="33">
        <f t="shared" ref="AY26" si="68">AX28</f>
        <v>1436466.2414753861</v>
      </c>
      <c r="AZ26" s="33">
        <f t="shared" ref="AZ26" si="69">AY28</f>
        <v>1172327.2176161571</v>
      </c>
      <c r="BA26" s="33">
        <f t="shared" ref="BA26" si="70">AZ28</f>
        <v>908188.19375692832</v>
      </c>
      <c r="BB26" s="33">
        <f t="shared" ref="BB26" si="71">BA28</f>
        <v>644049.1698976995</v>
      </c>
      <c r="BC26" s="33">
        <f t="shared" ref="BC26" si="72">BB28</f>
        <v>493743.95113050641</v>
      </c>
      <c r="BD26" s="33">
        <f t="shared" ref="BD26" si="73">BC28</f>
        <v>457272.53745534911</v>
      </c>
      <c r="BE26" s="33">
        <f t="shared" ref="BE26" si="74">BD28</f>
        <v>420801.12378019176</v>
      </c>
      <c r="BF26" s="33">
        <f t="shared" ref="BF26" si="75">BE28</f>
        <v>384329.71010503441</v>
      </c>
      <c r="BG26" s="33">
        <f t="shared" ref="BG26" si="76">BF28</f>
        <v>347858.29642987705</v>
      </c>
      <c r="BH26" s="33">
        <f t="shared" ref="BH26" si="77">BG28</f>
        <v>311567.23991219484</v>
      </c>
      <c r="BI26" s="33">
        <f t="shared" ref="BI26" si="78">BH28</f>
        <v>275456.54055198771</v>
      </c>
      <c r="BJ26" s="33">
        <f t="shared" ref="BJ26" si="79">BI28</f>
        <v>239345.84119178058</v>
      </c>
      <c r="BK26" s="33">
        <f t="shared" ref="BK26" si="80">BJ28</f>
        <v>203235.14183157345</v>
      </c>
      <c r="BL26" s="33">
        <f t="shared" ref="BL26" si="81">BK28</f>
        <v>167124.44247136632</v>
      </c>
      <c r="BM26" s="33">
        <f t="shared" ref="BM26" si="82">BL28</f>
        <v>134162.18351213587</v>
      </c>
      <c r="BN26" s="33">
        <f t="shared" ref="BN26" si="83">BM28</f>
        <v>104348.36495388215</v>
      </c>
      <c r="BO26" s="33">
        <f t="shared" ref="BO26" si="84">BN28</f>
        <v>74534.546395628422</v>
      </c>
      <c r="BP26" s="33">
        <f t="shared" ref="BP26" si="85">BO28</f>
        <v>44720.727837374703</v>
      </c>
      <c r="BQ26" s="33">
        <f t="shared" ref="BQ26" si="86">BP28</f>
        <v>14906.909279120984</v>
      </c>
      <c r="BR26" s="33"/>
    </row>
    <row r="27" spans="2:73">
      <c r="B27" s="6" t="s">
        <v>1</v>
      </c>
      <c r="C27" s="187"/>
      <c r="D27" s="188">
        <f>'Depreciation Schedule 15M Avoid'!D66</f>
        <v>154528.27174304228</v>
      </c>
      <c r="E27" s="188">
        <f>'Depreciation Schedule 15M Avoid'!E66</f>
        <v>309056.54348608456</v>
      </c>
      <c r="F27" s="188">
        <f>'Depreciation Schedule 15M Avoid'!F66</f>
        <v>309056.54348608456</v>
      </c>
      <c r="G27" s="188">
        <f>'Depreciation Schedule 15M Avoid'!G66</f>
        <v>309056.54348608456</v>
      </c>
      <c r="H27" s="188">
        <f>'Depreciation Schedule 15M Avoid'!H66</f>
        <v>309056.54348608456</v>
      </c>
      <c r="I27" s="188">
        <f>'Depreciation Schedule 15M Avoid'!I66</f>
        <v>309056.54348608456</v>
      </c>
      <c r="J27" s="188">
        <f>'Depreciation Schedule 15M Avoid'!J66</f>
        <v>309056.54348608456</v>
      </c>
      <c r="K27" s="188">
        <f>'Depreciation Schedule 15M Avoid'!K66</f>
        <v>309056.54348608456</v>
      </c>
      <c r="L27" s="188">
        <f>'Depreciation Schedule 15M Avoid'!L66</f>
        <v>309056.54348608456</v>
      </c>
      <c r="M27" s="188">
        <f>'Depreciation Schedule 15M Avoid'!M66</f>
        <v>309056.54348608456</v>
      </c>
      <c r="N27" s="188">
        <f>'Depreciation Schedule 15M Avoid'!N66</f>
        <v>309056.54348608456</v>
      </c>
      <c r="O27" s="188">
        <f>'Depreciation Schedule 15M Avoid'!O66</f>
        <v>309056.54348608456</v>
      </c>
      <c r="P27" s="188">
        <f>'Depreciation Schedule 15M Avoid'!P66</f>
        <v>309056.54348608456</v>
      </c>
      <c r="Q27" s="188">
        <f>'Depreciation Schedule 15M Avoid'!Q66</f>
        <v>309056.54348608456</v>
      </c>
      <c r="R27" s="188">
        <f>'Depreciation Schedule 15M Avoid'!R66</f>
        <v>309056.54348608456</v>
      </c>
      <c r="S27" s="188">
        <f>'Depreciation Schedule 15M Avoid'!S66</f>
        <v>306859.21009920799</v>
      </c>
      <c r="T27" s="188">
        <f>'Depreciation Schedule 15M Avoid'!T66</f>
        <v>304661.87671233143</v>
      </c>
      <c r="U27" s="188">
        <f>'Depreciation Schedule 15M Avoid'!U66</f>
        <v>304661.87671233143</v>
      </c>
      <c r="V27" s="188">
        <f>'Depreciation Schedule 15M Avoid'!V66</f>
        <v>304661.87671233143</v>
      </c>
      <c r="W27" s="188">
        <f>'Depreciation Schedule 15M Avoid'!W66</f>
        <v>304661.87671233143</v>
      </c>
      <c r="X27" s="188">
        <f>'Depreciation Schedule 15M Avoid'!X66</f>
        <v>300249.33462176169</v>
      </c>
      <c r="Y27" s="188">
        <f>'Depreciation Schedule 15M Avoid'!Y66</f>
        <v>295836.79253119195</v>
      </c>
      <c r="Z27" s="188">
        <f>'Depreciation Schedule 15M Avoid'!Z66</f>
        <v>295836.79253119195</v>
      </c>
      <c r="AA27" s="188">
        <f>'Depreciation Schedule 15M Avoid'!AA66</f>
        <v>295836.79253119195</v>
      </c>
      <c r="AB27" s="188">
        <f>'Depreciation Schedule 15M Avoid'!AB66</f>
        <v>295836.79253119195</v>
      </c>
      <c r="AC27" s="188">
        <f>'Depreciation Schedule 15M Avoid'!AC66</f>
        <v>293359.2130416435</v>
      </c>
      <c r="AD27" s="188">
        <f>'Depreciation Schedule 15M Avoid'!AD66</f>
        <v>290881.63355209504</v>
      </c>
      <c r="AE27" s="188">
        <f>'Depreciation Schedule 15M Avoid'!AE66</f>
        <v>290881.63355209504</v>
      </c>
      <c r="AF27" s="188">
        <f>'Depreciation Schedule 15M Avoid'!AF66</f>
        <v>290881.63355209504</v>
      </c>
      <c r="AG27" s="188">
        <f>'Depreciation Schedule 15M Avoid'!AG66</f>
        <v>290881.63355209504</v>
      </c>
      <c r="AH27" s="188">
        <f>'Depreciation Schedule 15M Avoid'!AH66</f>
        <v>282727.24153917341</v>
      </c>
      <c r="AI27" s="188">
        <f>'Depreciation Schedule 15M Avoid'!AI66</f>
        <v>274572.84952625178</v>
      </c>
      <c r="AJ27" s="188">
        <f>'Depreciation Schedule 15M Avoid'!AJ66</f>
        <v>274572.84952625178</v>
      </c>
      <c r="AK27" s="188">
        <f>'Depreciation Schedule 15M Avoid'!AK66</f>
        <v>274572.84952625178</v>
      </c>
      <c r="AL27" s="188">
        <f>'Depreciation Schedule 15M Avoid'!AL66</f>
        <v>274572.84952625178</v>
      </c>
      <c r="AM27" s="188">
        <f>'Depreciation Schedule 15M Avoid'!AM66</f>
        <v>272709.99787748622</v>
      </c>
      <c r="AN27" s="188">
        <f>'Depreciation Schedule 15M Avoid'!AN66</f>
        <v>270847.14622872073</v>
      </c>
      <c r="AO27" s="188">
        <f>'Depreciation Schedule 15M Avoid'!AO66</f>
        <v>270847.14622872073</v>
      </c>
      <c r="AP27" s="188">
        <f>'Depreciation Schedule 15M Avoid'!AP66</f>
        <v>270847.14622872073</v>
      </c>
      <c r="AQ27" s="188">
        <f>'Depreciation Schedule 15M Avoid'!AQ66</f>
        <v>270847.14622872073</v>
      </c>
      <c r="AR27" s="188">
        <f>'Depreciation Schedule 15M Avoid'!AR66</f>
        <v>270171.13088351471</v>
      </c>
      <c r="AS27" s="188">
        <f>'Depreciation Schedule 15M Avoid'!AS66</f>
        <v>269495.11553830869</v>
      </c>
      <c r="AT27" s="188">
        <f>'Depreciation Schedule 15M Avoid'!AT66</f>
        <v>269495.11553830869</v>
      </c>
      <c r="AU27" s="188">
        <f>'Depreciation Schedule 15M Avoid'!AU66</f>
        <v>269495.11553830869</v>
      </c>
      <c r="AV27" s="188">
        <f>'Depreciation Schedule 15M Avoid'!AV66</f>
        <v>269495.11553830869</v>
      </c>
      <c r="AW27" s="188">
        <f>'Depreciation Schedule 15M Avoid'!AW66</f>
        <v>266817.06969876873</v>
      </c>
      <c r="AX27" s="188">
        <f>'Depreciation Schedule 15M Avoid'!AX66</f>
        <v>264139.02385922882</v>
      </c>
      <c r="AY27" s="188">
        <f>'Depreciation Schedule 15M Avoid'!AY66</f>
        <v>264139.02385922882</v>
      </c>
      <c r="AZ27" s="188">
        <f>'Depreciation Schedule 15M Avoid'!AZ66</f>
        <v>264139.02385922882</v>
      </c>
      <c r="BA27" s="188">
        <f>'Depreciation Schedule 15M Avoid'!BA66</f>
        <v>264139.02385922882</v>
      </c>
      <c r="BB27" s="188">
        <f>'Depreciation Schedule 15M Avoid'!BB66</f>
        <v>150305.21876719309</v>
      </c>
      <c r="BC27" s="188">
        <f>'Depreciation Schedule 15M Avoid'!BC66</f>
        <v>36471.413675157324</v>
      </c>
      <c r="BD27" s="188">
        <f>'Depreciation Schedule 15M Avoid'!BD66</f>
        <v>36471.413675157324</v>
      </c>
      <c r="BE27" s="188">
        <f>'Depreciation Schedule 15M Avoid'!BE66</f>
        <v>36471.413675157324</v>
      </c>
      <c r="BF27" s="188">
        <f>'Depreciation Schedule 15M Avoid'!BF66</f>
        <v>36471.413675157324</v>
      </c>
      <c r="BG27" s="188">
        <f>'Depreciation Schedule 15M Avoid'!BG66</f>
        <v>36291.056517682235</v>
      </c>
      <c r="BH27" s="188">
        <f>'Depreciation Schedule 15M Avoid'!BH66</f>
        <v>36110.699360207138</v>
      </c>
      <c r="BI27" s="188">
        <f>'Depreciation Schedule 15M Avoid'!BI66</f>
        <v>36110.699360207138</v>
      </c>
      <c r="BJ27" s="188">
        <f>'Depreciation Schedule 15M Avoid'!BJ66</f>
        <v>36110.699360207138</v>
      </c>
      <c r="BK27" s="188">
        <f>'Depreciation Schedule 15M Avoid'!BK66</f>
        <v>36110.699360207138</v>
      </c>
      <c r="BL27" s="188">
        <f>'Depreciation Schedule 15M Avoid'!BL66</f>
        <v>32962.258959230428</v>
      </c>
      <c r="BM27" s="188">
        <f>'Depreciation Schedule 15M Avoid'!BM66</f>
        <v>29813.818558253719</v>
      </c>
      <c r="BN27" s="188">
        <f>'Depreciation Schedule 15M Avoid'!BN66</f>
        <v>29813.818558253719</v>
      </c>
      <c r="BO27" s="188">
        <f>'Depreciation Schedule 15M Avoid'!BO66</f>
        <v>29813.818558253719</v>
      </c>
      <c r="BP27" s="188">
        <f>'Depreciation Schedule 15M Avoid'!BP66</f>
        <v>29813.818558253719</v>
      </c>
      <c r="BQ27" s="188">
        <f>'Depreciation Schedule 15M Avoid'!BQ66</f>
        <v>14906.909279126859</v>
      </c>
      <c r="BR27" s="33"/>
    </row>
    <row r="28" spans="2:73">
      <c r="B28" s="6" t="s">
        <v>7</v>
      </c>
      <c r="D28" s="33">
        <f>D26-D27</f>
        <v>7345471.7282569576</v>
      </c>
      <c r="E28" s="33">
        <f>E26-E27</f>
        <v>14536415.184770873</v>
      </c>
      <c r="F28" s="33">
        <f t="shared" ref="F28:AF28" si="87">F26-F27</f>
        <v>14227358.641284788</v>
      </c>
      <c r="G28" s="33">
        <f t="shared" si="87"/>
        <v>13918302.097798703</v>
      </c>
      <c r="H28" s="33">
        <f t="shared" si="87"/>
        <v>13609245.554312618</v>
      </c>
      <c r="I28" s="33">
        <f t="shared" si="87"/>
        <v>13300189.010826534</v>
      </c>
      <c r="J28" s="33">
        <f t="shared" si="87"/>
        <v>12991132.467340449</v>
      </c>
      <c r="K28" s="33">
        <f t="shared" si="87"/>
        <v>12682075.923854364</v>
      </c>
      <c r="L28" s="33">
        <f t="shared" si="87"/>
        <v>12373019.380368279</v>
      </c>
      <c r="M28" s="33">
        <f t="shared" si="87"/>
        <v>12063962.836882195</v>
      </c>
      <c r="N28" s="33">
        <f t="shared" si="87"/>
        <v>11754906.29339611</v>
      </c>
      <c r="O28" s="33">
        <f t="shared" si="87"/>
        <v>11445849.749910025</v>
      </c>
      <c r="P28" s="33">
        <f t="shared" si="87"/>
        <v>11136793.20642394</v>
      </c>
      <c r="Q28" s="33">
        <f t="shared" si="87"/>
        <v>10827736.662937855</v>
      </c>
      <c r="R28" s="33">
        <f t="shared" si="87"/>
        <v>10518680.119451771</v>
      </c>
      <c r="S28" s="33">
        <f t="shared" si="87"/>
        <v>10211820.909352563</v>
      </c>
      <c r="T28" s="33">
        <f t="shared" si="87"/>
        <v>9907159.0326402318</v>
      </c>
      <c r="U28" s="33">
        <f t="shared" si="87"/>
        <v>9602497.1559279002</v>
      </c>
      <c r="V28" s="33">
        <f t="shared" si="87"/>
        <v>9297835.2792155687</v>
      </c>
      <c r="W28" s="33">
        <f t="shared" si="87"/>
        <v>8993173.4025032371</v>
      </c>
      <c r="X28" s="33">
        <f t="shared" si="87"/>
        <v>8692924.0678814761</v>
      </c>
      <c r="Y28" s="33">
        <f t="shared" si="87"/>
        <v>8397087.2753502838</v>
      </c>
      <c r="Z28" s="33">
        <f t="shared" si="87"/>
        <v>8101250.4828190915</v>
      </c>
      <c r="AA28" s="33">
        <f t="shared" si="87"/>
        <v>7805413.6902878992</v>
      </c>
      <c r="AB28" s="33">
        <f t="shared" si="87"/>
        <v>7509576.8977567069</v>
      </c>
      <c r="AC28" s="33">
        <f t="shared" si="87"/>
        <v>7216217.6847150633</v>
      </c>
      <c r="AD28" s="33">
        <f t="shared" si="87"/>
        <v>6925336.0511629684</v>
      </c>
      <c r="AE28" s="33">
        <f t="shared" si="87"/>
        <v>6634454.4176108735</v>
      </c>
      <c r="AF28" s="33">
        <f t="shared" si="87"/>
        <v>6343572.7840587785</v>
      </c>
      <c r="AG28" s="33">
        <f t="shared" ref="AG28:AY28" si="88">AG26-AG27</f>
        <v>6052691.1505066836</v>
      </c>
      <c r="AH28" s="33">
        <f t="shared" si="88"/>
        <v>5769963.9089675099</v>
      </c>
      <c r="AI28" s="33">
        <f t="shared" si="88"/>
        <v>5495391.0594412582</v>
      </c>
      <c r="AJ28" s="33">
        <f t="shared" si="88"/>
        <v>5220818.2099150065</v>
      </c>
      <c r="AK28" s="33">
        <f t="shared" si="88"/>
        <v>4946245.3603887549</v>
      </c>
      <c r="AL28" s="33">
        <f t="shared" si="88"/>
        <v>4671672.5108625032</v>
      </c>
      <c r="AM28" s="33">
        <f t="shared" si="88"/>
        <v>4398962.5129850172</v>
      </c>
      <c r="AN28" s="33">
        <f t="shared" si="88"/>
        <v>4128115.3667562963</v>
      </c>
      <c r="AO28" s="33">
        <f t="shared" si="88"/>
        <v>3857268.2205275754</v>
      </c>
      <c r="AP28" s="33">
        <f t="shared" si="88"/>
        <v>3586421.0742988545</v>
      </c>
      <c r="AQ28" s="33">
        <f t="shared" si="88"/>
        <v>3315573.9280701336</v>
      </c>
      <c r="AR28" s="33">
        <f t="shared" si="88"/>
        <v>3045402.7971866187</v>
      </c>
      <c r="AS28" s="33">
        <f t="shared" si="88"/>
        <v>2775907.6816483098</v>
      </c>
      <c r="AT28" s="33">
        <f t="shared" si="88"/>
        <v>2506412.5661100009</v>
      </c>
      <c r="AU28" s="33">
        <f t="shared" si="88"/>
        <v>2236917.4505716921</v>
      </c>
      <c r="AV28" s="33">
        <f t="shared" si="88"/>
        <v>1967422.3350333835</v>
      </c>
      <c r="AW28" s="33">
        <f t="shared" si="88"/>
        <v>1700605.2653346148</v>
      </c>
      <c r="AX28" s="33">
        <f t="shared" si="88"/>
        <v>1436466.2414753861</v>
      </c>
      <c r="AY28" s="33">
        <f t="shared" si="88"/>
        <v>1172327.2176161571</v>
      </c>
      <c r="AZ28" s="33">
        <f t="shared" ref="AZ28:BQ28" si="89">AZ26-AZ27</f>
        <v>908188.19375692832</v>
      </c>
      <c r="BA28" s="33">
        <f t="shared" si="89"/>
        <v>644049.1698976995</v>
      </c>
      <c r="BB28" s="33">
        <f t="shared" si="89"/>
        <v>493743.95113050641</v>
      </c>
      <c r="BC28" s="33">
        <f t="shared" si="89"/>
        <v>457272.53745534911</v>
      </c>
      <c r="BD28" s="33">
        <f t="shared" si="89"/>
        <v>420801.12378019176</v>
      </c>
      <c r="BE28" s="33">
        <f t="shared" si="89"/>
        <v>384329.71010503441</v>
      </c>
      <c r="BF28" s="33">
        <f t="shared" si="89"/>
        <v>347858.29642987705</v>
      </c>
      <c r="BG28" s="33">
        <f t="shared" si="89"/>
        <v>311567.23991219484</v>
      </c>
      <c r="BH28" s="33">
        <f t="shared" si="89"/>
        <v>275456.54055198771</v>
      </c>
      <c r="BI28" s="33">
        <f t="shared" si="89"/>
        <v>239345.84119178058</v>
      </c>
      <c r="BJ28" s="33">
        <f t="shared" si="89"/>
        <v>203235.14183157345</v>
      </c>
      <c r="BK28" s="33">
        <f t="shared" si="89"/>
        <v>167124.44247136632</v>
      </c>
      <c r="BL28" s="33">
        <f t="shared" si="89"/>
        <v>134162.18351213587</v>
      </c>
      <c r="BM28" s="33">
        <f t="shared" si="89"/>
        <v>104348.36495388215</v>
      </c>
      <c r="BN28" s="33">
        <f t="shared" si="89"/>
        <v>74534.546395628422</v>
      </c>
      <c r="BO28" s="33">
        <f t="shared" si="89"/>
        <v>44720.727837374703</v>
      </c>
      <c r="BP28" s="33">
        <f t="shared" si="89"/>
        <v>14906.909279120984</v>
      </c>
      <c r="BQ28" s="33">
        <f t="shared" si="89"/>
        <v>-5.8753357734531164E-9</v>
      </c>
      <c r="BR28" s="33"/>
    </row>
    <row r="29" spans="2:73">
      <c r="B29" s="6"/>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row>
    <row r="30" spans="2:73">
      <c r="B30" s="6" t="s">
        <v>8</v>
      </c>
      <c r="D30" s="33">
        <f>(D26+D28)/2</f>
        <v>7422735.8641284788</v>
      </c>
      <c r="E30" s="33">
        <f>(E26+E28)/2</f>
        <v>14690943.456513915</v>
      </c>
      <c r="F30" s="33">
        <f t="shared" ref="F30:AG30" si="90">(F26+F28)/2</f>
        <v>14381886.91302783</v>
      </c>
      <c r="G30" s="33">
        <f t="shared" si="90"/>
        <v>14072830.369541746</v>
      </c>
      <c r="H30" s="33">
        <f t="shared" si="90"/>
        <v>13763773.826055661</v>
      </c>
      <c r="I30" s="33">
        <f t="shared" si="90"/>
        <v>13454717.282569576</v>
      </c>
      <c r="J30" s="33">
        <f t="shared" si="90"/>
        <v>13145660.739083491</v>
      </c>
      <c r="K30" s="33">
        <f t="shared" si="90"/>
        <v>12836604.195597406</v>
      </c>
      <c r="L30" s="33">
        <f t="shared" si="90"/>
        <v>12527547.652111322</v>
      </c>
      <c r="M30" s="33">
        <f t="shared" si="90"/>
        <v>12218491.108625237</v>
      </c>
      <c r="N30" s="33">
        <f t="shared" si="90"/>
        <v>11909434.565139152</v>
      </c>
      <c r="O30" s="33">
        <f t="shared" si="90"/>
        <v>11600378.021653067</v>
      </c>
      <c r="P30" s="33">
        <f t="shared" si="90"/>
        <v>11291321.478166983</v>
      </c>
      <c r="Q30" s="33">
        <f t="shared" si="90"/>
        <v>10982264.934680898</v>
      </c>
      <c r="R30" s="33">
        <f t="shared" si="90"/>
        <v>10673208.391194813</v>
      </c>
      <c r="S30" s="33">
        <f t="shared" si="90"/>
        <v>10365250.514402166</v>
      </c>
      <c r="T30" s="33">
        <f t="shared" si="90"/>
        <v>10059489.970996398</v>
      </c>
      <c r="U30" s="33">
        <f t="shared" si="90"/>
        <v>9754828.0942840651</v>
      </c>
      <c r="V30" s="33">
        <f t="shared" si="90"/>
        <v>9450166.2175717354</v>
      </c>
      <c r="W30" s="33">
        <f t="shared" si="90"/>
        <v>9145504.340859402</v>
      </c>
      <c r="X30" s="33">
        <f t="shared" si="90"/>
        <v>8843048.7351923566</v>
      </c>
      <c r="Y30" s="33">
        <f t="shared" si="90"/>
        <v>8545005.67161588</v>
      </c>
      <c r="Z30" s="33">
        <f t="shared" si="90"/>
        <v>8249168.8790846877</v>
      </c>
      <c r="AA30" s="33">
        <f t="shared" si="90"/>
        <v>7953332.0865534954</v>
      </c>
      <c r="AB30" s="33">
        <f t="shared" si="90"/>
        <v>7657495.2940223031</v>
      </c>
      <c r="AC30" s="33">
        <f t="shared" si="90"/>
        <v>7362897.2912358847</v>
      </c>
      <c r="AD30" s="33">
        <f t="shared" si="90"/>
        <v>7070776.8679390159</v>
      </c>
      <c r="AE30" s="33">
        <f t="shared" si="90"/>
        <v>6779895.2343869209</v>
      </c>
      <c r="AF30" s="33">
        <f t="shared" si="90"/>
        <v>6489013.600834826</v>
      </c>
      <c r="AG30" s="33">
        <f t="shared" si="90"/>
        <v>6198131.9672827311</v>
      </c>
      <c r="AH30" s="33">
        <f t="shared" ref="AH30:AY30" si="91">(AH26+AH28)/2</f>
        <v>5911327.5297370963</v>
      </c>
      <c r="AI30" s="33">
        <f t="shared" si="91"/>
        <v>5632677.4842043836</v>
      </c>
      <c r="AJ30" s="33">
        <f t="shared" si="91"/>
        <v>5358104.6346781328</v>
      </c>
      <c r="AK30" s="33">
        <f t="shared" si="91"/>
        <v>5083531.7851518802</v>
      </c>
      <c r="AL30" s="33">
        <f t="shared" si="91"/>
        <v>4808958.9356256295</v>
      </c>
      <c r="AM30" s="33">
        <f t="shared" si="91"/>
        <v>4535317.5119237602</v>
      </c>
      <c r="AN30" s="33">
        <f t="shared" si="91"/>
        <v>4263538.9398706565</v>
      </c>
      <c r="AO30" s="33">
        <f t="shared" si="91"/>
        <v>3992691.793641936</v>
      </c>
      <c r="AP30" s="33">
        <f t="shared" si="91"/>
        <v>3721844.6474132147</v>
      </c>
      <c r="AQ30" s="33">
        <f t="shared" si="91"/>
        <v>3450997.5011844942</v>
      </c>
      <c r="AR30" s="33">
        <f t="shared" si="91"/>
        <v>3180488.3626283761</v>
      </c>
      <c r="AS30" s="33">
        <f t="shared" si="91"/>
        <v>2910655.2394174645</v>
      </c>
      <c r="AT30" s="33">
        <f t="shared" si="91"/>
        <v>2641160.1238791551</v>
      </c>
      <c r="AU30" s="33">
        <f t="shared" si="91"/>
        <v>2371665.0083408467</v>
      </c>
      <c r="AV30" s="33">
        <f t="shared" si="91"/>
        <v>2102169.8928025379</v>
      </c>
      <c r="AW30" s="33">
        <f t="shared" si="91"/>
        <v>1834013.8001839991</v>
      </c>
      <c r="AX30" s="33">
        <f t="shared" si="91"/>
        <v>1568535.7534050005</v>
      </c>
      <c r="AY30" s="33">
        <f t="shared" si="91"/>
        <v>1304396.7295457716</v>
      </c>
      <c r="AZ30" s="33">
        <f t="shared" ref="AZ30:BQ30" si="92">(AZ26+AZ28)/2</f>
        <v>1040257.7056865427</v>
      </c>
      <c r="BA30" s="33">
        <f t="shared" si="92"/>
        <v>776118.68182731397</v>
      </c>
      <c r="BB30" s="33">
        <f t="shared" si="92"/>
        <v>568896.56051410292</v>
      </c>
      <c r="BC30" s="33">
        <f t="shared" si="92"/>
        <v>475508.24429292779</v>
      </c>
      <c r="BD30" s="33">
        <f t="shared" si="92"/>
        <v>439036.83061777044</v>
      </c>
      <c r="BE30" s="33">
        <f t="shared" si="92"/>
        <v>402565.41694261308</v>
      </c>
      <c r="BF30" s="33">
        <f t="shared" si="92"/>
        <v>366094.00326745573</v>
      </c>
      <c r="BG30" s="33">
        <f t="shared" si="92"/>
        <v>329712.76817103592</v>
      </c>
      <c r="BH30" s="33">
        <f t="shared" si="92"/>
        <v>293511.8902320913</v>
      </c>
      <c r="BI30" s="33">
        <f t="shared" si="92"/>
        <v>257401.19087188414</v>
      </c>
      <c r="BJ30" s="33">
        <f t="shared" si="92"/>
        <v>221290.49151167701</v>
      </c>
      <c r="BK30" s="33">
        <f t="shared" si="92"/>
        <v>185179.79215146988</v>
      </c>
      <c r="BL30" s="33">
        <f t="shared" si="92"/>
        <v>150643.3129917511</v>
      </c>
      <c r="BM30" s="33">
        <f t="shared" si="92"/>
        <v>119255.27423300901</v>
      </c>
      <c r="BN30" s="33">
        <f t="shared" si="92"/>
        <v>89441.455674755285</v>
      </c>
      <c r="BO30" s="33">
        <f t="shared" si="92"/>
        <v>59627.637116501559</v>
      </c>
      <c r="BP30" s="33">
        <f t="shared" si="92"/>
        <v>29813.818558247844</v>
      </c>
      <c r="BQ30" s="33">
        <f t="shared" si="92"/>
        <v>7453.4546395575544</v>
      </c>
      <c r="BR30" s="33"/>
    </row>
    <row r="31" spans="2:73">
      <c r="B31" s="6"/>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row>
    <row r="32" spans="2:73">
      <c r="B32" s="6" t="s">
        <v>9</v>
      </c>
      <c r="D32" s="33">
        <f t="shared" ref="D32:AH32" si="93">D27</f>
        <v>154528.27174304228</v>
      </c>
      <c r="E32" s="33">
        <f t="shared" si="93"/>
        <v>309056.54348608456</v>
      </c>
      <c r="F32" s="33">
        <f t="shared" si="93"/>
        <v>309056.54348608456</v>
      </c>
      <c r="G32" s="33">
        <f t="shared" si="93"/>
        <v>309056.54348608456</v>
      </c>
      <c r="H32" s="33">
        <f t="shared" si="93"/>
        <v>309056.54348608456</v>
      </c>
      <c r="I32" s="33">
        <f t="shared" si="93"/>
        <v>309056.54348608456</v>
      </c>
      <c r="J32" s="33">
        <f t="shared" si="93"/>
        <v>309056.54348608456</v>
      </c>
      <c r="K32" s="33">
        <f t="shared" si="93"/>
        <v>309056.54348608456</v>
      </c>
      <c r="L32" s="33">
        <f t="shared" si="93"/>
        <v>309056.54348608456</v>
      </c>
      <c r="M32" s="33">
        <f t="shared" si="93"/>
        <v>309056.54348608456</v>
      </c>
      <c r="N32" s="33">
        <f t="shared" si="93"/>
        <v>309056.54348608456</v>
      </c>
      <c r="O32" s="33">
        <f t="shared" si="93"/>
        <v>309056.54348608456</v>
      </c>
      <c r="P32" s="33">
        <f t="shared" si="93"/>
        <v>309056.54348608456</v>
      </c>
      <c r="Q32" s="33">
        <f t="shared" si="93"/>
        <v>309056.54348608456</v>
      </c>
      <c r="R32" s="33">
        <f t="shared" si="93"/>
        <v>309056.54348608456</v>
      </c>
      <c r="S32" s="33">
        <f t="shared" si="93"/>
        <v>306859.21009920799</v>
      </c>
      <c r="T32" s="33">
        <f t="shared" si="93"/>
        <v>304661.87671233143</v>
      </c>
      <c r="U32" s="33">
        <f t="shared" si="93"/>
        <v>304661.87671233143</v>
      </c>
      <c r="V32" s="33">
        <f t="shared" si="93"/>
        <v>304661.87671233143</v>
      </c>
      <c r="W32" s="33">
        <f t="shared" si="93"/>
        <v>304661.87671233143</v>
      </c>
      <c r="X32" s="33">
        <f t="shared" si="93"/>
        <v>300249.33462176169</v>
      </c>
      <c r="Y32" s="33">
        <f t="shared" si="93"/>
        <v>295836.79253119195</v>
      </c>
      <c r="Z32" s="33">
        <f t="shared" si="93"/>
        <v>295836.79253119195</v>
      </c>
      <c r="AA32" s="33">
        <f t="shared" si="93"/>
        <v>295836.79253119195</v>
      </c>
      <c r="AB32" s="33">
        <f t="shared" si="93"/>
        <v>295836.79253119195</v>
      </c>
      <c r="AC32" s="33">
        <f t="shared" si="93"/>
        <v>293359.2130416435</v>
      </c>
      <c r="AD32" s="33">
        <f t="shared" si="93"/>
        <v>290881.63355209504</v>
      </c>
      <c r="AE32" s="33">
        <f t="shared" si="93"/>
        <v>290881.63355209504</v>
      </c>
      <c r="AF32" s="33">
        <f t="shared" si="93"/>
        <v>290881.63355209504</v>
      </c>
      <c r="AG32" s="33">
        <f t="shared" si="93"/>
        <v>290881.63355209504</v>
      </c>
      <c r="AH32" s="33">
        <f t="shared" si="93"/>
        <v>282727.24153917341</v>
      </c>
      <c r="AI32" s="33">
        <f t="shared" ref="AI32:AY32" si="94">AI27</f>
        <v>274572.84952625178</v>
      </c>
      <c r="AJ32" s="33">
        <f t="shared" si="94"/>
        <v>274572.84952625178</v>
      </c>
      <c r="AK32" s="33">
        <f t="shared" si="94"/>
        <v>274572.84952625178</v>
      </c>
      <c r="AL32" s="33">
        <f t="shared" si="94"/>
        <v>274572.84952625178</v>
      </c>
      <c r="AM32" s="33">
        <f t="shared" si="94"/>
        <v>272709.99787748622</v>
      </c>
      <c r="AN32" s="33">
        <f t="shared" si="94"/>
        <v>270847.14622872073</v>
      </c>
      <c r="AO32" s="33">
        <f t="shared" si="94"/>
        <v>270847.14622872073</v>
      </c>
      <c r="AP32" s="33">
        <f t="shared" si="94"/>
        <v>270847.14622872073</v>
      </c>
      <c r="AQ32" s="33">
        <f t="shared" si="94"/>
        <v>270847.14622872073</v>
      </c>
      <c r="AR32" s="33">
        <f t="shared" si="94"/>
        <v>270171.13088351471</v>
      </c>
      <c r="AS32" s="33">
        <f t="shared" si="94"/>
        <v>269495.11553830869</v>
      </c>
      <c r="AT32" s="33">
        <f t="shared" si="94"/>
        <v>269495.11553830869</v>
      </c>
      <c r="AU32" s="33">
        <f t="shared" si="94"/>
        <v>269495.11553830869</v>
      </c>
      <c r="AV32" s="33">
        <f t="shared" si="94"/>
        <v>269495.11553830869</v>
      </c>
      <c r="AW32" s="33">
        <f t="shared" si="94"/>
        <v>266817.06969876873</v>
      </c>
      <c r="AX32" s="33">
        <f t="shared" si="94"/>
        <v>264139.02385922882</v>
      </c>
      <c r="AY32" s="33">
        <f t="shared" si="94"/>
        <v>264139.02385922882</v>
      </c>
      <c r="AZ32" s="33">
        <f t="shared" ref="AZ32:BQ32" si="95">AZ27</f>
        <v>264139.02385922882</v>
      </c>
      <c r="BA32" s="33">
        <f t="shared" si="95"/>
        <v>264139.02385922882</v>
      </c>
      <c r="BB32" s="33">
        <f t="shared" si="95"/>
        <v>150305.21876719309</v>
      </c>
      <c r="BC32" s="33">
        <f t="shared" si="95"/>
        <v>36471.413675157324</v>
      </c>
      <c r="BD32" s="33">
        <f t="shared" si="95"/>
        <v>36471.413675157324</v>
      </c>
      <c r="BE32" s="33">
        <f t="shared" si="95"/>
        <v>36471.413675157324</v>
      </c>
      <c r="BF32" s="33">
        <f t="shared" si="95"/>
        <v>36471.413675157324</v>
      </c>
      <c r="BG32" s="33">
        <f t="shared" si="95"/>
        <v>36291.056517682235</v>
      </c>
      <c r="BH32" s="33">
        <f t="shared" si="95"/>
        <v>36110.699360207138</v>
      </c>
      <c r="BI32" s="33">
        <f t="shared" si="95"/>
        <v>36110.699360207138</v>
      </c>
      <c r="BJ32" s="33">
        <f t="shared" si="95"/>
        <v>36110.699360207138</v>
      </c>
      <c r="BK32" s="33">
        <f t="shared" si="95"/>
        <v>36110.699360207138</v>
      </c>
      <c r="BL32" s="33">
        <f t="shared" si="95"/>
        <v>32962.258959230428</v>
      </c>
      <c r="BM32" s="33">
        <f t="shared" si="95"/>
        <v>29813.818558253719</v>
      </c>
      <c r="BN32" s="33">
        <f t="shared" si="95"/>
        <v>29813.818558253719</v>
      </c>
      <c r="BO32" s="33">
        <f t="shared" si="95"/>
        <v>29813.818558253719</v>
      </c>
      <c r="BP32" s="33">
        <f t="shared" si="95"/>
        <v>29813.818558253719</v>
      </c>
      <c r="BQ32" s="33">
        <f t="shared" si="95"/>
        <v>14906.909279126859</v>
      </c>
      <c r="BR32" s="33"/>
    </row>
    <row r="33" spans="2:73">
      <c r="B33" s="6" t="s">
        <v>2</v>
      </c>
      <c r="D33" s="33">
        <f t="shared" ref="D33:J33" si="96">(D30*$C9)*$C$8</f>
        <v>170628.27081982596</v>
      </c>
      <c r="E33" s="33">
        <f t="shared" si="96"/>
        <v>337704.36192008067</v>
      </c>
      <c r="F33" s="33">
        <f t="shared" si="96"/>
        <v>330600.0024809381</v>
      </c>
      <c r="G33" s="33">
        <f t="shared" si="96"/>
        <v>323495.64304179559</v>
      </c>
      <c r="H33" s="33">
        <f t="shared" si="96"/>
        <v>316391.28360265307</v>
      </c>
      <c r="I33" s="33">
        <f t="shared" si="96"/>
        <v>309286.92416351056</v>
      </c>
      <c r="J33" s="33">
        <f t="shared" si="96"/>
        <v>302182.56472436799</v>
      </c>
      <c r="K33" s="33">
        <f t="shared" ref="K33:AY33" si="97">(K30*$C9)*$C$8</f>
        <v>295078.20528522547</v>
      </c>
      <c r="L33" s="33">
        <f t="shared" si="97"/>
        <v>287973.8458460829</v>
      </c>
      <c r="M33" s="33">
        <f t="shared" si="97"/>
        <v>280869.48640694038</v>
      </c>
      <c r="N33" s="33">
        <f t="shared" si="97"/>
        <v>273765.12696779787</v>
      </c>
      <c r="O33" s="33">
        <f t="shared" si="97"/>
        <v>266660.7675286553</v>
      </c>
      <c r="P33" s="33">
        <f t="shared" si="97"/>
        <v>259556.40808951276</v>
      </c>
      <c r="Q33" s="33">
        <f t="shared" si="97"/>
        <v>252452.04865037024</v>
      </c>
      <c r="R33" s="33">
        <f t="shared" si="97"/>
        <v>245347.68921122767</v>
      </c>
      <c r="S33" s="33">
        <f t="shared" si="97"/>
        <v>238268.58509593611</v>
      </c>
      <c r="T33" s="33">
        <f t="shared" si="97"/>
        <v>231239.9916283465</v>
      </c>
      <c r="U33" s="33">
        <f t="shared" si="97"/>
        <v>224236.65348460776</v>
      </c>
      <c r="V33" s="33">
        <f t="shared" si="97"/>
        <v>217233.3153408691</v>
      </c>
      <c r="W33" s="33">
        <f t="shared" si="97"/>
        <v>210229.97719713039</v>
      </c>
      <c r="X33" s="33">
        <f t="shared" si="97"/>
        <v>203277.35515326483</v>
      </c>
      <c r="Y33" s="33">
        <f t="shared" si="97"/>
        <v>196426.16530914546</v>
      </c>
      <c r="Z33" s="33">
        <f t="shared" si="97"/>
        <v>189625.6915648992</v>
      </c>
      <c r="AA33" s="33">
        <f t="shared" si="97"/>
        <v>182825.21782065288</v>
      </c>
      <c r="AB33" s="33">
        <f t="shared" si="97"/>
        <v>176024.74407640661</v>
      </c>
      <c r="AC33" s="33">
        <f t="shared" si="97"/>
        <v>169252.74669935557</v>
      </c>
      <c r="AD33" s="33">
        <f t="shared" si="97"/>
        <v>162537.70205669498</v>
      </c>
      <c r="AE33" s="33">
        <f t="shared" si="97"/>
        <v>155851.13378122967</v>
      </c>
      <c r="AF33" s="33">
        <f t="shared" si="97"/>
        <v>149164.56550576433</v>
      </c>
      <c r="AG33" s="33">
        <f t="shared" si="97"/>
        <v>142477.99723029902</v>
      </c>
      <c r="AH33" s="33">
        <f t="shared" si="97"/>
        <v>135885.15247094826</v>
      </c>
      <c r="AI33" s="33">
        <f t="shared" si="97"/>
        <v>129479.75474382665</v>
      </c>
      <c r="AJ33" s="33">
        <f t="shared" si="97"/>
        <v>123168.08053281964</v>
      </c>
      <c r="AK33" s="33">
        <f t="shared" si="97"/>
        <v>116856.40632181261</v>
      </c>
      <c r="AL33" s="33">
        <f t="shared" si="97"/>
        <v>110544.73211080562</v>
      </c>
      <c r="AM33" s="33">
        <f t="shared" si="97"/>
        <v>104254.46881630168</v>
      </c>
      <c r="AN33" s="33">
        <f t="shared" si="97"/>
        <v>98007.02735480394</v>
      </c>
      <c r="AO33" s="33">
        <f t="shared" si="97"/>
        <v>91780.996809809309</v>
      </c>
      <c r="AP33" s="33">
        <f t="shared" si="97"/>
        <v>85554.966264814633</v>
      </c>
      <c r="AQ33" s="33">
        <f t="shared" si="97"/>
        <v>79328.935719819987</v>
      </c>
      <c r="AR33" s="33">
        <f t="shared" si="97"/>
        <v>73110.675041051989</v>
      </c>
      <c r="AS33" s="33">
        <f t="shared" si="97"/>
        <v>66907.954094737317</v>
      </c>
      <c r="AT33" s="33">
        <f t="shared" si="97"/>
        <v>60713.003014649272</v>
      </c>
      <c r="AU33" s="33">
        <f t="shared" si="97"/>
        <v>54518.051934561256</v>
      </c>
      <c r="AV33" s="33">
        <f t="shared" si="97"/>
        <v>48323.100854473225</v>
      </c>
      <c r="AW33" s="33">
        <f t="shared" si="97"/>
        <v>42158.930226440978</v>
      </c>
      <c r="AX33" s="33">
        <f t="shared" si="97"/>
        <v>36056.32050252027</v>
      </c>
      <c r="AY33" s="33">
        <f t="shared" si="97"/>
        <v>29984.491230655334</v>
      </c>
      <c r="AZ33" s="33">
        <f t="shared" ref="AZ33:BQ33" si="98">(AZ30*$C9)*$C$8</f>
        <v>23912.661958790395</v>
      </c>
      <c r="BA33" s="33">
        <f t="shared" si="98"/>
        <v>17840.83268692546</v>
      </c>
      <c r="BB33" s="33">
        <f t="shared" si="98"/>
        <v>13077.366374435187</v>
      </c>
      <c r="BC33" s="33">
        <f t="shared" si="98"/>
        <v>10930.625980694238</v>
      </c>
      <c r="BD33" s="33">
        <f t="shared" si="98"/>
        <v>10092.248546327952</v>
      </c>
      <c r="BE33" s="33">
        <f t="shared" si="98"/>
        <v>9253.8711119616655</v>
      </c>
      <c r="BF33" s="33">
        <f t="shared" si="98"/>
        <v>8415.4936775953793</v>
      </c>
      <c r="BG33" s="33">
        <f t="shared" si="98"/>
        <v>7579.1892005909922</v>
      </c>
      <c r="BH33" s="33">
        <f t="shared" si="98"/>
        <v>6747.0306383104053</v>
      </c>
      <c r="BI33" s="33">
        <f t="shared" si="98"/>
        <v>5916.9450333917148</v>
      </c>
      <c r="BJ33" s="33">
        <f t="shared" si="98"/>
        <v>5086.8594284730261</v>
      </c>
      <c r="BK33" s="33">
        <f t="shared" si="98"/>
        <v>4256.7738235543366</v>
      </c>
      <c r="BL33" s="33">
        <f t="shared" si="98"/>
        <v>3462.8752089335298</v>
      </c>
      <c r="BM33" s="33">
        <f t="shared" si="98"/>
        <v>2741.3505749084907</v>
      </c>
      <c r="BN33" s="33">
        <f t="shared" si="98"/>
        <v>2056.0129311813339</v>
      </c>
      <c r="BO33" s="33">
        <f t="shared" si="98"/>
        <v>1370.6752874541776</v>
      </c>
      <c r="BP33" s="33">
        <f t="shared" si="98"/>
        <v>685.33764372702115</v>
      </c>
      <c r="BQ33" s="33">
        <f t="shared" si="98"/>
        <v>171.33441093165399</v>
      </c>
      <c r="BR33" s="33"/>
    </row>
    <row r="34" spans="2:73">
      <c r="B34" s="6" t="s">
        <v>5</v>
      </c>
      <c r="C34" s="12"/>
      <c r="D34" s="33">
        <f t="shared" ref="D34:I34" si="99">(D30*$C7)*$C$6</f>
        <v>267218.49110862525</v>
      </c>
      <c r="E34" s="33">
        <f t="shared" si="99"/>
        <v>528873.96443450102</v>
      </c>
      <c r="F34" s="33">
        <f t="shared" si="99"/>
        <v>517747.92886900192</v>
      </c>
      <c r="G34" s="33">
        <f t="shared" si="99"/>
        <v>506621.89330350287</v>
      </c>
      <c r="H34" s="33">
        <f t="shared" si="99"/>
        <v>495495.85773800383</v>
      </c>
      <c r="I34" s="33">
        <f t="shared" si="99"/>
        <v>484369.82217250473</v>
      </c>
      <c r="J34" s="33">
        <f t="shared" ref="J34:AY34" si="100">(J30*$C7)*$C$6</f>
        <v>473243.78660700569</v>
      </c>
      <c r="K34" s="33">
        <f t="shared" si="100"/>
        <v>462117.75104150665</v>
      </c>
      <c r="L34" s="33">
        <f t="shared" si="100"/>
        <v>450991.71547600755</v>
      </c>
      <c r="M34" s="33">
        <f t="shared" si="100"/>
        <v>439865.67991050857</v>
      </c>
      <c r="N34" s="33">
        <f t="shared" si="100"/>
        <v>428739.64434500947</v>
      </c>
      <c r="O34" s="33">
        <f t="shared" si="100"/>
        <v>417613.60877951048</v>
      </c>
      <c r="P34" s="33">
        <f t="shared" si="100"/>
        <v>406487.57321401138</v>
      </c>
      <c r="Q34" s="33">
        <f t="shared" si="100"/>
        <v>395361.53764851228</v>
      </c>
      <c r="R34" s="33">
        <f t="shared" si="100"/>
        <v>384235.5020830133</v>
      </c>
      <c r="S34" s="33">
        <f t="shared" si="100"/>
        <v>373149.01851847797</v>
      </c>
      <c r="T34" s="33">
        <f t="shared" si="100"/>
        <v>362141.63895587035</v>
      </c>
      <c r="U34" s="33">
        <f t="shared" si="100"/>
        <v>351173.81139422633</v>
      </c>
      <c r="V34" s="33">
        <f t="shared" si="100"/>
        <v>340205.98383258248</v>
      </c>
      <c r="W34" s="33">
        <f t="shared" si="100"/>
        <v>329238.15627093846</v>
      </c>
      <c r="X34" s="33">
        <f t="shared" si="100"/>
        <v>318349.75446692487</v>
      </c>
      <c r="Y34" s="33">
        <f t="shared" si="100"/>
        <v>307620.20417817164</v>
      </c>
      <c r="Z34" s="33">
        <f t="shared" si="100"/>
        <v>296970.07964704878</v>
      </c>
      <c r="AA34" s="33">
        <f t="shared" si="100"/>
        <v>286319.95511592581</v>
      </c>
      <c r="AB34" s="33">
        <f t="shared" si="100"/>
        <v>275669.83058480296</v>
      </c>
      <c r="AC34" s="33">
        <f t="shared" si="100"/>
        <v>265064.30248449184</v>
      </c>
      <c r="AD34" s="33">
        <f t="shared" si="100"/>
        <v>254547.96724580458</v>
      </c>
      <c r="AE34" s="33">
        <f t="shared" si="100"/>
        <v>244076.22843792915</v>
      </c>
      <c r="AF34" s="33">
        <f t="shared" si="100"/>
        <v>233604.48963005375</v>
      </c>
      <c r="AG34" s="33">
        <f t="shared" si="100"/>
        <v>223132.75082217835</v>
      </c>
      <c r="AH34" s="33">
        <f t="shared" si="100"/>
        <v>212807.79107053546</v>
      </c>
      <c r="AI34" s="33">
        <f t="shared" si="100"/>
        <v>202776.38943135782</v>
      </c>
      <c r="AJ34" s="33">
        <f t="shared" si="100"/>
        <v>192891.76684841278</v>
      </c>
      <c r="AK34" s="33">
        <f t="shared" si="100"/>
        <v>183007.14426546768</v>
      </c>
      <c r="AL34" s="33">
        <f t="shared" si="100"/>
        <v>173122.52168252267</v>
      </c>
      <c r="AM34" s="33">
        <f t="shared" si="100"/>
        <v>163271.43042925536</v>
      </c>
      <c r="AN34" s="33">
        <f t="shared" si="100"/>
        <v>153487.40183534363</v>
      </c>
      <c r="AO34" s="33">
        <f t="shared" si="100"/>
        <v>143736.90457110971</v>
      </c>
      <c r="AP34" s="33">
        <f t="shared" si="100"/>
        <v>133986.40730687574</v>
      </c>
      <c r="AQ34" s="33">
        <f t="shared" si="100"/>
        <v>124235.9100426418</v>
      </c>
      <c r="AR34" s="33">
        <f t="shared" si="100"/>
        <v>114497.58105462155</v>
      </c>
      <c r="AS34" s="33">
        <f t="shared" si="100"/>
        <v>104783.58861902871</v>
      </c>
      <c r="AT34" s="33">
        <f t="shared" si="100"/>
        <v>95081.764459649581</v>
      </c>
      <c r="AU34" s="33">
        <f t="shared" si="100"/>
        <v>85379.940300270493</v>
      </c>
      <c r="AV34" s="33">
        <f t="shared" si="100"/>
        <v>75678.116140891361</v>
      </c>
      <c r="AW34" s="33">
        <f t="shared" si="100"/>
        <v>66024.496806623967</v>
      </c>
      <c r="AX34" s="33">
        <f t="shared" si="100"/>
        <v>56467.287122580026</v>
      </c>
      <c r="AY34" s="33">
        <f t="shared" si="100"/>
        <v>46958.282263647779</v>
      </c>
      <c r="AZ34" s="33">
        <f t="shared" ref="AZ34:BQ34" si="101">(AZ30*$C7)*$C$6</f>
        <v>37449.27740471554</v>
      </c>
      <c r="BA34" s="33">
        <f t="shared" si="101"/>
        <v>27940.272545783304</v>
      </c>
      <c r="BB34" s="33">
        <f t="shared" si="101"/>
        <v>20480.276178507705</v>
      </c>
      <c r="BC34" s="33">
        <f t="shared" si="101"/>
        <v>17118.2967945454</v>
      </c>
      <c r="BD34" s="33">
        <f t="shared" si="101"/>
        <v>15805.325902239736</v>
      </c>
      <c r="BE34" s="33">
        <f t="shared" si="101"/>
        <v>14492.35500993407</v>
      </c>
      <c r="BF34" s="33">
        <f t="shared" si="101"/>
        <v>13179.384117628408</v>
      </c>
      <c r="BG34" s="33">
        <f t="shared" si="101"/>
        <v>11869.659654157293</v>
      </c>
      <c r="BH34" s="33">
        <f t="shared" si="101"/>
        <v>10566.428048355287</v>
      </c>
      <c r="BI34" s="33">
        <f t="shared" si="101"/>
        <v>9266.4428713878297</v>
      </c>
      <c r="BJ34" s="33">
        <f t="shared" si="101"/>
        <v>7966.4576944203727</v>
      </c>
      <c r="BK34" s="33">
        <f t="shared" si="101"/>
        <v>6666.4725174529158</v>
      </c>
      <c r="BL34" s="33">
        <f t="shared" si="101"/>
        <v>5423.1592677030394</v>
      </c>
      <c r="BM34" s="33">
        <f t="shared" si="101"/>
        <v>4293.1898723883251</v>
      </c>
      <c r="BN34" s="33">
        <f t="shared" si="101"/>
        <v>3219.8924042911904</v>
      </c>
      <c r="BO34" s="33">
        <f t="shared" si="101"/>
        <v>2146.5949361940561</v>
      </c>
      <c r="BP34" s="33">
        <f t="shared" si="101"/>
        <v>1073.2974680969223</v>
      </c>
      <c r="BQ34" s="33">
        <f t="shared" si="101"/>
        <v>268.32436702407193</v>
      </c>
      <c r="BR34" s="33"/>
    </row>
    <row r="35" spans="2:73">
      <c r="B35" s="6"/>
      <c r="C35" s="12"/>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row>
    <row r="36" spans="2:73">
      <c r="B36" s="6" t="s">
        <v>10</v>
      </c>
      <c r="C36" s="12"/>
      <c r="D36" s="186">
        <f>D26</f>
        <v>7500000</v>
      </c>
      <c r="E36" s="33">
        <f>D38+D23/2</f>
        <v>13200000</v>
      </c>
      <c r="F36" s="33">
        <f t="shared" ref="F36" si="102">E38</f>
        <v>12144000</v>
      </c>
      <c r="G36" s="33">
        <f t="shared" ref="G36" si="103">F38</f>
        <v>11172480</v>
      </c>
      <c r="H36" s="33">
        <f t="shared" ref="H36" si="104">G38</f>
        <v>10278681.6</v>
      </c>
      <c r="I36" s="33">
        <f t="shared" ref="I36" si="105">H38</f>
        <v>9456387.0720000006</v>
      </c>
      <c r="J36" s="33">
        <f t="shared" ref="J36" si="106">I38</f>
        <v>8699876.1062400006</v>
      </c>
      <c r="K36" s="33">
        <f t="shared" ref="K36" si="107">J38</f>
        <v>8003886.017740801</v>
      </c>
      <c r="L36" s="33">
        <f t="shared" ref="L36" si="108">K38</f>
        <v>7363575.1363215372</v>
      </c>
      <c r="M36" s="33">
        <f t="shared" ref="M36" si="109">L38</f>
        <v>6774489.1254158141</v>
      </c>
      <c r="N36" s="33">
        <f t="shared" ref="N36" si="110">M38</f>
        <v>6232529.9953825492</v>
      </c>
      <c r="O36" s="33">
        <f t="shared" ref="O36" si="111">N38</f>
        <v>5733927.5957519449</v>
      </c>
      <c r="P36" s="33">
        <f t="shared" ref="P36" si="112">O38</f>
        <v>5275213.3880917896</v>
      </c>
      <c r="Q36" s="33">
        <f t="shared" ref="Q36" si="113">P38</f>
        <v>4853196.3170444462</v>
      </c>
      <c r="R36" s="33">
        <f t="shared" ref="R36" si="114">Q38</f>
        <v>4464940.6116808904</v>
      </c>
      <c r="S36" s="33">
        <f t="shared" ref="S36" si="115">R38</f>
        <v>4107745.3627464194</v>
      </c>
      <c r="T36" s="33">
        <f t="shared" ref="T36" si="116">S38</f>
        <v>3779125.7337267059</v>
      </c>
      <c r="U36" s="33">
        <f t="shared" ref="U36" si="117">T38</f>
        <v>3476795.6750285695</v>
      </c>
      <c r="V36" s="33">
        <f t="shared" ref="V36" si="118">U38</f>
        <v>3198652.021026284</v>
      </c>
      <c r="W36" s="33">
        <f t="shared" ref="W36" si="119">V38</f>
        <v>2942759.8593441811</v>
      </c>
      <c r="X36" s="33">
        <f t="shared" ref="X36" si="120">W38</f>
        <v>2707339.0705966465</v>
      </c>
      <c r="Y36" s="33">
        <f t="shared" ref="Y36" si="121">X38</f>
        <v>2490751.9449489149</v>
      </c>
      <c r="Z36" s="33">
        <f t="shared" ref="Z36" si="122">Y38</f>
        <v>2291491.7893530019</v>
      </c>
      <c r="AA36" s="33">
        <f t="shared" ref="AA36" si="123">Z38</f>
        <v>2108172.4462047615</v>
      </c>
      <c r="AB36" s="33">
        <f t="shared" ref="AB36" si="124">AA38</f>
        <v>1939518.6505083805</v>
      </c>
      <c r="AC36" s="33">
        <f t="shared" ref="AC36" si="125">AB38</f>
        <v>1784357.15846771</v>
      </c>
      <c r="AD36" s="33">
        <f t="shared" ref="AD36" si="126">AC38</f>
        <v>1641608.5857902933</v>
      </c>
      <c r="AE36" s="33">
        <f t="shared" ref="AE36" si="127">AD38</f>
        <v>1510279.8989270697</v>
      </c>
      <c r="AF36" s="33">
        <f t="shared" ref="AF36" si="128">AE38</f>
        <v>1389457.5070129042</v>
      </c>
      <c r="AG36" s="33">
        <f t="shared" ref="AG36" si="129">AF38</f>
        <v>1278300.9064518719</v>
      </c>
      <c r="AH36" s="33">
        <f t="shared" ref="AH36" si="130">AG38</f>
        <v>1176036.833935722</v>
      </c>
      <c r="AI36" s="33">
        <f t="shared" ref="AI36" si="131">AH38</f>
        <v>1081953.8872208642</v>
      </c>
      <c r="AJ36" s="33">
        <f t="shared" ref="AJ36" si="132">AI38</f>
        <v>995397.57624319498</v>
      </c>
      <c r="AK36" s="33">
        <f t="shared" ref="AK36" si="133">AJ38</f>
        <v>915765.77014373941</v>
      </c>
      <c r="AL36" s="33">
        <f t="shared" ref="AL36" si="134">AK38</f>
        <v>842504.50853224029</v>
      </c>
      <c r="AM36" s="33">
        <f t="shared" ref="AM36" si="135">AL38</f>
        <v>775104.14784966107</v>
      </c>
      <c r="AN36" s="33">
        <f t="shared" ref="AN36" si="136">AM38</f>
        <v>713095.81602168817</v>
      </c>
      <c r="AO36" s="33">
        <f t="shared" ref="AO36" si="137">AN38</f>
        <v>656048.15073995315</v>
      </c>
      <c r="AP36" s="33">
        <f t="shared" ref="AP36" si="138">AO38</f>
        <v>603564.29868075694</v>
      </c>
      <c r="AQ36" s="33">
        <f t="shared" ref="AQ36" si="139">AP38</f>
        <v>555279.15478629642</v>
      </c>
      <c r="AR36" s="33">
        <f t="shared" ref="AR36" si="140">AQ38</f>
        <v>510856.8224033927</v>
      </c>
      <c r="AS36" s="33">
        <f t="shared" ref="AS36" si="141">AR38</f>
        <v>469988.27661112125</v>
      </c>
      <c r="AT36" s="33">
        <f t="shared" ref="AT36" si="142">AS38</f>
        <v>432389.21448223153</v>
      </c>
      <c r="AU36" s="33">
        <f t="shared" ref="AU36" si="143">AT38</f>
        <v>397798.07732365304</v>
      </c>
      <c r="AV36" s="33">
        <f t="shared" ref="AV36" si="144">AU38</f>
        <v>365974.2311377608</v>
      </c>
      <c r="AW36" s="33">
        <f t="shared" ref="AW36" si="145">AV38</f>
        <v>336696.29264673992</v>
      </c>
      <c r="AX36" s="33">
        <f t="shared" ref="AX36" si="146">AW38</f>
        <v>309760.58923500072</v>
      </c>
      <c r="AY36" s="33">
        <f t="shared" ref="AY36" si="147">AX38</f>
        <v>284979.74209620064</v>
      </c>
      <c r="AZ36" s="33">
        <f t="shared" ref="AZ36" si="148">AY38</f>
        <v>262181.36272850458</v>
      </c>
      <c r="BA36" s="33">
        <f t="shared" ref="BA36" si="149">AZ38</f>
        <v>241206.85371022421</v>
      </c>
      <c r="BB36" s="33">
        <f t="shared" ref="BB36" si="150">BA38</f>
        <v>221910.30541340628</v>
      </c>
      <c r="BC36" s="33">
        <f t="shared" ref="BC36" si="151">BB38</f>
        <v>204157.48098033378</v>
      </c>
      <c r="BD36" s="33">
        <f t="shared" ref="BD36" si="152">BC38</f>
        <v>187824.88250190709</v>
      </c>
      <c r="BE36" s="33">
        <f t="shared" ref="BE36" si="153">BD38</f>
        <v>172798.89190175454</v>
      </c>
      <c r="BF36" s="33">
        <f t="shared" ref="BF36" si="154">BE38</f>
        <v>158974.98054961418</v>
      </c>
      <c r="BG36" s="33">
        <f t="shared" ref="BG36" si="155">BF38</f>
        <v>146256.98210564503</v>
      </c>
      <c r="BH36" s="33">
        <f t="shared" ref="BH36" si="156">BG38</f>
        <v>134556.42353719342</v>
      </c>
      <c r="BI36" s="33">
        <f t="shared" ref="BI36" si="157">BH38</f>
        <v>123791.90965421795</v>
      </c>
      <c r="BJ36" s="33">
        <f t="shared" ref="BJ36" si="158">BI38</f>
        <v>113888.5568818805</v>
      </c>
      <c r="BK36" s="33">
        <f t="shared" ref="BK36" si="159">BJ38</f>
        <v>104777.47233133006</v>
      </c>
      <c r="BL36" s="33">
        <f t="shared" ref="BL36" si="160">BK38</f>
        <v>96395.274544823653</v>
      </c>
      <c r="BM36" s="33">
        <f t="shared" ref="BM36" si="161">BL38</f>
        <v>88683.652581237766</v>
      </c>
      <c r="BN36" s="33">
        <f t="shared" ref="BN36" si="162">BM38</f>
        <v>81588.960374738745</v>
      </c>
      <c r="BO36" s="33">
        <f t="shared" ref="BO36" si="163">BN38</f>
        <v>75061.843544759642</v>
      </c>
      <c r="BP36" s="33">
        <f t="shared" ref="BP36" si="164">BO38</f>
        <v>69056.896061178864</v>
      </c>
      <c r="BQ36" s="33">
        <f t="shared" ref="BQ36" si="165">BP38</f>
        <v>63532.344376284556</v>
      </c>
      <c r="BR36" s="33"/>
    </row>
    <row r="37" spans="2:73">
      <c r="B37" s="6" t="s">
        <v>13</v>
      </c>
      <c r="C37" s="68"/>
      <c r="D37" s="33">
        <f>D36*$C$12*3</f>
        <v>1800000</v>
      </c>
      <c r="E37" s="33">
        <f>E36*$C$12</f>
        <v>1056000</v>
      </c>
      <c r="F37" s="33">
        <f t="shared" ref="F37:BQ37" si="166">F36*$C$12</f>
        <v>971520</v>
      </c>
      <c r="G37" s="33">
        <f t="shared" si="166"/>
        <v>893798.40000000002</v>
      </c>
      <c r="H37" s="33">
        <f t="shared" si="166"/>
        <v>822294.52799999993</v>
      </c>
      <c r="I37" s="33">
        <f t="shared" si="166"/>
        <v>756510.96576000005</v>
      </c>
      <c r="J37" s="33">
        <f t="shared" si="166"/>
        <v>695990.08849920006</v>
      </c>
      <c r="K37" s="33">
        <f t="shared" si="166"/>
        <v>640310.88141926413</v>
      </c>
      <c r="L37" s="33">
        <f t="shared" si="166"/>
        <v>589086.01090572297</v>
      </c>
      <c r="M37" s="33">
        <f t="shared" si="166"/>
        <v>541959.1300332651</v>
      </c>
      <c r="N37" s="33">
        <f t="shared" si="166"/>
        <v>498602.39963060396</v>
      </c>
      <c r="O37" s="33">
        <f t="shared" si="166"/>
        <v>458714.2076601556</v>
      </c>
      <c r="P37" s="33">
        <f t="shared" si="166"/>
        <v>422017.0710473432</v>
      </c>
      <c r="Q37" s="33">
        <f t="shared" si="166"/>
        <v>388255.70536355569</v>
      </c>
      <c r="R37" s="33">
        <f t="shared" si="166"/>
        <v>357195.24893447122</v>
      </c>
      <c r="S37" s="33">
        <f t="shared" si="166"/>
        <v>328619.62901971355</v>
      </c>
      <c r="T37" s="33">
        <f t="shared" si="166"/>
        <v>302330.05869813648</v>
      </c>
      <c r="U37" s="33">
        <f t="shared" si="166"/>
        <v>278143.65400228556</v>
      </c>
      <c r="V37" s="33">
        <f t="shared" si="166"/>
        <v>255892.16168210271</v>
      </c>
      <c r="W37" s="33">
        <f t="shared" si="166"/>
        <v>235420.78874753451</v>
      </c>
      <c r="X37" s="33">
        <f t="shared" si="166"/>
        <v>216587.12564773174</v>
      </c>
      <c r="Y37" s="33">
        <f t="shared" si="166"/>
        <v>199260.15559591321</v>
      </c>
      <c r="Z37" s="33">
        <f t="shared" si="166"/>
        <v>183319.34314824015</v>
      </c>
      <c r="AA37" s="33">
        <f t="shared" si="166"/>
        <v>168653.79569638093</v>
      </c>
      <c r="AB37" s="33">
        <f t="shared" si="166"/>
        <v>155161.49204067045</v>
      </c>
      <c r="AC37" s="33">
        <f t="shared" si="166"/>
        <v>142748.57267741681</v>
      </c>
      <c r="AD37" s="33">
        <f t="shared" si="166"/>
        <v>131328.68686322347</v>
      </c>
      <c r="AE37" s="33">
        <f t="shared" si="166"/>
        <v>120822.39191416558</v>
      </c>
      <c r="AF37" s="33">
        <f t="shared" si="166"/>
        <v>111156.60056103233</v>
      </c>
      <c r="AG37" s="33">
        <f t="shared" si="166"/>
        <v>102264.07251614975</v>
      </c>
      <c r="AH37" s="33">
        <f t="shared" si="166"/>
        <v>94082.946714857768</v>
      </c>
      <c r="AI37" s="33">
        <f t="shared" si="166"/>
        <v>86556.310977669142</v>
      </c>
      <c r="AJ37" s="33">
        <f t="shared" si="166"/>
        <v>79631.8060994556</v>
      </c>
      <c r="AK37" s="33">
        <f t="shared" si="166"/>
        <v>73261.261611499154</v>
      </c>
      <c r="AL37" s="33">
        <f t="shared" si="166"/>
        <v>67400.360682579223</v>
      </c>
      <c r="AM37" s="33">
        <f t="shared" si="166"/>
        <v>62008.331827972885</v>
      </c>
      <c r="AN37" s="33">
        <f t="shared" si="166"/>
        <v>57047.665281735055</v>
      </c>
      <c r="AO37" s="33">
        <f t="shared" si="166"/>
        <v>52483.852059196252</v>
      </c>
      <c r="AP37" s="33">
        <f t="shared" si="166"/>
        <v>48285.143894460554</v>
      </c>
      <c r="AQ37" s="33">
        <f t="shared" si="166"/>
        <v>44422.332382903718</v>
      </c>
      <c r="AR37" s="33">
        <f t="shared" si="166"/>
        <v>40868.545792271419</v>
      </c>
      <c r="AS37" s="33">
        <f t="shared" si="166"/>
        <v>37599.062128889702</v>
      </c>
      <c r="AT37" s="33">
        <f t="shared" si="166"/>
        <v>34591.137158578524</v>
      </c>
      <c r="AU37" s="33">
        <f t="shared" si="166"/>
        <v>31823.846185892242</v>
      </c>
      <c r="AV37" s="33">
        <f t="shared" si="166"/>
        <v>29277.938491020865</v>
      </c>
      <c r="AW37" s="33">
        <f t="shared" si="166"/>
        <v>26935.703411739196</v>
      </c>
      <c r="AX37" s="33">
        <f t="shared" si="166"/>
        <v>24780.847138800058</v>
      </c>
      <c r="AY37" s="33">
        <f t="shared" si="166"/>
        <v>22798.379367696052</v>
      </c>
      <c r="AZ37" s="33">
        <f t="shared" si="166"/>
        <v>20974.509018280365</v>
      </c>
      <c r="BA37" s="33">
        <f t="shared" si="166"/>
        <v>19296.548296817939</v>
      </c>
      <c r="BB37" s="33">
        <f t="shared" si="166"/>
        <v>17752.824433072503</v>
      </c>
      <c r="BC37" s="33">
        <f t="shared" si="166"/>
        <v>16332.598478426704</v>
      </c>
      <c r="BD37" s="33">
        <f t="shared" si="166"/>
        <v>15025.990600152567</v>
      </c>
      <c r="BE37" s="33">
        <f t="shared" si="166"/>
        <v>13823.911352140363</v>
      </c>
      <c r="BF37" s="33">
        <f t="shared" si="166"/>
        <v>12717.998443969134</v>
      </c>
      <c r="BG37" s="33">
        <f t="shared" si="166"/>
        <v>11700.558568451603</v>
      </c>
      <c r="BH37" s="33">
        <f t="shared" si="166"/>
        <v>10764.513882975474</v>
      </c>
      <c r="BI37" s="33">
        <f t="shared" si="166"/>
        <v>9903.3527723374355</v>
      </c>
      <c r="BJ37" s="33">
        <f t="shared" si="166"/>
        <v>9111.0845505504403</v>
      </c>
      <c r="BK37" s="33">
        <f t="shared" si="166"/>
        <v>8382.1977865064055</v>
      </c>
      <c r="BL37" s="33">
        <f t="shared" si="166"/>
        <v>7711.6219635858924</v>
      </c>
      <c r="BM37" s="33">
        <f t="shared" si="166"/>
        <v>7094.6922064990213</v>
      </c>
      <c r="BN37" s="33">
        <f t="shared" si="166"/>
        <v>6527.1168299790997</v>
      </c>
      <c r="BO37" s="33">
        <f t="shared" si="166"/>
        <v>6004.9474835807714</v>
      </c>
      <c r="BP37" s="33">
        <f t="shared" si="166"/>
        <v>5524.5516848943089</v>
      </c>
      <c r="BQ37" s="33">
        <f t="shared" si="166"/>
        <v>5082.5875501027649</v>
      </c>
      <c r="BR37" s="33"/>
    </row>
    <row r="38" spans="2:73">
      <c r="B38" s="6" t="s">
        <v>11</v>
      </c>
      <c r="C38" s="12"/>
      <c r="D38" s="33">
        <f t="shared" ref="D38:AY38" si="167">IF((D36-D37)&gt;0,D36-D37,0)</f>
        <v>5700000</v>
      </c>
      <c r="E38" s="33">
        <f t="shared" si="167"/>
        <v>12144000</v>
      </c>
      <c r="F38" s="33">
        <f t="shared" si="167"/>
        <v>11172480</v>
      </c>
      <c r="G38" s="33">
        <f t="shared" si="167"/>
        <v>10278681.6</v>
      </c>
      <c r="H38" s="33">
        <f t="shared" si="167"/>
        <v>9456387.0720000006</v>
      </c>
      <c r="I38" s="33">
        <f t="shared" si="167"/>
        <v>8699876.1062400006</v>
      </c>
      <c r="J38" s="33">
        <f t="shared" si="167"/>
        <v>8003886.017740801</v>
      </c>
      <c r="K38" s="33">
        <f t="shared" si="167"/>
        <v>7363575.1363215372</v>
      </c>
      <c r="L38" s="33">
        <f t="shared" si="167"/>
        <v>6774489.1254158141</v>
      </c>
      <c r="M38" s="33">
        <f t="shared" si="167"/>
        <v>6232529.9953825492</v>
      </c>
      <c r="N38" s="33">
        <f t="shared" si="167"/>
        <v>5733927.5957519449</v>
      </c>
      <c r="O38" s="33">
        <f t="shared" si="167"/>
        <v>5275213.3880917896</v>
      </c>
      <c r="P38" s="33">
        <f t="shared" si="167"/>
        <v>4853196.3170444462</v>
      </c>
      <c r="Q38" s="33">
        <f t="shared" si="167"/>
        <v>4464940.6116808904</v>
      </c>
      <c r="R38" s="33">
        <f t="shared" si="167"/>
        <v>4107745.3627464194</v>
      </c>
      <c r="S38" s="33">
        <f t="shared" si="167"/>
        <v>3779125.7337267059</v>
      </c>
      <c r="T38" s="33">
        <f t="shared" si="167"/>
        <v>3476795.6750285695</v>
      </c>
      <c r="U38" s="33">
        <f t="shared" si="167"/>
        <v>3198652.021026284</v>
      </c>
      <c r="V38" s="33">
        <f t="shared" si="167"/>
        <v>2942759.8593441811</v>
      </c>
      <c r="W38" s="33">
        <f t="shared" si="167"/>
        <v>2707339.0705966465</v>
      </c>
      <c r="X38" s="33">
        <f t="shared" si="167"/>
        <v>2490751.9449489149</v>
      </c>
      <c r="Y38" s="33">
        <f t="shared" si="167"/>
        <v>2291491.7893530019</v>
      </c>
      <c r="Z38" s="33">
        <f t="shared" si="167"/>
        <v>2108172.4462047615</v>
      </c>
      <c r="AA38" s="33">
        <f t="shared" si="167"/>
        <v>1939518.6505083805</v>
      </c>
      <c r="AB38" s="33">
        <f t="shared" si="167"/>
        <v>1784357.15846771</v>
      </c>
      <c r="AC38" s="33">
        <f t="shared" si="167"/>
        <v>1641608.5857902933</v>
      </c>
      <c r="AD38" s="33">
        <f t="shared" si="167"/>
        <v>1510279.8989270697</v>
      </c>
      <c r="AE38" s="33">
        <f t="shared" si="167"/>
        <v>1389457.5070129042</v>
      </c>
      <c r="AF38" s="33">
        <f t="shared" si="167"/>
        <v>1278300.9064518719</v>
      </c>
      <c r="AG38" s="33">
        <f t="shared" si="167"/>
        <v>1176036.833935722</v>
      </c>
      <c r="AH38" s="33">
        <f t="shared" si="167"/>
        <v>1081953.8872208642</v>
      </c>
      <c r="AI38" s="33">
        <f t="shared" si="167"/>
        <v>995397.57624319498</v>
      </c>
      <c r="AJ38" s="33">
        <f t="shared" si="167"/>
        <v>915765.77014373941</v>
      </c>
      <c r="AK38" s="33">
        <f t="shared" si="167"/>
        <v>842504.50853224029</v>
      </c>
      <c r="AL38" s="33">
        <f t="shared" si="167"/>
        <v>775104.14784966107</v>
      </c>
      <c r="AM38" s="33">
        <f t="shared" si="167"/>
        <v>713095.81602168817</v>
      </c>
      <c r="AN38" s="33">
        <f t="shared" si="167"/>
        <v>656048.15073995315</v>
      </c>
      <c r="AO38" s="33">
        <f t="shared" si="167"/>
        <v>603564.29868075694</v>
      </c>
      <c r="AP38" s="33">
        <f t="shared" si="167"/>
        <v>555279.15478629642</v>
      </c>
      <c r="AQ38" s="33">
        <f t="shared" si="167"/>
        <v>510856.8224033927</v>
      </c>
      <c r="AR38" s="33">
        <f t="shared" si="167"/>
        <v>469988.27661112125</v>
      </c>
      <c r="AS38" s="33">
        <f t="shared" si="167"/>
        <v>432389.21448223153</v>
      </c>
      <c r="AT38" s="33">
        <f t="shared" si="167"/>
        <v>397798.07732365304</v>
      </c>
      <c r="AU38" s="33">
        <f t="shared" si="167"/>
        <v>365974.2311377608</v>
      </c>
      <c r="AV38" s="33">
        <f t="shared" si="167"/>
        <v>336696.29264673992</v>
      </c>
      <c r="AW38" s="33">
        <f t="shared" si="167"/>
        <v>309760.58923500072</v>
      </c>
      <c r="AX38" s="33">
        <f t="shared" si="167"/>
        <v>284979.74209620064</v>
      </c>
      <c r="AY38" s="33">
        <f t="shared" si="167"/>
        <v>262181.36272850458</v>
      </c>
      <c r="AZ38" s="33">
        <f t="shared" ref="AZ38:BQ38" si="168">IF((AZ36-AZ37)&gt;0,AZ36-AZ37,0)</f>
        <v>241206.85371022421</v>
      </c>
      <c r="BA38" s="33">
        <f t="shared" si="168"/>
        <v>221910.30541340628</v>
      </c>
      <c r="BB38" s="33">
        <f t="shared" si="168"/>
        <v>204157.48098033378</v>
      </c>
      <c r="BC38" s="33">
        <f t="shared" si="168"/>
        <v>187824.88250190709</v>
      </c>
      <c r="BD38" s="33">
        <f t="shared" si="168"/>
        <v>172798.89190175454</v>
      </c>
      <c r="BE38" s="33">
        <f t="shared" si="168"/>
        <v>158974.98054961418</v>
      </c>
      <c r="BF38" s="33">
        <f t="shared" si="168"/>
        <v>146256.98210564503</v>
      </c>
      <c r="BG38" s="33">
        <f t="shared" si="168"/>
        <v>134556.42353719342</v>
      </c>
      <c r="BH38" s="33">
        <f t="shared" si="168"/>
        <v>123791.90965421795</v>
      </c>
      <c r="BI38" s="33">
        <f t="shared" si="168"/>
        <v>113888.5568818805</v>
      </c>
      <c r="BJ38" s="33">
        <f t="shared" si="168"/>
        <v>104777.47233133006</v>
      </c>
      <c r="BK38" s="33">
        <f t="shared" si="168"/>
        <v>96395.274544823653</v>
      </c>
      <c r="BL38" s="33">
        <f t="shared" si="168"/>
        <v>88683.652581237766</v>
      </c>
      <c r="BM38" s="33">
        <f t="shared" si="168"/>
        <v>81588.960374738745</v>
      </c>
      <c r="BN38" s="33">
        <f t="shared" si="168"/>
        <v>75061.843544759642</v>
      </c>
      <c r="BO38" s="33">
        <f t="shared" si="168"/>
        <v>69056.896061178864</v>
      </c>
      <c r="BP38" s="33">
        <f t="shared" si="168"/>
        <v>63532.344376284556</v>
      </c>
      <c r="BQ38" s="33">
        <f t="shared" si="168"/>
        <v>58449.756826181794</v>
      </c>
      <c r="BR38" s="33"/>
    </row>
    <row r="39" spans="2:73">
      <c r="B39" s="6"/>
      <c r="C39" s="12"/>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row>
    <row r="40" spans="2:73">
      <c r="B40" s="6" t="s">
        <v>12</v>
      </c>
      <c r="C40" s="12"/>
      <c r="D40" s="33">
        <f t="shared" ref="D40" si="169">D34+D32-D37</f>
        <v>-1378253.2371483324</v>
      </c>
      <c r="E40" s="33">
        <f t="shared" ref="E40:BP40" si="170">E34+E32-E37</f>
        <v>-218069.49207941443</v>
      </c>
      <c r="F40" s="33">
        <f t="shared" si="170"/>
        <v>-144715.52764491353</v>
      </c>
      <c r="G40" s="33">
        <f t="shared" si="170"/>
        <v>-78119.96321041265</v>
      </c>
      <c r="H40" s="33">
        <f t="shared" si="170"/>
        <v>-17742.126775911544</v>
      </c>
      <c r="I40" s="33">
        <f t="shared" si="170"/>
        <v>36915.399898589239</v>
      </c>
      <c r="J40" s="33">
        <f t="shared" si="170"/>
        <v>86310.241593890125</v>
      </c>
      <c r="K40" s="33">
        <f t="shared" si="170"/>
        <v>130863.41310832708</v>
      </c>
      <c r="L40" s="33">
        <f t="shared" si="170"/>
        <v>170962.24805636914</v>
      </c>
      <c r="M40" s="33">
        <f t="shared" si="170"/>
        <v>206963.09336332802</v>
      </c>
      <c r="N40" s="33">
        <f t="shared" si="170"/>
        <v>239193.78820049006</v>
      </c>
      <c r="O40" s="33">
        <f t="shared" si="170"/>
        <v>267955.94460543944</v>
      </c>
      <c r="P40" s="33">
        <f t="shared" si="170"/>
        <v>293527.04565275274</v>
      </c>
      <c r="Q40" s="33">
        <f t="shared" si="170"/>
        <v>316162.37577104114</v>
      </c>
      <c r="R40" s="33">
        <f t="shared" si="170"/>
        <v>336096.79663462663</v>
      </c>
      <c r="S40" s="33">
        <f t="shared" si="170"/>
        <v>351388.59959797241</v>
      </c>
      <c r="T40" s="33">
        <f t="shared" si="170"/>
        <v>364473.45697006525</v>
      </c>
      <c r="U40" s="33">
        <f t="shared" si="170"/>
        <v>377692.03410427226</v>
      </c>
      <c r="V40" s="33">
        <f t="shared" si="170"/>
        <v>388975.6988628112</v>
      </c>
      <c r="W40" s="33">
        <f t="shared" si="170"/>
        <v>398479.24423573539</v>
      </c>
      <c r="X40" s="33">
        <f t="shared" si="170"/>
        <v>402011.9634409548</v>
      </c>
      <c r="Y40" s="33">
        <f t="shared" si="170"/>
        <v>404196.84111345035</v>
      </c>
      <c r="Z40" s="33">
        <f t="shared" si="170"/>
        <v>409487.52903000056</v>
      </c>
      <c r="AA40" s="33">
        <f t="shared" si="170"/>
        <v>413502.95195073693</v>
      </c>
      <c r="AB40" s="33">
        <f t="shared" si="170"/>
        <v>416345.13107532449</v>
      </c>
      <c r="AC40" s="33">
        <f t="shared" si="170"/>
        <v>415674.94284871849</v>
      </c>
      <c r="AD40" s="33">
        <f t="shared" si="170"/>
        <v>414100.91393467621</v>
      </c>
      <c r="AE40" s="33">
        <f t="shared" si="170"/>
        <v>414135.47007585864</v>
      </c>
      <c r="AF40" s="33">
        <f t="shared" si="170"/>
        <v>413329.52262111648</v>
      </c>
      <c r="AG40" s="33">
        <f t="shared" si="170"/>
        <v>411750.31185812363</v>
      </c>
      <c r="AH40" s="33">
        <f t="shared" si="170"/>
        <v>401452.08589485107</v>
      </c>
      <c r="AI40" s="33">
        <f t="shared" si="170"/>
        <v>390792.92797994049</v>
      </c>
      <c r="AJ40" s="33">
        <f t="shared" si="170"/>
        <v>387832.81027520902</v>
      </c>
      <c r="AK40" s="33">
        <f t="shared" si="170"/>
        <v>384318.73218022031</v>
      </c>
      <c r="AL40" s="33">
        <f t="shared" si="170"/>
        <v>380295.01052619523</v>
      </c>
      <c r="AM40" s="33">
        <f t="shared" si="170"/>
        <v>373973.09647876868</v>
      </c>
      <c r="AN40" s="33">
        <f t="shared" si="170"/>
        <v>367286.88278232928</v>
      </c>
      <c r="AO40" s="33">
        <f t="shared" si="170"/>
        <v>362100.19874063419</v>
      </c>
      <c r="AP40" s="33">
        <f t="shared" si="170"/>
        <v>356548.40964113589</v>
      </c>
      <c r="AQ40" s="33">
        <f t="shared" si="170"/>
        <v>350660.7238884588</v>
      </c>
      <c r="AR40" s="33">
        <f t="shared" si="170"/>
        <v>343800.16614586482</v>
      </c>
      <c r="AS40" s="33">
        <f t="shared" si="170"/>
        <v>336679.64202844771</v>
      </c>
      <c r="AT40" s="33">
        <f t="shared" si="170"/>
        <v>329985.7428393797</v>
      </c>
      <c r="AU40" s="33">
        <f t="shared" si="170"/>
        <v>323051.20965268696</v>
      </c>
      <c r="AV40" s="33">
        <f t="shared" si="170"/>
        <v>315895.2931881792</v>
      </c>
      <c r="AW40" s="33">
        <f t="shared" si="170"/>
        <v>305905.86309365346</v>
      </c>
      <c r="AX40" s="33">
        <f t="shared" si="170"/>
        <v>295825.46384300879</v>
      </c>
      <c r="AY40" s="33">
        <f t="shared" si="170"/>
        <v>288298.92675518052</v>
      </c>
      <c r="AZ40" s="33">
        <f t="shared" si="170"/>
        <v>280613.79224566399</v>
      </c>
      <c r="BA40" s="33">
        <f t="shared" si="170"/>
        <v>272782.74810819421</v>
      </c>
      <c r="BB40" s="33">
        <f t="shared" si="170"/>
        <v>153032.67051262831</v>
      </c>
      <c r="BC40" s="33">
        <f t="shared" si="170"/>
        <v>37257.111991276019</v>
      </c>
      <c r="BD40" s="33">
        <f t="shared" si="170"/>
        <v>37250.748977244497</v>
      </c>
      <c r="BE40" s="33">
        <f t="shared" si="170"/>
        <v>37139.857332951033</v>
      </c>
      <c r="BF40" s="33">
        <f t="shared" si="170"/>
        <v>36932.799348816596</v>
      </c>
      <c r="BG40" s="33">
        <f t="shared" si="170"/>
        <v>36460.157603387925</v>
      </c>
      <c r="BH40" s="33">
        <f t="shared" si="170"/>
        <v>35912.613525586952</v>
      </c>
      <c r="BI40" s="33">
        <f t="shared" si="170"/>
        <v>35473.789459257532</v>
      </c>
      <c r="BJ40" s="33">
        <f t="shared" si="170"/>
        <v>34966.07250407707</v>
      </c>
      <c r="BK40" s="33">
        <f t="shared" si="170"/>
        <v>34394.97409115365</v>
      </c>
      <c r="BL40" s="33">
        <f t="shared" si="170"/>
        <v>30673.796263347576</v>
      </c>
      <c r="BM40" s="33">
        <f t="shared" si="170"/>
        <v>27012.316224143025</v>
      </c>
      <c r="BN40" s="33">
        <f t="shared" si="170"/>
        <v>26506.59413256581</v>
      </c>
      <c r="BO40" s="33">
        <f t="shared" si="170"/>
        <v>25955.466010867003</v>
      </c>
      <c r="BP40" s="33">
        <f t="shared" si="170"/>
        <v>25362.564341456335</v>
      </c>
      <c r="BQ40" s="33">
        <f t="shared" ref="BQ40" si="171">BQ34+BQ32-BQ37</f>
        <v>10092.646096048167</v>
      </c>
      <c r="BR40" s="33"/>
    </row>
    <row r="41" spans="2:73">
      <c r="B41" s="6" t="s">
        <v>21</v>
      </c>
      <c r="C41" s="67"/>
      <c r="D41" s="33">
        <f>(D40*$C$13)/(1-$C$13)</f>
        <v>-496921.23516232398</v>
      </c>
      <c r="E41" s="33">
        <f t="shared" ref="E41:BP41" si="172">(E40*$C$13)/(1-$C$13)</f>
        <v>-78623.694423190245</v>
      </c>
      <c r="F41" s="33">
        <f t="shared" si="172"/>
        <v>-52176.346701907598</v>
      </c>
      <c r="G41" s="33">
        <f t="shared" si="172"/>
        <v>-28165.701021441299</v>
      </c>
      <c r="H41" s="33">
        <f t="shared" si="172"/>
        <v>-6396.8212185259308</v>
      </c>
      <c r="I41" s="33">
        <f t="shared" si="172"/>
        <v>13309.63397704238</v>
      </c>
      <c r="J41" s="33">
        <f t="shared" si="172"/>
        <v>31118.658533851547</v>
      </c>
      <c r="K41" s="33">
        <f t="shared" si="172"/>
        <v>47182.04690300228</v>
      </c>
      <c r="L41" s="33">
        <f t="shared" si="172"/>
        <v>61639.449979507248</v>
      </c>
      <c r="M41" s="33">
        <f t="shared" si="172"/>
        <v>74619.346586778134</v>
      </c>
      <c r="N41" s="33">
        <f t="shared" si="172"/>
        <v>86239.937242353568</v>
      </c>
      <c r="O41" s="33">
        <f t="shared" si="172"/>
        <v>96609.966422369325</v>
      </c>
      <c r="P41" s="33">
        <f t="shared" si="172"/>
        <v>105829.47904487005</v>
      </c>
      <c r="Q41" s="33">
        <f t="shared" si="172"/>
        <v>113990.51643445702</v>
      </c>
      <c r="R41" s="33">
        <f t="shared" si="172"/>
        <v>121177.75660976337</v>
      </c>
      <c r="S41" s="33">
        <f t="shared" si="172"/>
        <v>126691.12774620776</v>
      </c>
      <c r="T41" s="33">
        <f t="shared" si="172"/>
        <v>131408.79741097591</v>
      </c>
      <c r="U41" s="33">
        <f t="shared" si="172"/>
        <v>136174.67896276482</v>
      </c>
      <c r="V41" s="33">
        <f t="shared" si="172"/>
        <v>140242.93904577548</v>
      </c>
      <c r="W41" s="33">
        <f t="shared" si="172"/>
        <v>143669.38737751005</v>
      </c>
      <c r="X41" s="33">
        <f t="shared" si="172"/>
        <v>144943.08885966399</v>
      </c>
      <c r="Y41" s="33">
        <f t="shared" si="172"/>
        <v>145730.83387083586</v>
      </c>
      <c r="Z41" s="33">
        <f t="shared" si="172"/>
        <v>147638.36080673491</v>
      </c>
      <c r="AA41" s="33">
        <f t="shared" si="172"/>
        <v>149086.09832237454</v>
      </c>
      <c r="AB41" s="33">
        <f t="shared" si="172"/>
        <v>150110.82957137551</v>
      </c>
      <c r="AC41" s="33">
        <f t="shared" si="172"/>
        <v>149869.19708151076</v>
      </c>
      <c r="AD41" s="33">
        <f t="shared" si="172"/>
        <v>149301.69005808054</v>
      </c>
      <c r="AE41" s="33">
        <f t="shared" si="172"/>
        <v>149314.14907496943</v>
      </c>
      <c r="AF41" s="33">
        <f t="shared" si="172"/>
        <v>149023.56938040254</v>
      </c>
      <c r="AG41" s="33">
        <f t="shared" si="172"/>
        <v>148454.19407129628</v>
      </c>
      <c r="AH41" s="33">
        <f t="shared" si="172"/>
        <v>144741.22824780346</v>
      </c>
      <c r="AI41" s="33">
        <f t="shared" si="172"/>
        <v>140898.13049616903</v>
      </c>
      <c r="AJ41" s="33">
        <f t="shared" si="172"/>
        <v>139830.87717405497</v>
      </c>
      <c r="AK41" s="33">
        <f t="shared" si="172"/>
        <v>138563.89663640596</v>
      </c>
      <c r="AL41" s="33">
        <f t="shared" si="172"/>
        <v>137113.16706046497</v>
      </c>
      <c r="AM41" s="33">
        <f t="shared" si="172"/>
        <v>134833.83750595062</v>
      </c>
      <c r="AN41" s="33">
        <f t="shared" si="172"/>
        <v>132423.16181947928</v>
      </c>
      <c r="AO41" s="33">
        <f t="shared" si="172"/>
        <v>130553.13287927628</v>
      </c>
      <c r="AP41" s="33">
        <f t="shared" si="172"/>
        <v>128551.46742163404</v>
      </c>
      <c r="AQ41" s="33">
        <f t="shared" si="172"/>
        <v>126428.69636794773</v>
      </c>
      <c r="AR41" s="33">
        <f t="shared" si="172"/>
        <v>123955.1619437472</v>
      </c>
      <c r="AS41" s="33">
        <f t="shared" si="172"/>
        <v>121387.89814631108</v>
      </c>
      <c r="AT41" s="33">
        <f t="shared" si="172"/>
        <v>118974.45149991242</v>
      </c>
      <c r="AU41" s="33">
        <f t="shared" si="172"/>
        <v>116474.24565709122</v>
      </c>
      <c r="AV41" s="33">
        <f t="shared" si="172"/>
        <v>113894.22135356121</v>
      </c>
      <c r="AW41" s="33">
        <f t="shared" si="172"/>
        <v>110292.59009499071</v>
      </c>
      <c r="AX41" s="33">
        <f t="shared" si="172"/>
        <v>106658.16043319365</v>
      </c>
      <c r="AY41" s="33">
        <f t="shared" si="172"/>
        <v>103944.51100696986</v>
      </c>
      <c r="AZ41" s="33">
        <f t="shared" si="172"/>
        <v>101173.68019741628</v>
      </c>
      <c r="BA41" s="33">
        <f t="shared" si="172"/>
        <v>98350.242515199279</v>
      </c>
      <c r="BB41" s="33">
        <f t="shared" si="172"/>
        <v>55175.044470539462</v>
      </c>
      <c r="BC41" s="33">
        <f t="shared" si="172"/>
        <v>13432.836296174348</v>
      </c>
      <c r="BD41" s="33">
        <f t="shared" si="172"/>
        <v>13430.542148258222</v>
      </c>
      <c r="BE41" s="33">
        <f t="shared" si="172"/>
        <v>13390.560807118401</v>
      </c>
      <c r="BF41" s="33">
        <f t="shared" si="172"/>
        <v>13315.907248212787</v>
      </c>
      <c r="BG41" s="33">
        <f t="shared" si="172"/>
        <v>13145.498999860953</v>
      </c>
      <c r="BH41" s="33">
        <f t="shared" si="172"/>
        <v>12948.085148681012</v>
      </c>
      <c r="BI41" s="33">
        <f t="shared" si="172"/>
        <v>12789.869668984007</v>
      </c>
      <c r="BJ41" s="33">
        <f t="shared" si="172"/>
        <v>12606.815256572007</v>
      </c>
      <c r="BK41" s="33">
        <f t="shared" si="172"/>
        <v>12400.909026062202</v>
      </c>
      <c r="BL41" s="33">
        <f t="shared" si="172"/>
        <v>11059.259877261373</v>
      </c>
      <c r="BM41" s="33">
        <f t="shared" si="172"/>
        <v>9739.1344209495273</v>
      </c>
      <c r="BN41" s="33">
        <f t="shared" si="172"/>
        <v>9556.7992450747479</v>
      </c>
      <c r="BO41" s="33">
        <f t="shared" si="172"/>
        <v>9358.0931875915048</v>
      </c>
      <c r="BP41" s="33">
        <f t="shared" si="172"/>
        <v>9144.3259190284753</v>
      </c>
      <c r="BQ41" s="33">
        <f t="shared" ref="BQ41" si="173">(BQ40*$C$13)/(1-$C$13)</f>
        <v>3638.8451910921967</v>
      </c>
      <c r="BR41" s="33"/>
    </row>
    <row r="42" spans="2:73">
      <c r="B42" s="6"/>
      <c r="C42" s="12"/>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row>
    <row r="43" spans="2:73">
      <c r="B43" s="3" t="s">
        <v>161</v>
      </c>
      <c r="D43" s="36">
        <f>D32+D33+D34+D41</f>
        <v>95453.798509169428</v>
      </c>
      <c r="E43" s="36">
        <f t="shared" ref="E43:BP43" si="174">E32+E33+E34+E41</f>
        <v>1097011.1754174759</v>
      </c>
      <c r="F43" s="36">
        <f t="shared" si="174"/>
        <v>1105228.1281341168</v>
      </c>
      <c r="G43" s="36">
        <f t="shared" si="174"/>
        <v>1111008.3788099417</v>
      </c>
      <c r="H43" s="36">
        <f t="shared" si="174"/>
        <v>1114546.8636082155</v>
      </c>
      <c r="I43" s="36">
        <f t="shared" si="174"/>
        <v>1116022.923799142</v>
      </c>
      <c r="J43" s="36">
        <f t="shared" si="174"/>
        <v>1115601.5533513098</v>
      </c>
      <c r="K43" s="36">
        <f t="shared" si="174"/>
        <v>1113434.546715819</v>
      </c>
      <c r="L43" s="36">
        <f t="shared" si="174"/>
        <v>1109661.5547876824</v>
      </c>
      <c r="M43" s="36">
        <f t="shared" si="174"/>
        <v>1104411.0563903116</v>
      </c>
      <c r="N43" s="36">
        <f t="shared" si="174"/>
        <v>1097801.2520412453</v>
      </c>
      <c r="O43" s="36">
        <f t="shared" si="174"/>
        <v>1089940.8862166195</v>
      </c>
      <c r="P43" s="36">
        <f t="shared" si="174"/>
        <v>1080930.0038344788</v>
      </c>
      <c r="Q43" s="36">
        <f t="shared" si="174"/>
        <v>1070860.646219424</v>
      </c>
      <c r="R43" s="36">
        <f t="shared" si="174"/>
        <v>1059817.491390089</v>
      </c>
      <c r="S43" s="36">
        <f t="shared" si="174"/>
        <v>1044967.9414598298</v>
      </c>
      <c r="T43" s="36">
        <f t="shared" si="174"/>
        <v>1029452.3047075241</v>
      </c>
      <c r="U43" s="36">
        <f t="shared" si="174"/>
        <v>1016247.0205539302</v>
      </c>
      <c r="V43" s="36">
        <f t="shared" si="174"/>
        <v>1002344.1149315585</v>
      </c>
      <c r="W43" s="36">
        <f t="shared" si="174"/>
        <v>987799.3975579103</v>
      </c>
      <c r="X43" s="36">
        <f t="shared" si="174"/>
        <v>966819.5331016155</v>
      </c>
      <c r="Y43" s="36">
        <f t="shared" si="174"/>
        <v>945613.99588934495</v>
      </c>
      <c r="Z43" s="36">
        <f t="shared" si="174"/>
        <v>930070.92454987473</v>
      </c>
      <c r="AA43" s="36">
        <f t="shared" si="174"/>
        <v>914068.0637901451</v>
      </c>
      <c r="AB43" s="36">
        <f t="shared" si="174"/>
        <v>897642.19676377706</v>
      </c>
      <c r="AC43" s="36">
        <f t="shared" si="174"/>
        <v>877545.45930700167</v>
      </c>
      <c r="AD43" s="36">
        <f t="shared" si="174"/>
        <v>857268.99291267525</v>
      </c>
      <c r="AE43" s="36">
        <f t="shared" si="174"/>
        <v>840123.14484622329</v>
      </c>
      <c r="AF43" s="36">
        <f t="shared" si="174"/>
        <v>822674.25806831568</v>
      </c>
      <c r="AG43" s="36">
        <f t="shared" si="174"/>
        <v>804946.57567586866</v>
      </c>
      <c r="AH43" s="36">
        <f t="shared" si="174"/>
        <v>776161.41332846065</v>
      </c>
      <c r="AI43" s="36">
        <f t="shared" si="174"/>
        <v>747727.1241976053</v>
      </c>
      <c r="AJ43" s="36">
        <f t="shared" si="174"/>
        <v>730463.57408153918</v>
      </c>
      <c r="AK43" s="36">
        <f t="shared" si="174"/>
        <v>713000.29674993805</v>
      </c>
      <c r="AL43" s="36">
        <f t="shared" si="174"/>
        <v>695353.27038004505</v>
      </c>
      <c r="AM43" s="36">
        <f t="shared" si="174"/>
        <v>675069.73462899379</v>
      </c>
      <c r="AN43" s="36">
        <f t="shared" si="174"/>
        <v>654764.73723834753</v>
      </c>
      <c r="AO43" s="36">
        <f t="shared" si="174"/>
        <v>636918.180488916</v>
      </c>
      <c r="AP43" s="36">
        <f t="shared" si="174"/>
        <v>618939.98722204519</v>
      </c>
      <c r="AQ43" s="36">
        <f t="shared" si="174"/>
        <v>600840.68835913017</v>
      </c>
      <c r="AR43" s="36">
        <f t="shared" si="174"/>
        <v>581734.5489229355</v>
      </c>
      <c r="AS43" s="36">
        <f t="shared" si="174"/>
        <v>562574.55639838579</v>
      </c>
      <c r="AT43" s="36">
        <f t="shared" si="174"/>
        <v>544264.33451251988</v>
      </c>
      <c r="AU43" s="36">
        <f t="shared" si="174"/>
        <v>525867.35343023168</v>
      </c>
      <c r="AV43" s="36">
        <f t="shared" si="174"/>
        <v>507390.55388723448</v>
      </c>
      <c r="AW43" s="36">
        <f t="shared" si="174"/>
        <v>485293.08682682435</v>
      </c>
      <c r="AX43" s="36">
        <f t="shared" si="174"/>
        <v>463320.79191752279</v>
      </c>
      <c r="AY43" s="36">
        <f t="shared" si="174"/>
        <v>445026.30836050177</v>
      </c>
      <c r="AZ43" s="36">
        <f t="shared" si="174"/>
        <v>426674.64342015103</v>
      </c>
      <c r="BA43" s="36">
        <f t="shared" si="174"/>
        <v>408270.37160713691</v>
      </c>
      <c r="BB43" s="36">
        <f t="shared" si="174"/>
        <v>239037.90579067546</v>
      </c>
      <c r="BC43" s="36">
        <f t="shared" si="174"/>
        <v>77953.172746571305</v>
      </c>
      <c r="BD43" s="36">
        <f t="shared" si="174"/>
        <v>75799.530271983225</v>
      </c>
      <c r="BE43" s="36">
        <f t="shared" si="174"/>
        <v>73608.200604171463</v>
      </c>
      <c r="BF43" s="36">
        <f t="shared" si="174"/>
        <v>71382.198718593892</v>
      </c>
      <c r="BG43" s="36">
        <f t="shared" si="174"/>
        <v>68885.404372291465</v>
      </c>
      <c r="BH43" s="36">
        <f t="shared" si="174"/>
        <v>66372.243195553834</v>
      </c>
      <c r="BI43" s="36">
        <f t="shared" si="174"/>
        <v>64083.956933970687</v>
      </c>
      <c r="BJ43" s="36">
        <f t="shared" si="174"/>
        <v>61770.831739672547</v>
      </c>
      <c r="BK43" s="36">
        <f t="shared" si="174"/>
        <v>59434.854727276594</v>
      </c>
      <c r="BL43" s="36">
        <f t="shared" si="174"/>
        <v>52907.553313128374</v>
      </c>
      <c r="BM43" s="36">
        <f t="shared" si="174"/>
        <v>46587.493426500063</v>
      </c>
      <c r="BN43" s="36">
        <f t="shared" si="174"/>
        <v>44646.523138800992</v>
      </c>
      <c r="BO43" s="36">
        <f t="shared" si="174"/>
        <v>42689.18196949346</v>
      </c>
      <c r="BP43" s="36">
        <f t="shared" si="174"/>
        <v>40716.77958910614</v>
      </c>
      <c r="BQ43" s="36">
        <f t="shared" ref="BQ43" si="175">BQ32+BQ33+BQ34+BQ41</f>
        <v>18985.41324817478</v>
      </c>
      <c r="BR43" s="36">
        <v>0</v>
      </c>
      <c r="BS43" s="36">
        <v>0</v>
      </c>
      <c r="BT43" s="36">
        <v>0</v>
      </c>
      <c r="BU43" s="36">
        <v>0</v>
      </c>
    </row>
    <row r="44" spans="2:73">
      <c r="B44" s="3"/>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row>
    <row r="45" spans="2:73">
      <c r="B45" s="3" t="s">
        <v>146</v>
      </c>
      <c r="D45" s="36">
        <f>+'Assumptions and Summary'!C25*'Assumptions and Summary'!$E$22</f>
        <v>232493.50503799852</v>
      </c>
      <c r="E45" s="36">
        <f>+'Assumptions and Summary'!D25*'Assumptions and Summary'!$E$22</f>
        <v>290616.88129749818</v>
      </c>
      <c r="F45" s="36">
        <f>+'Assumptions and Summary'!E25*'Assumptions and Summary'!$E$22</f>
        <v>478663.09860764403</v>
      </c>
      <c r="G45" s="36">
        <f>+'Assumptions and Summary'!F25*'Assumptions and Summary'!$E$22</f>
        <v>567557.67406334938</v>
      </c>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row>
    <row r="46" spans="2:73">
      <c r="B46" s="3" t="s">
        <v>147</v>
      </c>
      <c r="D46" s="36">
        <f>+'Assumptions and Summary'!C29*'Assumptions and Summary'!$E$22</f>
        <v>64593.865877400443</v>
      </c>
      <c r="E46" s="36">
        <f>+'Assumptions and Summary'!D29*'Assumptions and Summary'!$E$22</f>
        <v>65885.74319494846</v>
      </c>
      <c r="F46" s="36">
        <f>+'Assumptions and Summary'!E29*'Assumptions and Summary'!$E$22</f>
        <v>67203.45805884742</v>
      </c>
      <c r="G46" s="36">
        <f>+'Assumptions and Summary'!F29*'Assumptions and Summary'!$E$22</f>
        <v>68547.527220024378</v>
      </c>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row>
    <row r="47" spans="2:73">
      <c r="B47" s="3" t="s">
        <v>148</v>
      </c>
      <c r="D47" s="36">
        <f>+D45+D46</f>
        <v>297087.37091539893</v>
      </c>
      <c r="E47" s="36">
        <f t="shared" ref="E47:G47" si="176">+E45+E46</f>
        <v>356502.62449244666</v>
      </c>
      <c r="F47" s="36">
        <f t="shared" si="176"/>
        <v>545866.55666649144</v>
      </c>
      <c r="G47" s="36">
        <f t="shared" si="176"/>
        <v>636105.20128337375</v>
      </c>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row>
    <row r="48" spans="2:73">
      <c r="B48" s="3"/>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row>
    <row r="49" spans="2:73">
      <c r="B49" s="3" t="s">
        <v>57</v>
      </c>
      <c r="D49" s="36">
        <f>+D45*25%</f>
        <v>58123.37625949963</v>
      </c>
      <c r="E49" s="36">
        <f t="shared" ref="E49:G49" si="177">+E45*25%</f>
        <v>72654.220324374546</v>
      </c>
      <c r="F49" s="36">
        <f t="shared" si="177"/>
        <v>119665.77465191101</v>
      </c>
      <c r="G49" s="36">
        <f t="shared" si="177"/>
        <v>141889.41851583734</v>
      </c>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row>
    <row r="50" spans="2:73">
      <c r="B50" s="3"/>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row>
    <row r="51" spans="2:73">
      <c r="B51" s="3"/>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row>
    <row r="52" spans="2:73">
      <c r="B52" s="6"/>
      <c r="D52" s="36">
        <f>+D49+'4 yr Deferral BCA'!D49</f>
        <v>178500</v>
      </c>
      <c r="E52" s="36">
        <f>+E49+'4 yr Deferral BCA'!E49</f>
        <v>223125</v>
      </c>
      <c r="F52" s="36">
        <f>+F49+'4 yr Deferral BCA'!F49</f>
        <v>367500</v>
      </c>
      <c r="G52" s="36">
        <f>+G49+'4 yr Deferral BCA'!G49</f>
        <v>435750</v>
      </c>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row>
    <row r="53" spans="2:73">
      <c r="B53" s="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row>
    <row r="54" spans="2:73">
      <c r="B54" s="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row>
    <row r="55" spans="2:73">
      <c r="B55" s="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row>
    <row r="56" spans="2:73">
      <c r="B56" s="6"/>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row>
    <row r="58" spans="2:73">
      <c r="B58" s="6" t="s">
        <v>169</v>
      </c>
      <c r="C58" s="2">
        <f>NPV(WACC,D43:BQ43)</f>
        <v>14884889.444408666</v>
      </c>
    </row>
    <row r="59" spans="2:73">
      <c r="B59" s="146" t="s">
        <v>146</v>
      </c>
      <c r="C59" s="179">
        <f>+NPV(WACC,D45:BU45)</f>
        <v>1329435.0898963397</v>
      </c>
    </row>
    <row r="60" spans="2:73">
      <c r="B60" s="146" t="s">
        <v>147</v>
      </c>
      <c r="C60" s="179">
        <f>+NPV(WACC,D46:BU46)</f>
        <v>230297.06742377669</v>
      </c>
    </row>
    <row r="61" spans="2:73">
      <c r="B61" s="6" t="s">
        <v>20</v>
      </c>
      <c r="C61" s="105">
        <f>+C59+C60</f>
        <v>1559732.1573201164</v>
      </c>
    </row>
    <row r="62" spans="2:73">
      <c r="B62" s="6"/>
      <c r="C62" s="2"/>
    </row>
    <row r="63" spans="2:73">
      <c r="B63" s="6" t="s">
        <v>55</v>
      </c>
      <c r="C63" s="2">
        <f>NPV(WACC,D34:BQ34)</f>
        <v>5880541.2908937074</v>
      </c>
    </row>
    <row r="64" spans="2:73">
      <c r="B64" s="6"/>
      <c r="C64" s="2"/>
    </row>
    <row r="71" spans="2:3">
      <c r="B71" s="6"/>
      <c r="C71" s="8"/>
    </row>
    <row r="72" spans="2:3">
      <c r="B72" s="6"/>
      <c r="C72" s="8"/>
    </row>
    <row r="73" spans="2:3">
      <c r="B73" s="6"/>
      <c r="C73" s="8"/>
    </row>
    <row r="75" spans="2:3">
      <c r="B75" s="6"/>
      <c r="C75" s="8"/>
    </row>
    <row r="76" spans="2:3">
      <c r="B76" s="6"/>
      <c r="C76" s="8"/>
    </row>
    <row r="77" spans="2:3">
      <c r="B77" s="6"/>
      <c r="C77" s="8"/>
    </row>
    <row r="79" spans="2:3">
      <c r="B79" s="6"/>
      <c r="C79" s="2"/>
    </row>
    <row r="81" spans="2:7">
      <c r="B81" s="6"/>
      <c r="C81" s="2"/>
    </row>
    <row r="82" spans="2:7">
      <c r="B82" s="6"/>
      <c r="C82" s="2"/>
    </row>
    <row r="85" spans="2:7">
      <c r="D85" s="4"/>
      <c r="E85" s="4"/>
      <c r="F85" s="4"/>
      <c r="G85"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15B346-A770-4908-BE55-5F13F7E895BB}">
  <ds:schemaRefs>
    <ds:schemaRef ds:uri="http://schemas.microsoft.com/sharepoint/v3/contenttype/forms"/>
  </ds:schemaRefs>
</ds:datastoreItem>
</file>

<file path=customXml/itemProps2.xml><?xml version="1.0" encoding="utf-8"?>
<ds:datastoreItem xmlns:ds="http://schemas.openxmlformats.org/officeDocument/2006/customXml" ds:itemID="{A0596E6D-C952-44E9-86EB-4CD265E8D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A6E262F-FCE6-4C23-916C-8C7B12D16CEC}">
  <ds:schemaRefs>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s>
</ds:datastoreItem>
</file>

<file path=docMetadata/LabelInfo.xml><?xml version="1.0" encoding="utf-8"?>
<clbl:labelList xmlns:clbl="http://schemas.microsoft.com/office/2020/mipLabelMetadata">
  <clbl:label id="{569b6d35-9428-45a2-885e-7b22f796d882}" enabled="1" method="Privileged" siteId="{cecf09d6-44f1-4c40-95a1-cbafb9319d75}" contentBits="0" removed="0"/>
  <clbl:label id="{dffd51a4-5314-4c60-bce6-0affc34d9cd7}" enabled="1" method="Standard" siteId="{4a156c19-bc94-41ac-aacf-95468649086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00 Cover</vt:lpstr>
      <vt:lpstr>01 Summary</vt:lpstr>
      <vt:lpstr>02 Annual Values</vt:lpstr>
      <vt:lpstr>Tables</vt:lpstr>
      <vt:lpstr>Assumptions and Summary</vt:lpstr>
      <vt:lpstr>Assumptions</vt:lpstr>
      <vt:lpstr>BCA - Reference</vt:lpstr>
      <vt:lpstr>4 yr Deferral BCA</vt:lpstr>
      <vt:lpstr>Avoidance BCA</vt:lpstr>
      <vt:lpstr>Depreciation Schedule-Reference</vt:lpstr>
      <vt:lpstr>Depreciation Schedule 15M Avoid</vt:lpstr>
      <vt:lpstr>Depreciation Schedule 4yr Defer</vt:lpstr>
      <vt:lpstr>WACC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Brandon Ott</dc:creator>
  <cp:lastModifiedBy>Elissar El-hage</cp:lastModifiedBy>
  <dcterms:created xsi:type="dcterms:W3CDTF">2023-06-16T16:08:33Z</dcterms:created>
  <dcterms:modified xsi:type="dcterms:W3CDTF">2026-04-10T17:32:59Z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9b6d35-9428-45a2-885e-7b22f796d882_Enabled">
    <vt:lpwstr>true</vt:lpwstr>
  </property>
  <property fmtid="{D5CDD505-2E9C-101B-9397-08002B2CF9AE}" pid="3" name="MSIP_Label_569b6d35-9428-45a2-885e-7b22f796d882_SetDate">
    <vt:lpwstr>2024-04-02T15:59:51Z</vt:lpwstr>
  </property>
  <property fmtid="{D5CDD505-2E9C-101B-9397-08002B2CF9AE}" pid="4" name="MSIP_Label_569b6d35-9428-45a2-885e-7b22f796d882_Method">
    <vt:lpwstr>Privileged</vt:lpwstr>
  </property>
  <property fmtid="{D5CDD505-2E9C-101B-9397-08002B2CF9AE}" pid="5" name="MSIP_Label_569b6d35-9428-45a2-885e-7b22f796d882_Name">
    <vt:lpwstr>Internal</vt:lpwstr>
  </property>
  <property fmtid="{D5CDD505-2E9C-101B-9397-08002B2CF9AE}" pid="6" name="MSIP_Label_569b6d35-9428-45a2-885e-7b22f796d882_SiteId">
    <vt:lpwstr>cecf09d6-44f1-4c40-95a1-cbafb9319d75</vt:lpwstr>
  </property>
  <property fmtid="{D5CDD505-2E9C-101B-9397-08002B2CF9AE}" pid="7" name="MSIP_Label_569b6d35-9428-45a2-885e-7b22f796d882_ActionId">
    <vt:lpwstr>7182c9ed-bcb0-45d6-a88d-00825fbfbe85</vt:lpwstr>
  </property>
  <property fmtid="{D5CDD505-2E9C-101B-9397-08002B2CF9AE}" pid="8" name="MSIP_Label_569b6d35-9428-45a2-885e-7b22f796d882_ContentBits">
    <vt:lpwstr>0</vt:lpwstr>
  </property>
  <property fmtid="{D5CDD505-2E9C-101B-9397-08002B2CF9AE}" pid="9" name="ContentTypeId">
    <vt:lpwstr>0x0101002EDAACFF67256049A485179023DD9F32</vt:lpwstr>
  </property>
</Properties>
</file>