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orp.opg.com\opg\OEB APPLICATION\EB-2025-0297 COS\Interrogatories - Working Folder\Exhibit A\"/>
    </mc:Choice>
  </mc:AlternateContent>
  <xr:revisionPtr revIDLastSave="0" documentId="13_ncr:1_{D4ECB304-761B-4431-867C-8E80147C05C4}" xr6:coauthVersionLast="47" xr6:coauthVersionMax="47" xr10:uidLastSave="{00000000-0000-0000-0000-000000000000}"/>
  <bookViews>
    <workbookView xWindow="-110" yWindow="-110" windowWidth="19420" windowHeight="11500" xr2:uid="{00000000-000D-0000-FFFF-FFFF00000000}"/>
  </bookViews>
  <sheets>
    <sheet name="Exh-1 Credit Metrics Analysis" sheetId="5"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'Exh-1 Credit Metrics Analysis'!$A$1:$I$72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5" l="1"/>
  <c r="C63" i="5"/>
  <c r="C57" i="5"/>
  <c r="C50" i="5"/>
  <c r="C49" i="5"/>
  <c r="E45" i="5"/>
  <c r="C45" i="5"/>
  <c r="E44" i="5"/>
  <c r="C44" i="5"/>
  <c r="E42" i="5"/>
  <c r="C42" i="5"/>
  <c r="F40" i="5"/>
  <c r="C32" i="5"/>
  <c r="C31" i="5"/>
  <c r="C25" i="5"/>
  <c r="C18" i="5"/>
  <c r="C17" i="5"/>
  <c r="E13" i="5"/>
  <c r="C13" i="5"/>
  <c r="E12" i="5"/>
  <c r="C12" i="5"/>
  <c r="E10" i="5"/>
  <c r="C10" i="5"/>
  <c r="F8" i="5"/>
  <c r="F13" i="5" s="1"/>
  <c r="F10" i="5" l="1"/>
  <c r="F45" i="5"/>
  <c r="E17" i="5"/>
  <c r="E25" i="5" s="1"/>
  <c r="E32" i="5" s="1"/>
  <c r="F44" i="5"/>
  <c r="E49" i="5"/>
  <c r="F42" i="5"/>
  <c r="G40" i="5"/>
  <c r="F12" i="5"/>
  <c r="F17" i="5" s="1"/>
  <c r="G8" i="5"/>
  <c r="E57" i="5" l="1"/>
  <c r="F49" i="5"/>
  <c r="F57" i="5" s="1"/>
  <c r="G45" i="5"/>
  <c r="E18" i="5"/>
  <c r="E31" i="5" s="1"/>
  <c r="E50" i="5"/>
  <c r="G42" i="5"/>
  <c r="H40" i="5"/>
  <c r="G13" i="5"/>
  <c r="H8" i="5"/>
  <c r="G10" i="5"/>
  <c r="H12" i="5"/>
  <c r="G12" i="5"/>
  <c r="G44" i="5"/>
  <c r="F18" i="5"/>
  <c r="F31" i="5" s="1"/>
  <c r="F25" i="5"/>
  <c r="F32" i="5" s="1"/>
  <c r="F50" i="5" l="1"/>
  <c r="F63" i="5" s="1"/>
  <c r="E64" i="5"/>
  <c r="E63" i="5"/>
  <c r="F64" i="5"/>
  <c r="G49" i="5"/>
  <c r="G50" i="5" s="1"/>
  <c r="I40" i="5"/>
  <c r="I42" i="5" s="1"/>
  <c r="H42" i="5"/>
  <c r="H45" i="5"/>
  <c r="G17" i="5"/>
  <c r="H44" i="5"/>
  <c r="I8" i="5"/>
  <c r="I12" i="5" s="1"/>
  <c r="H10" i="5"/>
  <c r="H13" i="5"/>
  <c r="H17" i="5" s="1"/>
  <c r="G57" i="5" l="1"/>
  <c r="G64" i="5" s="1"/>
  <c r="I44" i="5"/>
  <c r="G63" i="5"/>
  <c r="I45" i="5"/>
  <c r="H49" i="5"/>
  <c r="H25" i="5"/>
  <c r="H32" i="5" s="1"/>
  <c r="H18" i="5"/>
  <c r="H31" i="5" s="1"/>
  <c r="G18" i="5"/>
  <c r="G31" i="5" s="1"/>
  <c r="G25" i="5"/>
  <c r="G32" i="5" s="1"/>
  <c r="I10" i="5"/>
  <c r="I13" i="5"/>
  <c r="I17" i="5" s="1"/>
  <c r="H50" i="5" l="1"/>
  <c r="I49" i="5"/>
  <c r="H57" i="5"/>
  <c r="I18" i="5"/>
  <c r="I31" i="5" s="1"/>
  <c r="I25" i="5"/>
  <c r="I32" i="5" s="1"/>
  <c r="I50" i="5" l="1"/>
  <c r="I63" i="5"/>
  <c r="H64" i="5"/>
  <c r="I57" i="5"/>
  <c r="H63" i="5"/>
  <c r="I64" i="5" l="1"/>
</calcChain>
</file>

<file path=xl/sharedStrings.xml><?xml version="1.0" encoding="utf-8"?>
<sst xmlns="http://schemas.openxmlformats.org/spreadsheetml/2006/main" count="204" uniqueCount="77">
  <si>
    <t>CREDIT METRICS ANALYSIS</t>
  </si>
  <si>
    <t>@ 45%</t>
  </si>
  <si>
    <t>Label</t>
  </si>
  <si>
    <t>Item</t>
  </si>
  <si>
    <t>Formula/Source</t>
  </si>
  <si>
    <t>Units</t>
  </si>
  <si>
    <t>[a]</t>
  </si>
  <si>
    <t>Rate Base (financed by capital structure)</t>
  </si>
  <si>
    <t>Ex C1-01-01 (Tables 1-5)</t>
  </si>
  <si>
    <t>$ Millions</t>
  </si>
  <si>
    <t>[b]</t>
  </si>
  <si>
    <t>Return on Equity</t>
  </si>
  <si>
    <t>%</t>
  </si>
  <si>
    <t>[c]</t>
  </si>
  <si>
    <t>Equity Portion</t>
  </si>
  <si>
    <t>Toggle</t>
  </si>
  <si>
    <t>[d]</t>
  </si>
  <si>
    <t>Cost of Debt</t>
  </si>
  <si>
    <t>[e]</t>
  </si>
  <si>
    <t>Total Debt</t>
  </si>
  <si>
    <t>[f]</t>
  </si>
  <si>
    <t>Income Tax Rate</t>
  </si>
  <si>
    <t>Ex F4-02-01 (Table 3d)</t>
  </si>
  <si>
    <t>[g]</t>
  </si>
  <si>
    <t>Net Income</t>
  </si>
  <si>
    <t>[h]</t>
  </si>
  <si>
    <t>Interest Expense</t>
  </si>
  <si>
    <t>[i]</t>
  </si>
  <si>
    <t>Income Taxes</t>
  </si>
  <si>
    <t>Ex F4-02-01 (Tables 3b &amp; 3d)</t>
  </si>
  <si>
    <t>[j]</t>
  </si>
  <si>
    <t>Depreciation</t>
  </si>
  <si>
    <t>Ex F4-01-01 (Tables 1-2), Ex H01-02-01 (Tables 1-2)</t>
  </si>
  <si>
    <t>[k]</t>
  </si>
  <si>
    <t>Cost of Lesser of UNL or ARC</t>
  </si>
  <si>
    <t>Ex C2-01-01 (Tables 1-5)</t>
  </si>
  <si>
    <t>[l]</t>
  </si>
  <si>
    <t>EBITDA</t>
  </si>
  <si>
    <t>[m]</t>
  </si>
  <si>
    <t>Funds from Operations</t>
  </si>
  <si>
    <t>[n]</t>
  </si>
  <si>
    <t>Pension and OPEB Accrual</t>
  </si>
  <si>
    <t>[o]</t>
  </si>
  <si>
    <t>Pension Plan Contributions &amp; OPEB Payments</t>
  </si>
  <si>
    <t>[p]</t>
  </si>
  <si>
    <t>Nuclear Waste Management Expenses</t>
  </si>
  <si>
    <t>[q]</t>
  </si>
  <si>
    <t>Receipts from Nuclear Segregated Funds</t>
  </si>
  <si>
    <t>[r]</t>
  </si>
  <si>
    <t>Cash Expenditures for Nuclear Waste &amp; Decommissioning</t>
  </si>
  <si>
    <t>[s]</t>
  </si>
  <si>
    <t>Contributions to Nuclear Segregated Funds</t>
  </si>
  <si>
    <t>[t]</t>
  </si>
  <si>
    <t>Cashflow from Operations</t>
  </si>
  <si>
    <t>[u]</t>
  </si>
  <si>
    <t>OPEB Liabilities</t>
  </si>
  <si>
    <t>Ex. F4-03-02 Attachment 1</t>
  </si>
  <si>
    <t>[v]</t>
  </si>
  <si>
    <t>Pension Liabilities</t>
  </si>
  <si>
    <t>[w]</t>
  </si>
  <si>
    <t>Pension Allocation</t>
  </si>
  <si>
    <t>Ex. F4-03-02</t>
  </si>
  <si>
    <t>METRICS - CALCULATED</t>
  </si>
  <si>
    <t>FFO/Debt</t>
  </si>
  <si>
    <t>CFO/Debt</t>
  </si>
  <si>
    <t>@ 52%</t>
  </si>
  <si>
    <t>Notes:</t>
  </si>
  <si>
    <t>General</t>
  </si>
  <si>
    <t>Amounts presented in this schedule are as of November 24, 2025.  Amounts do not reflect OPG's rate shaping proposal or Clean Electricity Investment Tax Credits, which are considered in Canada's 2025 budget but have not yet been passed into law.</t>
  </si>
  <si>
    <t>The Cost of Debt is based on OPG's forecasted Cost of Debt in its rates application, based on the assumptions therein.  A decrease from OPG's proposed equity thickness of 52% would likely increase the Cost of Debt, although, conservatively, no such impact has been reflected in this analysis.</t>
  </si>
  <si>
    <t xml:space="preserve">"Cost of Lesser of UNL or ARC" is subtracted to arrive at EBITDA.  The return on the lesser of the Unfunded Nuclear Liability ("UNL") and the Asset Retirement Cost ("ARC") is different than the return applied to other elements of OPG's rate base. </t>
  </si>
  <si>
    <t>[n] through [s]</t>
  </si>
  <si>
    <t>These adjustments are made to adjust net income for cash and non-cash items to arrive at Cashflow from Operations.</t>
  </si>
  <si>
    <t>[u] and [v]</t>
  </si>
  <si>
    <t>S&amp;P adjusts debt for the after-tax amount of OPEB Liabilities and Pension Liabilities.  Moody's adjusts debt for the pre-tax amount of Pension Liabilities.</t>
  </si>
  <si>
    <t>OPG's pension and OPEB liabilities are not segregated for ratemaking purposes.  This allocation factor allocates a portion of OPG's pension and OPEB liabilities to the prescribed operations.</t>
  </si>
  <si>
    <t>Filed: 2026-04-22
EB-2025-0297
Exhibit L
A1-Staff-002
Attachment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</si>
</sst>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_);_(&quot;$&quot;* \(#,##0.0\);_(&quot;$&quot;* &quot;-&quot;??_);_(@_)"/>
    <numFmt numFmtId="165" formatCode="_(&quot;$&quot;* #,##0.0_);_(&quot;$&quot;* \(#,##0.0\);_(&quot;$&quot;* &quot;-&quot;?_);_(@_)"/>
    <numFmt numFmtId="166" formatCode="0.0%"/>
  </numFmts>
  <fonts count="8" x14ac:knownFonts="1">
    <font>
      <sz val="11"/>
      <color theme="1"/>
      <name val="Aptos Narrow"/>
      <family val="2"/>
      <scheme val="minor"/>
    </font>
    <font>
      <sz val="11"/>
      <color theme="1"/>
      <name val="Aptos Narrow"/>
      <family val="2"/>
      <scheme val="minor"/>
    </font>
    <font>
      <sz val="10"/>
      <color theme="1"/>
      <name val="Arial"/>
      <family val="2"/>
    </font>
    <font>
      <sz val="10"/>
      <name val="Arial"/>
      <family val="2"/>
    </font>
    <font>
      <i/>
      <sz val="12"/>
      <name val="Aptos Narrow"/>
      <family val="2"/>
      <scheme val="minor"/>
    </font>
    <font>
      <sz val="12"/>
      <name val="Aptos Narrow"/>
      <family val="2"/>
      <scheme val="minor"/>
    </font>
    <font>
      <b/>
      <sz val="12"/>
      <name val="Aptos Narrow"/>
      <family val="2"/>
      <scheme val="minor"/>
    </font>
    <font>
      <b/>
      <u/>
      <sz val="12"/>
      <name val="Aptos Narrow"/>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1" fillId="0" borderId="0"/>
    <xf numFmtId="44" fontId="1" fillId="0" borderId="0" applyFont="0" applyFill="0" applyBorder="0" applyAlignment="0" applyProtection="0"/>
  </cellStyleXfs>
  <cellXfs count="21">
    <xf numFmtId="0" fontId="0" fillId="0" borderId="0" xfId="0"/>
    <xf numFmtId="0" fontId="4" fillId="0" borderId="0" xfId="0" applyFont="1" applyAlignment="1">
      <alignment vertical="top"/>
    </xf>
    <xf numFmtId="0" fontId="5" fillId="0" borderId="0" xfId="0" applyFont="1" applyAlignment="1">
      <alignment vertical="top"/>
    </xf>
    <xf numFmtId="0" fontId="6" fillId="0" borderId="1"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horizontal="center" vertical="top" wrapText="1"/>
    </xf>
    <xf numFmtId="164" fontId="5" fillId="0" borderId="0" xfId="6" applyNumberFormat="1" applyFont="1" applyFill="1" applyAlignment="1">
      <alignment vertical="top"/>
    </xf>
    <xf numFmtId="10" fontId="5" fillId="0" borderId="0" xfId="0" applyNumberFormat="1" applyFont="1" applyAlignment="1">
      <alignment vertical="top"/>
    </xf>
    <xf numFmtId="9" fontId="5" fillId="0" borderId="0" xfId="0" applyNumberFormat="1" applyFont="1" applyAlignment="1">
      <alignment vertical="top"/>
    </xf>
    <xf numFmtId="0" fontId="7" fillId="0" borderId="0" xfId="0" applyFont="1" applyAlignment="1">
      <alignment vertical="top"/>
    </xf>
    <xf numFmtId="164" fontId="5" fillId="0" borderId="0" xfId="0" applyNumberFormat="1" applyFont="1" applyAlignment="1">
      <alignment vertical="top"/>
    </xf>
    <xf numFmtId="165" fontId="5" fillId="0" borderId="0" xfId="0" applyNumberFormat="1" applyFont="1" applyAlignment="1">
      <alignment vertical="top"/>
    </xf>
    <xf numFmtId="0" fontId="5" fillId="0" borderId="0" xfId="0" applyFont="1" applyAlignment="1">
      <alignment horizontal="left" vertical="top"/>
    </xf>
    <xf numFmtId="0" fontId="5" fillId="0" borderId="0" xfId="0" applyFont="1" applyAlignment="1">
      <alignment horizontal="centerContinuous" vertical="top"/>
    </xf>
    <xf numFmtId="166" fontId="5" fillId="0" borderId="0" xfId="1" applyNumberFormat="1" applyFont="1" applyFill="1" applyAlignment="1">
      <alignment vertical="top"/>
    </xf>
    <xf numFmtId="166" fontId="5" fillId="0" borderId="0" xfId="0" applyNumberFormat="1" applyFont="1" applyAlignment="1">
      <alignment vertical="top"/>
    </xf>
    <xf numFmtId="0" fontId="5" fillId="0" borderId="0" xfId="0" applyFont="1" applyAlignment="1">
      <alignment horizontal="left" vertical="top" wrapText="1"/>
    </xf>
    <xf numFmtId="0" fontId="6" fillId="0" borderId="0" xfId="0" quotePrefix="1" applyFont="1" applyAlignment="1">
      <alignment horizontal="center" vertical="top"/>
    </xf>
    <xf numFmtId="0" fontId="5" fillId="0" borderId="0" xfId="0" applyFont="1" applyAlignment="1">
      <alignment horizontal="right" vertical="top" wrapText="1"/>
    </xf>
    <xf numFmtId="0" fontId="0" fillId="0" borderId="0" xfId="0" applyAlignment="1">
      <alignment horizontal="right" vertical="top"/>
    </xf>
  </cellXfs>
  <cellStyles count="7">
    <cellStyle name="Currency" xfId="6" builtinId="4"/>
    <cellStyle name="Normal" xfId="0" builtinId="0"/>
    <cellStyle name="Normal 12 50 2" xfId="5" xr:uid="{242047C6-C12D-47D7-B54C-2DC06A4B44E5}"/>
    <cellStyle name="Normal 195" xfId="2" xr:uid="{E1A4EF7F-7E1D-4B42-9823-B53A963FAB8A}"/>
    <cellStyle name="Normal 5 3 7" xfId="4" xr:uid="{AAA60A6E-E252-469B-81C7-5CFF10A7D91D}"/>
    <cellStyle name="Normal 6" xfId="3" xr:uid="{CB68E348-BD10-45C1-AAEC-0F2D0FFAD5B4}"/>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3844-2B8A-4BEF-9D51-4DC63D2ECD64}">
  <dimension ref="A1:I72"/>
  <sheetViews>
    <sheetView tabSelected="1" zoomScale="85" zoomScaleNormal="85" workbookViewId="0">
      <selection activeCell="H1" sqref="H1:I3"/>
    </sheetView>
  </sheetViews>
  <sheetFormatPr defaultColWidth="9.1796875" defaultRowHeight="16" x14ac:dyDescent="0.35"/>
  <cols>
    <col min="1" max="1" width="15.54296875" style="2" customWidth="1"/>
    <col min="2" max="2" width="55.453125" style="2" bestFit="1" customWidth="1"/>
    <col min="3" max="3" width="50.7265625" style="2" customWidth="1"/>
    <col min="4" max="4" width="11.453125" style="2" bestFit="1" customWidth="1"/>
    <col min="5" max="9" width="12.453125" style="2" bestFit="1" customWidth="1"/>
    <col min="10" max="16384" width="9.1796875" style="2"/>
  </cols>
  <sheetData>
    <row r="1" spans="1:9" x14ac:dyDescent="0.35">
      <c r="A1" s="1"/>
      <c r="H1" s="19" t="s">
        <v>76</v>
      </c>
      <c r="I1" s="20"/>
    </row>
    <row r="2" spans="1:9" x14ac:dyDescent="0.35">
      <c r="A2" s="14" t="s">
        <v>0</v>
      </c>
      <c r="B2" s="14"/>
      <c r="C2" s="14"/>
      <c r="D2" s="14"/>
      <c r="E2" s="14"/>
      <c r="F2" s="14"/>
      <c r="G2" s="14"/>
      <c r="H2" s="20"/>
      <c r="I2" s="20"/>
    </row>
    <row r="3" spans="1:9" ht="54" customHeight="1" x14ac:dyDescent="0.35">
      <c r="H3" s="20"/>
      <c r="I3" s="20"/>
    </row>
    <row r="4" spans="1:9" x14ac:dyDescent="0.35">
      <c r="A4" s="18" t="s">
        <v>1</v>
      </c>
      <c r="B4" s="18"/>
      <c r="C4" s="18"/>
      <c r="D4" s="18"/>
      <c r="E4" s="18"/>
      <c r="F4" s="18"/>
      <c r="G4" s="18"/>
      <c r="H4" s="18"/>
      <c r="I4" s="18"/>
    </row>
    <row r="5" spans="1:9" x14ac:dyDescent="0.35">
      <c r="A5" s="3" t="s">
        <v>2</v>
      </c>
      <c r="B5" s="3" t="s">
        <v>3</v>
      </c>
      <c r="C5" s="3" t="s">
        <v>4</v>
      </c>
      <c r="D5" s="3" t="s">
        <v>5</v>
      </c>
      <c r="E5" s="3">
        <v>2027</v>
      </c>
      <c r="F5" s="3">
        <v>2028</v>
      </c>
      <c r="G5" s="3">
        <v>2029</v>
      </c>
      <c r="H5" s="3">
        <v>2030</v>
      </c>
      <c r="I5" s="3">
        <v>2031</v>
      </c>
    </row>
    <row r="6" spans="1:9" x14ac:dyDescent="0.35">
      <c r="A6" s="4" t="s">
        <v>6</v>
      </c>
      <c r="B6" s="5" t="s">
        <v>7</v>
      </c>
      <c r="C6" s="6" t="s">
        <v>8</v>
      </c>
      <c r="D6" s="4" t="s">
        <v>9</v>
      </c>
      <c r="E6" s="7">
        <v>24929.8</v>
      </c>
      <c r="F6" s="7">
        <v>26015.4</v>
      </c>
      <c r="G6" s="7">
        <v>27079</v>
      </c>
      <c r="H6" s="7">
        <v>28338.6</v>
      </c>
      <c r="I6" s="7">
        <v>35595.300000000003</v>
      </c>
    </row>
    <row r="7" spans="1:9" x14ac:dyDescent="0.35">
      <c r="A7" s="4" t="s">
        <v>10</v>
      </c>
      <c r="B7" s="5" t="s">
        <v>11</v>
      </c>
      <c r="C7" s="6" t="s">
        <v>8</v>
      </c>
      <c r="D7" s="4" t="s">
        <v>12</v>
      </c>
      <c r="E7" s="8">
        <v>9.11E-2</v>
      </c>
      <c r="F7" s="8">
        <v>9.11E-2</v>
      </c>
      <c r="G7" s="8">
        <v>9.11E-2</v>
      </c>
      <c r="H7" s="8">
        <v>9.11E-2</v>
      </c>
      <c r="I7" s="8">
        <v>9.11E-2</v>
      </c>
    </row>
    <row r="8" spans="1:9" x14ac:dyDescent="0.35">
      <c r="A8" s="4" t="s">
        <v>13</v>
      </c>
      <c r="B8" s="5" t="s">
        <v>14</v>
      </c>
      <c r="C8" s="6" t="s">
        <v>15</v>
      </c>
      <c r="D8" s="4" t="s">
        <v>12</v>
      </c>
      <c r="E8" s="9">
        <v>0.45</v>
      </c>
      <c r="F8" s="9">
        <f>E8</f>
        <v>0.45</v>
      </c>
      <c r="G8" s="9">
        <f t="shared" ref="G8:I8" si="0">F8</f>
        <v>0.45</v>
      </c>
      <c r="H8" s="9">
        <f t="shared" si="0"/>
        <v>0.45</v>
      </c>
      <c r="I8" s="9">
        <f t="shared" si="0"/>
        <v>0.45</v>
      </c>
    </row>
    <row r="9" spans="1:9" x14ac:dyDescent="0.35">
      <c r="A9" s="4" t="s">
        <v>16</v>
      </c>
      <c r="B9" s="5" t="s">
        <v>17</v>
      </c>
      <c r="C9" s="6" t="s">
        <v>8</v>
      </c>
      <c r="D9" s="4" t="s">
        <v>12</v>
      </c>
      <c r="E9" s="8">
        <v>4.5999999999999999E-2</v>
      </c>
      <c r="F9" s="8">
        <v>4.7800000000000002E-2</v>
      </c>
      <c r="G9" s="8">
        <v>4.9000000000000002E-2</v>
      </c>
      <c r="H9" s="8">
        <v>4.9599999999999998E-2</v>
      </c>
      <c r="I9" s="8">
        <v>4.9799999999999997E-2</v>
      </c>
    </row>
    <row r="10" spans="1:9" x14ac:dyDescent="0.35">
      <c r="A10" s="4" t="s">
        <v>18</v>
      </c>
      <c r="B10" s="5" t="s">
        <v>19</v>
      </c>
      <c r="C10" s="4" t="str">
        <f>A6&amp;"*(1-"&amp;A8&amp;")"</f>
        <v>[a]*(1-[c])</v>
      </c>
      <c r="D10" s="4" t="s">
        <v>9</v>
      </c>
      <c r="E10" s="7">
        <f>E6*(1-E8)</f>
        <v>13711.390000000001</v>
      </c>
      <c r="F10" s="7">
        <f>F6*(1-F8)</f>
        <v>14308.470000000001</v>
      </c>
      <c r="G10" s="7">
        <f>G6*(1-G8)</f>
        <v>14893.45</v>
      </c>
      <c r="H10" s="7">
        <f>H6*(1-H8)</f>
        <v>15586.23</v>
      </c>
      <c r="I10" s="7">
        <f>I6*(1-I8)</f>
        <v>19577.415000000005</v>
      </c>
    </row>
    <row r="11" spans="1:9" x14ac:dyDescent="0.35">
      <c r="A11" s="4" t="s">
        <v>20</v>
      </c>
      <c r="B11" s="5" t="s">
        <v>21</v>
      </c>
      <c r="C11" s="4" t="s">
        <v>22</v>
      </c>
      <c r="D11" s="4" t="s">
        <v>12</v>
      </c>
      <c r="E11" s="9">
        <v>0.25</v>
      </c>
      <c r="F11" s="9">
        <v>0.25</v>
      </c>
      <c r="G11" s="9">
        <v>0.25</v>
      </c>
      <c r="H11" s="9">
        <v>0.25</v>
      </c>
      <c r="I11" s="9">
        <v>0.25</v>
      </c>
    </row>
    <row r="12" spans="1:9" x14ac:dyDescent="0.35">
      <c r="A12" s="4" t="s">
        <v>23</v>
      </c>
      <c r="B12" s="5" t="s">
        <v>24</v>
      </c>
      <c r="C12" s="6" t="str">
        <f>A6&amp;"*"&amp;A7&amp;"*"&amp;A8</f>
        <v>[a]*[b]*[c]</v>
      </c>
      <c r="D12" s="4" t="s">
        <v>9</v>
      </c>
      <c r="E12" s="7">
        <f>E6*E7*E8</f>
        <v>1021.997151</v>
      </c>
      <c r="F12" s="7">
        <f>F6*F7*F8</f>
        <v>1066.5013230000002</v>
      </c>
      <c r="G12" s="7">
        <f>G6*G7*G8</f>
        <v>1110.103605</v>
      </c>
      <c r="H12" s="7">
        <f>H6*H7*H8</f>
        <v>1161.7409070000001</v>
      </c>
      <c r="I12" s="7">
        <f>I6*I7*I8</f>
        <v>1459.2293235000002</v>
      </c>
    </row>
    <row r="13" spans="1:9" x14ac:dyDescent="0.35">
      <c r="A13" s="4" t="s">
        <v>25</v>
      </c>
      <c r="B13" s="5" t="s">
        <v>26</v>
      </c>
      <c r="C13" s="6" t="str">
        <f>A6&amp;"*(1-"&amp;A7&amp;")*"&amp;A9</f>
        <v>[a]*(1-[b])*[d]</v>
      </c>
      <c r="D13" s="4" t="s">
        <v>9</v>
      </c>
      <c r="E13" s="7">
        <f>E6*(1-E8)*E9</f>
        <v>630.72394000000008</v>
      </c>
      <c r="F13" s="7">
        <f>F6*(1-F8)*F9</f>
        <v>683.94486600000005</v>
      </c>
      <c r="G13" s="7">
        <f>G6*(1-G8)*G9</f>
        <v>729.7790500000001</v>
      </c>
      <c r="H13" s="7">
        <f>H6*(1-H8)*H9</f>
        <v>773.07700799999998</v>
      </c>
      <c r="I13" s="7">
        <f>I6*(1-I8)*I9</f>
        <v>974.95526700000016</v>
      </c>
    </row>
    <row r="14" spans="1:9" x14ac:dyDescent="0.35">
      <c r="A14" s="4" t="s">
        <v>27</v>
      </c>
      <c r="B14" s="5" t="s">
        <v>28</v>
      </c>
      <c r="C14" s="6" t="s">
        <v>29</v>
      </c>
      <c r="D14" s="4" t="s">
        <v>9</v>
      </c>
      <c r="E14" s="7">
        <v>13.859527643192337</v>
      </c>
      <c r="F14" s="7">
        <v>52.996475887894583</v>
      </c>
      <c r="G14" s="7">
        <v>72.271443094031412</v>
      </c>
      <c r="H14" s="7">
        <v>88.12562115453153</v>
      </c>
      <c r="I14" s="7">
        <v>97.895898663212677</v>
      </c>
    </row>
    <row r="15" spans="1:9" x14ac:dyDescent="0.35">
      <c r="A15" s="4" t="s">
        <v>30</v>
      </c>
      <c r="B15" s="5" t="s">
        <v>31</v>
      </c>
      <c r="C15" s="6" t="s">
        <v>32</v>
      </c>
      <c r="D15" s="4" t="s">
        <v>9</v>
      </c>
      <c r="E15" s="7">
        <v>975.2</v>
      </c>
      <c r="F15" s="7">
        <v>1033.4000000000001</v>
      </c>
      <c r="G15" s="7">
        <v>1076.5</v>
      </c>
      <c r="H15" s="7">
        <v>1111.2</v>
      </c>
      <c r="I15" s="7">
        <v>1332.1</v>
      </c>
    </row>
    <row r="16" spans="1:9" x14ac:dyDescent="0.35">
      <c r="A16" s="4" t="s">
        <v>33</v>
      </c>
      <c r="B16" s="5" t="s">
        <v>34</v>
      </c>
      <c r="C16" s="6" t="s">
        <v>35</v>
      </c>
      <c r="D16" s="4" t="s">
        <v>9</v>
      </c>
      <c r="E16" s="7">
        <v>4.7</v>
      </c>
      <c r="F16" s="7">
        <v>1.1000000000000001</v>
      </c>
      <c r="G16" s="7">
        <v>0</v>
      </c>
      <c r="H16" s="7">
        <v>0</v>
      </c>
      <c r="I16" s="7">
        <v>0</v>
      </c>
    </row>
    <row r="17" spans="1:9" x14ac:dyDescent="0.35">
      <c r="A17" s="4" t="s">
        <v>36</v>
      </c>
      <c r="B17" s="5" t="s">
        <v>37</v>
      </c>
      <c r="C17" s="6" t="str">
        <f>A12&amp;"+"&amp;A13&amp;"+"&amp;A14&amp;"+"&amp;A15&amp;"-"&amp;A16</f>
        <v>[g]+[h]+[i]+[j]-[k]</v>
      </c>
      <c r="D17" s="4" t="s">
        <v>9</v>
      </c>
      <c r="E17" s="7">
        <f>E12+E13+E14+E15-E16</f>
        <v>2637.0806186431928</v>
      </c>
      <c r="F17" s="7">
        <f t="shared" ref="F17:I17" si="1">F12+F13+F14+F15-F16</f>
        <v>2835.742664887895</v>
      </c>
      <c r="G17" s="7">
        <f t="shared" si="1"/>
        <v>2988.6540980940317</v>
      </c>
      <c r="H17" s="7">
        <f t="shared" si="1"/>
        <v>3134.1435361545318</v>
      </c>
      <c r="I17" s="7">
        <f t="shared" si="1"/>
        <v>3864.1804891632132</v>
      </c>
    </row>
    <row r="18" spans="1:9" x14ac:dyDescent="0.35">
      <c r="A18" s="4" t="s">
        <v>38</v>
      </c>
      <c r="B18" s="5" t="s">
        <v>39</v>
      </c>
      <c r="C18" s="6" t="str">
        <f>A17&amp;"-"&amp;A13&amp;"-"&amp;A14</f>
        <v>[l]-[h]-[i]</v>
      </c>
      <c r="D18" s="4" t="s">
        <v>9</v>
      </c>
      <c r="E18" s="7">
        <f>E17-E13-E14</f>
        <v>1992.4971510000005</v>
      </c>
      <c r="F18" s="7">
        <f t="shared" ref="F18:I18" si="2">F17-F13-F14</f>
        <v>2098.8013230000001</v>
      </c>
      <c r="G18" s="7">
        <f t="shared" si="2"/>
        <v>2186.6036050000002</v>
      </c>
      <c r="H18" s="7">
        <f t="shared" si="2"/>
        <v>2272.9409070000002</v>
      </c>
      <c r="I18" s="7">
        <f t="shared" si="2"/>
        <v>2791.3293235000001</v>
      </c>
    </row>
    <row r="19" spans="1:9" x14ac:dyDescent="0.35">
      <c r="A19" s="4" t="s">
        <v>40</v>
      </c>
      <c r="B19" s="5" t="s">
        <v>41</v>
      </c>
      <c r="C19" s="6" t="s">
        <v>29</v>
      </c>
      <c r="D19" s="4" t="s">
        <v>9</v>
      </c>
      <c r="E19" s="7">
        <v>270.8</v>
      </c>
      <c r="F19" s="7">
        <v>270.39999999999998</v>
      </c>
      <c r="G19" s="7">
        <v>278.8</v>
      </c>
      <c r="H19" s="7">
        <v>284.60000000000002</v>
      </c>
      <c r="I19" s="7">
        <v>296.7</v>
      </c>
    </row>
    <row r="20" spans="1:9" x14ac:dyDescent="0.35">
      <c r="A20" s="4" t="s">
        <v>42</v>
      </c>
      <c r="B20" s="5" t="s">
        <v>43</v>
      </c>
      <c r="C20" s="6" t="s">
        <v>29</v>
      </c>
      <c r="D20" s="4" t="s">
        <v>9</v>
      </c>
      <c r="E20" s="7">
        <v>261</v>
      </c>
      <c r="F20" s="7">
        <v>269.8</v>
      </c>
      <c r="G20" s="7">
        <v>285.39999999999998</v>
      </c>
      <c r="H20" s="7">
        <v>294.60000000000002</v>
      </c>
      <c r="I20" s="7">
        <v>305.3</v>
      </c>
    </row>
    <row r="21" spans="1:9" x14ac:dyDescent="0.35">
      <c r="A21" s="4" t="s">
        <v>44</v>
      </c>
      <c r="B21" s="5" t="s">
        <v>45</v>
      </c>
      <c r="C21" s="6" t="s">
        <v>29</v>
      </c>
      <c r="D21" s="4" t="s">
        <v>9</v>
      </c>
      <c r="E21" s="7">
        <v>30.4</v>
      </c>
      <c r="F21" s="7">
        <v>47.2</v>
      </c>
      <c r="G21" s="7">
        <v>58.9</v>
      </c>
      <c r="H21" s="7">
        <v>72.900000000000006</v>
      </c>
      <c r="I21" s="7">
        <v>79.099999999999994</v>
      </c>
    </row>
    <row r="22" spans="1:9" x14ac:dyDescent="0.35">
      <c r="A22" s="4" t="s">
        <v>46</v>
      </c>
      <c r="B22" s="5" t="s">
        <v>47</v>
      </c>
      <c r="C22" s="6" t="s">
        <v>29</v>
      </c>
      <c r="D22" s="4" t="s">
        <v>9</v>
      </c>
      <c r="E22" s="7">
        <v>498.2</v>
      </c>
      <c r="F22" s="7">
        <v>420.1</v>
      </c>
      <c r="G22" s="7">
        <v>347.2</v>
      </c>
      <c r="H22" s="7">
        <v>326.7</v>
      </c>
      <c r="I22" s="7">
        <v>342</v>
      </c>
    </row>
    <row r="23" spans="1:9" x14ac:dyDescent="0.35">
      <c r="A23" s="4" t="s">
        <v>48</v>
      </c>
      <c r="B23" s="5" t="s">
        <v>49</v>
      </c>
      <c r="C23" s="6" t="s">
        <v>29</v>
      </c>
      <c r="D23" s="4" t="s">
        <v>9</v>
      </c>
      <c r="E23" s="7">
        <v>637.4</v>
      </c>
      <c r="F23" s="7">
        <v>539.1</v>
      </c>
      <c r="G23" s="7">
        <v>437.9</v>
      </c>
      <c r="H23" s="7">
        <v>443.3</v>
      </c>
      <c r="I23" s="7">
        <v>472.1</v>
      </c>
    </row>
    <row r="24" spans="1:9" x14ac:dyDescent="0.35">
      <c r="A24" s="4" t="s">
        <v>50</v>
      </c>
      <c r="B24" s="5" t="s">
        <v>51</v>
      </c>
      <c r="C24" s="6" t="s">
        <v>29</v>
      </c>
      <c r="D24" s="4" t="s">
        <v>9</v>
      </c>
      <c r="E24" s="7">
        <v>0</v>
      </c>
      <c r="F24" s="7">
        <v>0</v>
      </c>
      <c r="G24" s="7">
        <v>0</v>
      </c>
      <c r="H24" s="7">
        <v>0</v>
      </c>
      <c r="I24" s="7">
        <v>0</v>
      </c>
    </row>
    <row r="25" spans="1:9" x14ac:dyDescent="0.35">
      <c r="A25" s="4" t="s">
        <v>52</v>
      </c>
      <c r="B25" s="5" t="s">
        <v>53</v>
      </c>
      <c r="C25" s="6" t="str">
        <f>A17&amp;"-"&amp;A13&amp;"-"&amp;A14&amp;"+"&amp;A19&amp;"-"&amp;A20&amp;"+"&amp;A21&amp;"+"&amp;A22&amp;"-"&amp;A23&amp;"-"&amp;A24</f>
        <v>[l]-[h]-[i]+[n]-[o]+[p]+[q]-[r]-[s]</v>
      </c>
      <c r="D25" s="4" t="s">
        <v>9</v>
      </c>
      <c r="E25" s="7">
        <f>E17-E13-E14+E19-E20+E21+E22-E23-E24</f>
        <v>1893.4971510000005</v>
      </c>
      <c r="F25" s="7">
        <f t="shared" ref="F25:I25" si="3">F17-F13-F14+F19-F20+F21+F22-F23-F24</f>
        <v>2027.6013229999999</v>
      </c>
      <c r="G25" s="7">
        <f t="shared" si="3"/>
        <v>2148.2036050000002</v>
      </c>
      <c r="H25" s="7">
        <f t="shared" si="3"/>
        <v>2219.2409069999999</v>
      </c>
      <c r="I25" s="7">
        <f t="shared" si="3"/>
        <v>2731.7293234999997</v>
      </c>
    </row>
    <row r="26" spans="1:9" x14ac:dyDescent="0.35">
      <c r="A26" s="4" t="s">
        <v>54</v>
      </c>
      <c r="B26" s="5" t="s">
        <v>55</v>
      </c>
      <c r="C26" s="6" t="s">
        <v>56</v>
      </c>
      <c r="D26" s="4" t="s">
        <v>9</v>
      </c>
      <c r="E26" s="7">
        <v>3235.3990000000003</v>
      </c>
      <c r="F26" s="7">
        <v>3361.88</v>
      </c>
      <c r="G26" s="7">
        <v>3485.2559999999999</v>
      </c>
      <c r="H26" s="7">
        <v>3618.6659999999997</v>
      </c>
      <c r="I26" s="7">
        <v>3757.3779999999997</v>
      </c>
    </row>
    <row r="27" spans="1:9" x14ac:dyDescent="0.35">
      <c r="A27" s="4" t="s">
        <v>57</v>
      </c>
      <c r="B27" s="5" t="s">
        <v>58</v>
      </c>
      <c r="C27" s="6" t="s">
        <v>56</v>
      </c>
      <c r="D27" s="4" t="s">
        <v>9</v>
      </c>
      <c r="E27" s="7">
        <v>386.88200000000001</v>
      </c>
      <c r="F27" s="7">
        <v>348.86400000000003</v>
      </c>
      <c r="G27" s="7">
        <v>299.52</v>
      </c>
      <c r="H27" s="7">
        <v>251.07900000000001</v>
      </c>
      <c r="I27" s="7">
        <v>204.55699999999996</v>
      </c>
    </row>
    <row r="28" spans="1:9" x14ac:dyDescent="0.35">
      <c r="A28" s="4" t="s">
        <v>59</v>
      </c>
      <c r="B28" s="5" t="s">
        <v>60</v>
      </c>
      <c r="C28" s="6" t="s">
        <v>61</v>
      </c>
      <c r="D28" s="4" t="s">
        <v>12</v>
      </c>
      <c r="E28" s="16">
        <v>0.86799999999999999</v>
      </c>
      <c r="F28" s="16">
        <v>0.86399999999999999</v>
      </c>
      <c r="G28" s="16">
        <v>0.86899999999999999</v>
      </c>
      <c r="H28" s="16">
        <v>0.872</v>
      </c>
      <c r="I28" s="16">
        <v>0.872</v>
      </c>
    </row>
    <row r="30" spans="1:9" x14ac:dyDescent="0.35">
      <c r="B30" s="10" t="s">
        <v>62</v>
      </c>
    </row>
    <row r="31" spans="1:9" x14ac:dyDescent="0.35">
      <c r="B31" s="2" t="s">
        <v>63</v>
      </c>
      <c r="C31" s="4" t="str">
        <f>A17&amp;" / {"&amp;A10&amp;" + ("&amp;A26&amp;" +"&amp;A27&amp;") x (1 -"&amp;A11&amp;") x"&amp;A28&amp;"}"</f>
        <v>[l] / {[e] + ([u] +[v]) x (1 -[f]) x[w]}</v>
      </c>
      <c r="E31" s="15">
        <f>E18/(E10+(E26+E27)*(1-E11)*E28)</f>
        <v>0.12399251871670418</v>
      </c>
      <c r="F31" s="15">
        <f>F18/(F10+(F26+F27)*(1-F11)*F28)</f>
        <v>0.12557872855955654</v>
      </c>
      <c r="G31" s="15">
        <f>G18/(G10+(G26+G27)*(1-G11)*G28)</f>
        <v>0.12595513913976825</v>
      </c>
      <c r="H31" s="15">
        <f>H18/(H10+(H26+H27)*(1-H11)*H28)</f>
        <v>0.12545871189600291</v>
      </c>
      <c r="I31" s="15">
        <f>I18/(I10+(I26+I27)*(1-I11)*I28)</f>
        <v>0.12591410079708029</v>
      </c>
    </row>
    <row r="32" spans="1:9" x14ac:dyDescent="0.35">
      <c r="B32" s="2" t="s">
        <v>64</v>
      </c>
      <c r="C32" s="4" t="str">
        <f>A25&amp;" / ("&amp;A10&amp;" +"&amp;A26&amp;" x"&amp;A28&amp;")"</f>
        <v>[t] / ([e] +[u] x[w])</v>
      </c>
      <c r="E32" s="15">
        <f>E25/(E10+E27*E28)</f>
        <v>0.13479530931231662</v>
      </c>
      <c r="F32" s="15">
        <f>F25/(F10+F27*F28)</f>
        <v>0.13878280614907709</v>
      </c>
      <c r="G32" s="15">
        <f>G25/(G10+G27*G28)</f>
        <v>0.14176068840669706</v>
      </c>
      <c r="H32" s="15">
        <f>H25/(H10+H27*H28)</f>
        <v>0.14041233231365743</v>
      </c>
      <c r="I32" s="15">
        <f>I25/(I10+I27*I28)</f>
        <v>0.13827488056434312</v>
      </c>
    </row>
    <row r="33" spans="1:9" x14ac:dyDescent="0.35">
      <c r="E33" s="11"/>
      <c r="F33" s="11"/>
      <c r="G33" s="12"/>
    </row>
    <row r="34" spans="1:9" x14ac:dyDescent="0.35">
      <c r="A34" s="14" t="s">
        <v>0</v>
      </c>
      <c r="B34" s="14"/>
      <c r="C34" s="14"/>
      <c r="D34" s="14"/>
      <c r="E34" s="14"/>
      <c r="F34" s="14"/>
      <c r="G34" s="14"/>
      <c r="H34" s="14"/>
      <c r="I34" s="14"/>
    </row>
    <row r="35" spans="1:9" x14ac:dyDescent="0.35">
      <c r="E35" s="11"/>
      <c r="F35" s="11"/>
      <c r="G35" s="12"/>
    </row>
    <row r="36" spans="1:9" x14ac:dyDescent="0.35">
      <c r="A36" s="18" t="s">
        <v>65</v>
      </c>
      <c r="B36" s="18"/>
      <c r="C36" s="18"/>
      <c r="D36" s="18"/>
      <c r="E36" s="18"/>
      <c r="F36" s="18"/>
      <c r="G36" s="18"/>
      <c r="H36" s="18"/>
      <c r="I36" s="18"/>
    </row>
    <row r="37" spans="1:9" x14ac:dyDescent="0.35">
      <c r="A37" s="3" t="s">
        <v>2</v>
      </c>
      <c r="B37" s="3" t="s">
        <v>3</v>
      </c>
      <c r="C37" s="3" t="s">
        <v>4</v>
      </c>
      <c r="D37" s="3" t="s">
        <v>5</v>
      </c>
      <c r="E37" s="3">
        <v>2027</v>
      </c>
      <c r="F37" s="3">
        <v>2028</v>
      </c>
      <c r="G37" s="3">
        <v>2029</v>
      </c>
      <c r="H37" s="3">
        <v>2030</v>
      </c>
      <c r="I37" s="3">
        <v>2031</v>
      </c>
    </row>
    <row r="38" spans="1:9" x14ac:dyDescent="0.35">
      <c r="A38" s="4" t="s">
        <v>6</v>
      </c>
      <c r="B38" s="5" t="s">
        <v>7</v>
      </c>
      <c r="C38" s="6" t="s">
        <v>8</v>
      </c>
      <c r="D38" s="4" t="s">
        <v>9</v>
      </c>
      <c r="E38" s="7">
        <v>24929.8</v>
      </c>
      <c r="F38" s="7">
        <v>26015.4</v>
      </c>
      <c r="G38" s="7">
        <v>27079</v>
      </c>
      <c r="H38" s="7">
        <v>28338.6</v>
      </c>
      <c r="I38" s="7">
        <v>35595.300000000003</v>
      </c>
    </row>
    <row r="39" spans="1:9" x14ac:dyDescent="0.35">
      <c r="A39" s="4" t="s">
        <v>10</v>
      </c>
      <c r="B39" s="5" t="s">
        <v>11</v>
      </c>
      <c r="C39" s="6" t="s">
        <v>8</v>
      </c>
      <c r="D39" s="4" t="s">
        <v>12</v>
      </c>
      <c r="E39" s="8">
        <v>9.11E-2</v>
      </c>
      <c r="F39" s="8">
        <v>9.11E-2</v>
      </c>
      <c r="G39" s="8">
        <v>9.11E-2</v>
      </c>
      <c r="H39" s="8">
        <v>9.11E-2</v>
      </c>
      <c r="I39" s="8">
        <v>9.11E-2</v>
      </c>
    </row>
    <row r="40" spans="1:9" x14ac:dyDescent="0.35">
      <c r="A40" s="4" t="s">
        <v>13</v>
      </c>
      <c r="B40" s="5" t="s">
        <v>14</v>
      </c>
      <c r="C40" s="6" t="s">
        <v>15</v>
      </c>
      <c r="D40" s="4" t="s">
        <v>12</v>
      </c>
      <c r="E40" s="9">
        <v>0.52</v>
      </c>
      <c r="F40" s="9">
        <f>E40</f>
        <v>0.52</v>
      </c>
      <c r="G40" s="9">
        <f t="shared" ref="G40:I40" si="4">F40</f>
        <v>0.52</v>
      </c>
      <c r="H40" s="9">
        <f t="shared" si="4"/>
        <v>0.52</v>
      </c>
      <c r="I40" s="9">
        <f t="shared" si="4"/>
        <v>0.52</v>
      </c>
    </row>
    <row r="41" spans="1:9" x14ac:dyDescent="0.35">
      <c r="A41" s="4" t="s">
        <v>16</v>
      </c>
      <c r="B41" s="5" t="s">
        <v>17</v>
      </c>
      <c r="C41" s="6" t="s">
        <v>8</v>
      </c>
      <c r="D41" s="4" t="s">
        <v>12</v>
      </c>
      <c r="E41" s="8">
        <v>4.5999999999999999E-2</v>
      </c>
      <c r="F41" s="8">
        <v>4.7800000000000002E-2</v>
      </c>
      <c r="G41" s="8">
        <v>4.9000000000000002E-2</v>
      </c>
      <c r="H41" s="8">
        <v>4.9599999999999998E-2</v>
      </c>
      <c r="I41" s="8">
        <v>4.9799999999999997E-2</v>
      </c>
    </row>
    <row r="42" spans="1:9" x14ac:dyDescent="0.35">
      <c r="A42" s="4" t="s">
        <v>18</v>
      </c>
      <c r="B42" s="5" t="s">
        <v>19</v>
      </c>
      <c r="C42" s="4" t="str">
        <f>A38&amp;"*(1-"&amp;A40&amp;")"</f>
        <v>[a]*(1-[c])</v>
      </c>
      <c r="D42" s="4" t="s">
        <v>9</v>
      </c>
      <c r="E42" s="7">
        <f>E38*(1-E40)</f>
        <v>11966.304</v>
      </c>
      <c r="F42" s="7">
        <f>F38*(1-F40)</f>
        <v>12487.392</v>
      </c>
      <c r="G42" s="7">
        <f>G38*(1-G40)</f>
        <v>12997.92</v>
      </c>
      <c r="H42" s="7">
        <f>H38*(1-H40)</f>
        <v>13602.527999999998</v>
      </c>
      <c r="I42" s="7">
        <f>I38*(1-I40)</f>
        <v>17085.744000000002</v>
      </c>
    </row>
    <row r="43" spans="1:9" x14ac:dyDescent="0.35">
      <c r="A43" s="4" t="s">
        <v>20</v>
      </c>
      <c r="B43" s="5" t="s">
        <v>21</v>
      </c>
      <c r="C43" s="4" t="s">
        <v>22</v>
      </c>
      <c r="D43" s="4" t="s">
        <v>12</v>
      </c>
      <c r="E43" s="9">
        <v>0.25</v>
      </c>
      <c r="F43" s="9">
        <v>0.25</v>
      </c>
      <c r="G43" s="9">
        <v>0.25</v>
      </c>
      <c r="H43" s="9">
        <v>0.25</v>
      </c>
      <c r="I43" s="9">
        <v>0.25</v>
      </c>
    </row>
    <row r="44" spans="1:9" x14ac:dyDescent="0.35">
      <c r="A44" s="4" t="s">
        <v>23</v>
      </c>
      <c r="B44" s="5" t="s">
        <v>24</v>
      </c>
      <c r="C44" s="6" t="str">
        <f>A38&amp;"*"&amp;A39&amp;"*"&amp;A40</f>
        <v>[a]*[b]*[c]</v>
      </c>
      <c r="D44" s="4" t="s">
        <v>9</v>
      </c>
      <c r="E44" s="7">
        <f>E38*E39*E40</f>
        <v>1180.9744856000002</v>
      </c>
      <c r="F44" s="7">
        <f>F38*F39*F40</f>
        <v>1232.4015288000003</v>
      </c>
      <c r="G44" s="7">
        <f>G38*G39*G40</f>
        <v>1282.7863880000002</v>
      </c>
      <c r="H44" s="7">
        <f>H38*H39*H40</f>
        <v>1342.4561592</v>
      </c>
      <c r="I44" s="7">
        <f>I38*I39*I40</f>
        <v>1686.2205516000001</v>
      </c>
    </row>
    <row r="45" spans="1:9" x14ac:dyDescent="0.35">
      <c r="A45" s="4" t="s">
        <v>25</v>
      </c>
      <c r="B45" s="5" t="s">
        <v>26</v>
      </c>
      <c r="C45" s="6" t="str">
        <f>A38&amp;"*(1-"&amp;A39&amp;")*"&amp;A41</f>
        <v>[a]*(1-[b])*[d]</v>
      </c>
      <c r="D45" s="4" t="s">
        <v>9</v>
      </c>
      <c r="E45" s="7">
        <f>E38*(1-E40)*E41</f>
        <v>550.44998399999997</v>
      </c>
      <c r="F45" s="7">
        <f>F38*(1-F40)*F41</f>
        <v>596.89733760000001</v>
      </c>
      <c r="G45" s="7">
        <f>G38*(1-G40)*G41</f>
        <v>636.89808000000005</v>
      </c>
      <c r="H45" s="7">
        <f>H38*(1-H40)*H41</f>
        <v>674.68538879999994</v>
      </c>
      <c r="I45" s="7">
        <f>I38*(1-I40)*I41</f>
        <v>850.87005120000003</v>
      </c>
    </row>
    <row r="46" spans="1:9" x14ac:dyDescent="0.35">
      <c r="A46" s="4" t="s">
        <v>27</v>
      </c>
      <c r="B46" s="5" t="s">
        <v>28</v>
      </c>
      <c r="C46" s="6" t="s">
        <v>29</v>
      </c>
      <c r="D46" s="4" t="s">
        <v>9</v>
      </c>
      <c r="E46" s="7">
        <v>13.859527643192337</v>
      </c>
      <c r="F46" s="7">
        <v>52.996475887894583</v>
      </c>
      <c r="G46" s="7">
        <v>72.271443094031412</v>
      </c>
      <c r="H46" s="7">
        <v>88.12562115453153</v>
      </c>
      <c r="I46" s="7">
        <v>97.895898663212677</v>
      </c>
    </row>
    <row r="47" spans="1:9" x14ac:dyDescent="0.35">
      <c r="A47" s="4" t="s">
        <v>30</v>
      </c>
      <c r="B47" s="5" t="s">
        <v>31</v>
      </c>
      <c r="C47" s="6" t="s">
        <v>32</v>
      </c>
      <c r="D47" s="4" t="s">
        <v>9</v>
      </c>
      <c r="E47" s="7">
        <v>975.2</v>
      </c>
      <c r="F47" s="7">
        <v>1033.4000000000001</v>
      </c>
      <c r="G47" s="7">
        <v>1076.5</v>
      </c>
      <c r="H47" s="7">
        <v>1111.2</v>
      </c>
      <c r="I47" s="7">
        <v>1332.1</v>
      </c>
    </row>
    <row r="48" spans="1:9" x14ac:dyDescent="0.35">
      <c r="A48" s="4" t="s">
        <v>33</v>
      </c>
      <c r="B48" s="5" t="s">
        <v>34</v>
      </c>
      <c r="C48" s="6" t="s">
        <v>35</v>
      </c>
      <c r="D48" s="4" t="s">
        <v>9</v>
      </c>
      <c r="E48" s="7">
        <v>4.7</v>
      </c>
      <c r="F48" s="7">
        <v>1.1000000000000001</v>
      </c>
      <c r="G48" s="7">
        <v>0</v>
      </c>
      <c r="H48" s="7">
        <v>0</v>
      </c>
      <c r="I48" s="7">
        <v>0</v>
      </c>
    </row>
    <row r="49" spans="1:9" x14ac:dyDescent="0.35">
      <c r="A49" s="4" t="s">
        <v>36</v>
      </c>
      <c r="B49" s="5" t="s">
        <v>37</v>
      </c>
      <c r="C49" s="6" t="str">
        <f>A44&amp;"+"&amp;A45&amp;"+"&amp;A46&amp;"+"&amp;A47&amp;"-"&amp;A48</f>
        <v>[g]+[h]+[i]+[j]-[k]</v>
      </c>
      <c r="D49" s="4" t="s">
        <v>9</v>
      </c>
      <c r="E49" s="7">
        <f>E44+E45+E46+E47-E48</f>
        <v>2715.783997243193</v>
      </c>
      <c r="F49" s="7">
        <f t="shared" ref="F49:I49" si="5">F44+F45+F46+F47-F48</f>
        <v>2914.5953422878952</v>
      </c>
      <c r="G49" s="7">
        <f t="shared" si="5"/>
        <v>3068.4559110940318</v>
      </c>
      <c r="H49" s="7">
        <f t="shared" si="5"/>
        <v>3216.4671691545318</v>
      </c>
      <c r="I49" s="7">
        <f t="shared" si="5"/>
        <v>3967.0865014632127</v>
      </c>
    </row>
    <row r="50" spans="1:9" x14ac:dyDescent="0.35">
      <c r="A50" s="4" t="s">
        <v>38</v>
      </c>
      <c r="B50" s="5" t="s">
        <v>39</v>
      </c>
      <c r="C50" s="6" t="str">
        <f>A49&amp;"-"&amp;A45&amp;"-"&amp;A46</f>
        <v>[l]-[h]-[i]</v>
      </c>
      <c r="D50" s="4" t="s">
        <v>9</v>
      </c>
      <c r="E50" s="7">
        <f>E49-E45-E46</f>
        <v>2151.4744856000007</v>
      </c>
      <c r="F50" s="7">
        <f t="shared" ref="F50:I50" si="6">F49-F45-F46</f>
        <v>2264.7015288000007</v>
      </c>
      <c r="G50" s="7">
        <f t="shared" si="6"/>
        <v>2359.2863880000004</v>
      </c>
      <c r="H50" s="7">
        <f t="shared" si="6"/>
        <v>2453.6561592000003</v>
      </c>
      <c r="I50" s="7">
        <f t="shared" si="6"/>
        <v>3018.3205515999998</v>
      </c>
    </row>
    <row r="51" spans="1:9" x14ac:dyDescent="0.35">
      <c r="A51" s="4" t="s">
        <v>40</v>
      </c>
      <c r="B51" s="5" t="s">
        <v>41</v>
      </c>
      <c r="C51" s="6" t="s">
        <v>29</v>
      </c>
      <c r="D51" s="4" t="s">
        <v>9</v>
      </c>
      <c r="E51" s="7">
        <v>270.8</v>
      </c>
      <c r="F51" s="7">
        <v>270.39999999999998</v>
      </c>
      <c r="G51" s="7">
        <v>278.8</v>
      </c>
      <c r="H51" s="7">
        <v>284.60000000000002</v>
      </c>
      <c r="I51" s="7">
        <v>296.7</v>
      </c>
    </row>
    <row r="52" spans="1:9" x14ac:dyDescent="0.35">
      <c r="A52" s="4" t="s">
        <v>42</v>
      </c>
      <c r="B52" s="5" t="s">
        <v>43</v>
      </c>
      <c r="C52" s="6" t="s">
        <v>29</v>
      </c>
      <c r="D52" s="4" t="s">
        <v>9</v>
      </c>
      <c r="E52" s="7">
        <v>261</v>
      </c>
      <c r="F52" s="7">
        <v>269.8</v>
      </c>
      <c r="G52" s="7">
        <v>285.39999999999998</v>
      </c>
      <c r="H52" s="7">
        <v>294.60000000000002</v>
      </c>
      <c r="I52" s="7">
        <v>305.3</v>
      </c>
    </row>
    <row r="53" spans="1:9" x14ac:dyDescent="0.35">
      <c r="A53" s="4" t="s">
        <v>44</v>
      </c>
      <c r="B53" s="5" t="s">
        <v>45</v>
      </c>
      <c r="C53" s="6" t="s">
        <v>29</v>
      </c>
      <c r="D53" s="4" t="s">
        <v>9</v>
      </c>
      <c r="E53" s="7">
        <v>30.4</v>
      </c>
      <c r="F53" s="7">
        <v>47.2</v>
      </c>
      <c r="G53" s="7">
        <v>58.9</v>
      </c>
      <c r="H53" s="7">
        <v>72.900000000000006</v>
      </c>
      <c r="I53" s="7">
        <v>79.099999999999994</v>
      </c>
    </row>
    <row r="54" spans="1:9" x14ac:dyDescent="0.35">
      <c r="A54" s="4" t="s">
        <v>46</v>
      </c>
      <c r="B54" s="5" t="s">
        <v>47</v>
      </c>
      <c r="C54" s="6" t="s">
        <v>29</v>
      </c>
      <c r="D54" s="4" t="s">
        <v>9</v>
      </c>
      <c r="E54" s="7">
        <v>498.2</v>
      </c>
      <c r="F54" s="7">
        <v>420.1</v>
      </c>
      <c r="G54" s="7">
        <v>347.2</v>
      </c>
      <c r="H54" s="7">
        <v>326.7</v>
      </c>
      <c r="I54" s="7">
        <v>342</v>
      </c>
    </row>
    <row r="55" spans="1:9" x14ac:dyDescent="0.35">
      <c r="A55" s="4" t="s">
        <v>48</v>
      </c>
      <c r="B55" s="5" t="s">
        <v>49</v>
      </c>
      <c r="C55" s="6" t="s">
        <v>29</v>
      </c>
      <c r="D55" s="4" t="s">
        <v>9</v>
      </c>
      <c r="E55" s="7">
        <v>637.4</v>
      </c>
      <c r="F55" s="7">
        <v>539.1</v>
      </c>
      <c r="G55" s="7">
        <v>437.9</v>
      </c>
      <c r="H55" s="7">
        <v>443.3</v>
      </c>
      <c r="I55" s="7">
        <v>472.1</v>
      </c>
    </row>
    <row r="56" spans="1:9" x14ac:dyDescent="0.35">
      <c r="A56" s="4" t="s">
        <v>50</v>
      </c>
      <c r="B56" s="5" t="s">
        <v>51</v>
      </c>
      <c r="C56" s="6" t="s">
        <v>29</v>
      </c>
      <c r="D56" s="4" t="s">
        <v>9</v>
      </c>
      <c r="E56" s="7">
        <v>0</v>
      </c>
      <c r="F56" s="7">
        <v>0</v>
      </c>
      <c r="G56" s="7">
        <v>0</v>
      </c>
      <c r="H56" s="7">
        <v>0</v>
      </c>
      <c r="I56" s="7">
        <v>0</v>
      </c>
    </row>
    <row r="57" spans="1:9" x14ac:dyDescent="0.35">
      <c r="A57" s="4" t="s">
        <v>52</v>
      </c>
      <c r="B57" s="5" t="s">
        <v>53</v>
      </c>
      <c r="C57" s="6" t="str">
        <f>A49&amp;"-"&amp;A45&amp;"-"&amp;A46&amp;"+"&amp;A51&amp;"-"&amp;A52&amp;"+"&amp;A53&amp;"+"&amp;A54&amp;"-"&amp;A55&amp;"-"&amp;A56</f>
        <v>[l]-[h]-[i]+[n]-[o]+[p]+[q]-[r]-[s]</v>
      </c>
      <c r="D57" s="4" t="s">
        <v>9</v>
      </c>
      <c r="E57" s="7">
        <f>E49-E45-E46+E51-E52+E53+E54-E55-E56</f>
        <v>2052.4744856000007</v>
      </c>
      <c r="F57" s="7">
        <f t="shared" ref="F57:I57" si="7">F49-F45-F46+F51-F52+F53+F54-F55-F56</f>
        <v>2193.5015288000004</v>
      </c>
      <c r="G57" s="7">
        <f t="shared" si="7"/>
        <v>2320.8863880000004</v>
      </c>
      <c r="H57" s="7">
        <f t="shared" si="7"/>
        <v>2399.9561592</v>
      </c>
      <c r="I57" s="7">
        <f t="shared" si="7"/>
        <v>2958.7205515999995</v>
      </c>
    </row>
    <row r="58" spans="1:9" x14ac:dyDescent="0.35">
      <c r="A58" s="4" t="s">
        <v>54</v>
      </c>
      <c r="B58" s="5" t="s">
        <v>55</v>
      </c>
      <c r="C58" s="6" t="s">
        <v>56</v>
      </c>
      <c r="D58" s="4" t="s">
        <v>9</v>
      </c>
      <c r="E58" s="7">
        <v>3235.3990000000003</v>
      </c>
      <c r="F58" s="7">
        <v>3361.88</v>
      </c>
      <c r="G58" s="7">
        <v>3485.2559999999999</v>
      </c>
      <c r="H58" s="7">
        <v>3618.6659999999997</v>
      </c>
      <c r="I58" s="7">
        <v>3757.3779999999997</v>
      </c>
    </row>
    <row r="59" spans="1:9" x14ac:dyDescent="0.35">
      <c r="A59" s="4" t="s">
        <v>57</v>
      </c>
      <c r="B59" s="5" t="s">
        <v>58</v>
      </c>
      <c r="C59" s="6" t="s">
        <v>56</v>
      </c>
      <c r="D59" s="4" t="s">
        <v>9</v>
      </c>
      <c r="E59" s="7">
        <v>386.88200000000001</v>
      </c>
      <c r="F59" s="7">
        <v>348.86400000000003</v>
      </c>
      <c r="G59" s="7">
        <v>299.52</v>
      </c>
      <c r="H59" s="7">
        <v>251.07900000000001</v>
      </c>
      <c r="I59" s="7">
        <v>204.55699999999996</v>
      </c>
    </row>
    <row r="60" spans="1:9" x14ac:dyDescent="0.35">
      <c r="A60" s="4" t="s">
        <v>59</v>
      </c>
      <c r="B60" s="5" t="s">
        <v>60</v>
      </c>
      <c r="C60" s="6" t="s">
        <v>61</v>
      </c>
      <c r="D60" s="4" t="s">
        <v>12</v>
      </c>
      <c r="E60" s="16">
        <v>0.86799999999999999</v>
      </c>
      <c r="F60" s="16">
        <v>0.86399999999999999</v>
      </c>
      <c r="G60" s="16">
        <v>0.86899999999999999</v>
      </c>
      <c r="H60" s="16">
        <v>0.872</v>
      </c>
      <c r="I60" s="16">
        <v>0.872</v>
      </c>
    </row>
    <row r="62" spans="1:9" x14ac:dyDescent="0.35">
      <c r="B62" s="10" t="s">
        <v>62</v>
      </c>
    </row>
    <row r="63" spans="1:9" x14ac:dyDescent="0.35">
      <c r="B63" s="2" t="s">
        <v>63</v>
      </c>
      <c r="C63" s="4" t="str">
        <f>A49&amp;" / {"&amp;A42&amp;" + ("&amp;A58&amp;" +"&amp;A59&amp;") x (1 -"&amp;A43&amp;") x"&amp;A60&amp;"}"</f>
        <v>[l] / {[e] + ([u] +[v]) x (1 -[f]) x[w]}</v>
      </c>
      <c r="E63" s="15">
        <f>E50/(E42+(E58+E59)*(1-E43)*E60)</f>
        <v>0.15019638827427725</v>
      </c>
      <c r="F63" s="15">
        <f t="shared" ref="F63:I63" si="8">F50/(F42+(F58+F59)*(1-F43)*F60)</f>
        <v>0.15207551082735976</v>
      </c>
      <c r="G63" s="15">
        <f t="shared" si="8"/>
        <v>0.15255998228472553</v>
      </c>
      <c r="H63" s="15">
        <f t="shared" si="8"/>
        <v>0.15208605112978205</v>
      </c>
      <c r="I63" s="15">
        <f t="shared" si="8"/>
        <v>0.15339450317663633</v>
      </c>
    </row>
    <row r="64" spans="1:9" x14ac:dyDescent="0.35">
      <c r="B64" s="2" t="s">
        <v>64</v>
      </c>
      <c r="C64" s="4" t="str">
        <f>A57&amp;" / ("&amp;A42&amp;" +"&amp;A59&amp;" x"&amp;A60&amp;")"</f>
        <v>[t] / ([e] +[v] x[w])</v>
      </c>
      <c r="E64" s="15">
        <f>E57/(E42+E59*E60)</f>
        <v>0.16683912122610009</v>
      </c>
      <c r="F64" s="15">
        <f t="shared" ref="F64:I64" si="9">F57/(F42+F59*F60)</f>
        <v>0.1715172438817566</v>
      </c>
      <c r="G64" s="15">
        <f t="shared" si="9"/>
        <v>0.17505286417822566</v>
      </c>
      <c r="H64" s="15">
        <f t="shared" si="9"/>
        <v>0.17363973240815794</v>
      </c>
      <c r="I64" s="15">
        <f t="shared" si="9"/>
        <v>0.17137977175135222</v>
      </c>
    </row>
    <row r="66" spans="1:9" x14ac:dyDescent="0.35">
      <c r="A66" s="13" t="s">
        <v>66</v>
      </c>
    </row>
    <row r="67" spans="1:9" ht="32.25" customHeight="1" x14ac:dyDescent="0.35">
      <c r="A67" s="4" t="s">
        <v>67</v>
      </c>
      <c r="B67" s="17" t="s">
        <v>68</v>
      </c>
      <c r="C67" s="17"/>
      <c r="D67" s="17"/>
      <c r="E67" s="17"/>
      <c r="F67" s="17"/>
      <c r="G67" s="17"/>
      <c r="H67" s="17"/>
      <c r="I67" s="17"/>
    </row>
    <row r="68" spans="1:9" ht="33" customHeight="1" x14ac:dyDescent="0.35">
      <c r="A68" s="4" t="s">
        <v>25</v>
      </c>
      <c r="B68" s="17" t="s">
        <v>69</v>
      </c>
      <c r="C68" s="17"/>
      <c r="D68" s="17"/>
      <c r="E68" s="17"/>
      <c r="F68" s="17"/>
      <c r="G68" s="17"/>
      <c r="H68" s="17"/>
      <c r="I68" s="17"/>
    </row>
    <row r="69" spans="1:9" ht="31.5" customHeight="1" x14ac:dyDescent="0.35">
      <c r="A69" s="4" t="s">
        <v>33</v>
      </c>
      <c r="B69" s="17" t="s">
        <v>70</v>
      </c>
      <c r="C69" s="17"/>
      <c r="D69" s="17"/>
      <c r="E69" s="17"/>
      <c r="F69" s="17"/>
      <c r="G69" s="17"/>
      <c r="H69" s="17"/>
      <c r="I69" s="17"/>
    </row>
    <row r="70" spans="1:9" x14ac:dyDescent="0.35">
      <c r="A70" s="4" t="s">
        <v>71</v>
      </c>
      <c r="B70" s="2" t="s">
        <v>72</v>
      </c>
    </row>
    <row r="71" spans="1:9" x14ac:dyDescent="0.35">
      <c r="A71" s="4" t="s">
        <v>73</v>
      </c>
      <c r="B71" s="2" t="s">
        <v>74</v>
      </c>
    </row>
    <row r="72" spans="1:9" ht="34.5" customHeight="1" x14ac:dyDescent="0.35">
      <c r="A72" s="4" t="s">
        <v>59</v>
      </c>
      <c r="B72" s="17" t="s">
        <v>75</v>
      </c>
      <c r="C72" s="17"/>
      <c r="D72" s="17"/>
      <c r="E72" s="17"/>
      <c r="F72" s="17"/>
      <c r="G72" s="17"/>
      <c r="H72" s="17"/>
      <c r="I72" s="17"/>
    </row>
  </sheetData>
  <mergeCells count="7">
    <mergeCell ref="H1:I3"/>
    <mergeCell ref="B72:I72"/>
    <mergeCell ref="A4:I4"/>
    <mergeCell ref="A36:I36"/>
    <mergeCell ref="B68:I68"/>
    <mergeCell ref="B69:I69"/>
    <mergeCell ref="B67:I67"/>
  </mergeCells>
  <pageMargins left="0.7" right="0.7" top="0.75" bottom="0.75" header="0.3" footer="0.3"/>
  <pageSetup scale="63" fitToHeight="2" orientation="landscape" useFirstPageNumber="1" r:id="rId1"/>
  <headerFooter>
    <oddHeader>&amp;LExhibit 1
Page &amp;P of 2</oddHeader>
  </headerFooter>
  <rowBreaks count="1" manualBreakCount="1">
    <brk id="32"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C997E4F93EE94B95BFD1B46BD46C92" ma:contentTypeVersion="4" ma:contentTypeDescription="Create a new document." ma:contentTypeScope="" ma:versionID="285fe46bb90593446caf27a6aea4f8fb">
  <xsd:schema xmlns:xsd="http://www.w3.org/2001/XMLSchema" xmlns:xs="http://www.w3.org/2001/XMLSchema" xmlns:p="http://schemas.microsoft.com/office/2006/metadata/properties" xmlns:ns2="93ad453e-0f72-41c3-b5ca-4ca566fe3a98" targetNamespace="http://schemas.microsoft.com/office/2006/metadata/properties" ma:root="true" ma:fieldsID="f519f183f2dfbb0565500f08ba9c2fe0" ns2:_="">
    <xsd:import namespace="93ad453e-0f72-41c3-b5ca-4ca566fe3a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d453e-0f72-41c3-b5ca-4ca566fe3a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4167D-12B8-4907-ACD6-C61049B8B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d453e-0f72-41c3-b5ca-4ca566fe3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70292A-E937-44BE-ACA5-77D26A57346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3ad453e-0f72-41c3-b5ca-4ca566fe3a98"/>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DE01B10-C49D-4140-A67B-DD6E78D4E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Exh-1 Credit Metrics Analysis</vt:lpstr>
      <vt:lpstr>'Exh-1 Credit Metrics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Laundry</dc:creator>
  <cp:keywords/>
  <dc:description/>
  <cp:lastModifiedBy>Melissa Laundry</cp:lastModifiedBy>
  <cp:revision/>
  <dcterms:created xsi:type="dcterms:W3CDTF">2025-12-01T20:50:13Z</dcterms:created>
  <dcterms:modified xsi:type="dcterms:W3CDTF">2026-04-20T23:55:58Z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0x0101004BC997E4F93EE94B95BFD1B46BD46C92</vt:lpwstr>
  </property>
  <property fmtid="{D5CDD505-2E9C-101B-9397-08002B2CF9AE}" pid="3" name="MediaServiceImageTags">
    <vt:lpwstr/>
  </property>
  <property fmtid="{D5CDD505-2E9C-101B-9397-08002B2CF9AE}" pid="4" name="Industry Segment">
    <vt:lpwstr/>
  </property>
  <property fmtid="{D5CDD505-2E9C-101B-9397-08002B2CF9AE}" pid="5" name="Engagement Type">
    <vt:lpwstr/>
  </property>
  <property fmtid="{D5CDD505-2E9C-101B-9397-08002B2CF9AE}" pid="6" name="Industry_x0020_Segment">
    <vt:lpwstr/>
  </property>
  <property fmtid="{D5CDD505-2E9C-101B-9397-08002B2CF9AE}" pid="7" name="Engagement_x0020_Type">
    <vt:lpwstr/>
  </property>
  <property fmtid="{D5CDD505-2E9C-101B-9397-08002B2CF9AE}" pid="8" name="Practice Areas and Services Provided">
    <vt:lpwstr/>
  </property>
  <property fmtid="{D5CDD505-2E9C-101B-9397-08002B2CF9AE}" pid="9" name="Practice_x0020_Areas_x0020_and_x0020_Services_x0020_Provided">
    <vt:lpwstr/>
  </property>
  <property fmtid="{D5CDD505-2E9C-101B-9397-08002B2CF9AE}" pid="10" name="{A44787D4-0540-4523-9961-78E4036D8C6D}">
    <vt:lpwstr>{598A08DD-22B8-4958-A49E-DFA9DED9E108}</vt:lpwstr>
  </property>
  <property fmtid="{D5CDD505-2E9C-101B-9397-08002B2CF9AE}" pid="11" name="MSIP_Label_de7afb16-bed2-47a7-a936-de53beb31938_Enabled">
    <vt:lpwstr>true</vt:lpwstr>
  </property>
  <property fmtid="{D5CDD505-2E9C-101B-9397-08002B2CF9AE}" pid="12" name="MSIP_Label_de7afb16-bed2-47a7-a936-de53beb31938_SetDate">
    <vt:lpwstr>2026-04-20T23:53:27Z</vt:lpwstr>
  </property>
  <property fmtid="{D5CDD505-2E9C-101B-9397-08002B2CF9AE}" pid="13" name="MSIP_Label_de7afb16-bed2-47a7-a936-de53beb31938_Method">
    <vt:lpwstr>Standard</vt:lpwstr>
  </property>
  <property fmtid="{D5CDD505-2E9C-101B-9397-08002B2CF9AE}" pid="14" name="MSIP_Label_de7afb16-bed2-47a7-a936-de53beb31938_Name">
    <vt:lpwstr>de7afb16-bed2-47a7-a936-de53beb31938</vt:lpwstr>
  </property>
  <property fmtid="{D5CDD505-2E9C-101B-9397-08002B2CF9AE}" pid="15" name="MSIP_Label_de7afb16-bed2-47a7-a936-de53beb31938_SiteId">
    <vt:lpwstr>962f21cf-93ea-449f-99bf-402e2b2987b2</vt:lpwstr>
  </property>
  <property fmtid="{D5CDD505-2E9C-101B-9397-08002B2CF9AE}" pid="16" name="MSIP_Label_de7afb16-bed2-47a7-a936-de53beb31938_ActionId">
    <vt:lpwstr>4fb702d1-542d-43ab-9f06-d93314fd3bb1</vt:lpwstr>
  </property>
  <property fmtid="{D5CDD505-2E9C-101B-9397-08002B2CF9AE}" pid="17" name="MSIP_Label_de7afb16-bed2-47a7-a936-de53beb31938_ContentBits">
    <vt:lpwstr>0</vt:lpwstr>
  </property>
  <property fmtid="{D5CDD505-2E9C-101B-9397-08002B2CF9AE}" pid="18" name="MSIP_Label_de7afb16-bed2-47a7-a936-de53beb31938_Tag">
    <vt:lpwstr>10, 3, 0, 1</vt:lpwstr>
  </property>
</Properties>
</file>