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corp.opg.com\opg\OEB APPLICATION\EB-2025-0297 COS\Interrogatories - Working Folder\Exhibit D\"/>
    </mc:Choice>
  </mc:AlternateContent>
  <xr:revisionPtr revIDLastSave="0" documentId="8_{6F1F31C3-8B9B-4F59-941D-77BD5266863A}" xr6:coauthVersionLast="47" xr6:coauthVersionMax="47" xr10:uidLastSave="{00000000-0000-0000-0000-000000000000}"/>
  <bookViews>
    <workbookView xWindow="-110" yWindow="-110" windowWidth="19420" windowHeight="11500" xr2:uid="{C69DA814-93B0-094F-A190-C35F8C709CCB}"/>
  </bookViews>
  <sheets>
    <sheet name="HE Capital" sheetId="1" r:id="rId1"/>
  </sheets>
  <definedNames>
    <definedName name="_xlnm._FilterDatabase" localSheetId="0" hidden="1">'HE Capital'!$D$9:$AC$9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6" i="1" l="1"/>
  <c r="U63" i="1"/>
  <c r="U89" i="1"/>
  <c r="U84" i="1"/>
  <c r="U82" i="1"/>
  <c r="U81" i="1"/>
  <c r="U79" i="1"/>
  <c r="U74" i="1"/>
  <c r="U72" i="1"/>
  <c r="U56" i="1"/>
  <c r="U55" i="1"/>
  <c r="U54" i="1"/>
  <c r="U51" i="1"/>
  <c r="U41" i="1"/>
  <c r="U40" i="1"/>
  <c r="U38" i="1"/>
  <c r="U34" i="1"/>
  <c r="U33" i="1"/>
  <c r="U32" i="1"/>
  <c r="U31" i="1"/>
  <c r="U30" i="1"/>
  <c r="U25" i="1"/>
  <c r="U24" i="1"/>
  <c r="U13" i="1"/>
  <c r="M91" i="1"/>
  <c r="V83" i="1"/>
  <c r="V84" i="1"/>
  <c r="V89" i="1"/>
  <c r="V90" i="1"/>
  <c r="V68" i="1"/>
  <c r="V70" i="1"/>
  <c r="V72" i="1"/>
  <c r="V73" i="1"/>
  <c r="V74" i="1"/>
  <c r="V75" i="1"/>
  <c r="V78" i="1"/>
  <c r="V79" i="1"/>
  <c r="V80" i="1"/>
  <c r="V81" i="1"/>
  <c r="V82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7" i="1"/>
  <c r="V48" i="1"/>
  <c r="V49" i="1"/>
  <c r="V50" i="1"/>
  <c r="V51" i="1"/>
  <c r="V55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10" i="1"/>
</calcChain>
</file>

<file path=xl/sharedStrings.xml><?xml version="1.0" encoding="utf-8"?>
<sst xmlns="http://schemas.openxmlformats.org/spreadsheetml/2006/main" count="1077" uniqueCount="249">
  <si>
    <t>D1-AMPCO-014 - Attachment 1</t>
  </si>
  <si>
    <t>Ref: D1-1-2 table 2, Table 2b</t>
  </si>
  <si>
    <t>Capital Project Listing - Regulated Hydroelectric</t>
  </si>
  <si>
    <t>Projects $10M - $30M Total Project Cost (Allocated)</t>
  </si>
  <si>
    <t>Drivers of Variance to First Execution BCS</t>
  </si>
  <si>
    <t>Line No.</t>
  </si>
  <si>
    <t>Region</t>
  </si>
  <si>
    <t>Facility</t>
  </si>
  <si>
    <t>Project Name</t>
  </si>
  <si>
    <t>Project Number</t>
  </si>
  <si>
    <t>Category</t>
  </si>
  <si>
    <t>Start Date</t>
  </si>
  <si>
    <t xml:space="preserve">Final In-Service Date </t>
  </si>
  <si>
    <t>Total Project Cost ($M)</t>
  </si>
  <si>
    <t>Cost at First Execution BCS ($M)</t>
  </si>
  <si>
    <t>Final In-Service Date at Execution BCS</t>
  </si>
  <si>
    <t>Total In-Service ($M)</t>
  </si>
  <si>
    <t>In-Service LTD ($M)</t>
  </si>
  <si>
    <t>In-Service IR Term</t>
  </si>
  <si>
    <t>In-Service 2025</t>
  </si>
  <si>
    <t>In-Service 2026</t>
  </si>
  <si>
    <t>SPI = EV/PV</t>
  </si>
  <si>
    <t>Schedule Variance (SV) = EV-PV
(hours)</t>
  </si>
  <si>
    <t>Schedule Variance (SV) = EV-PV
($M)</t>
  </si>
  <si>
    <t>CPI = EV/AC</t>
  </si>
  <si>
    <t>Cost Variance = EV-AC</t>
  </si>
  <si>
    <t>Cost Varinace to  Execution BCS ($M)</t>
  </si>
  <si>
    <t>Variance: Project Management ($M)</t>
  </si>
  <si>
    <t>Variance: Engineering ($M)</t>
  </si>
  <si>
    <t>Variance: Construction ($M)</t>
  </si>
  <si>
    <t>Variance: Contingency ($M)</t>
  </si>
  <si>
    <t>Variance: Interest ($M)</t>
  </si>
  <si>
    <t>Variance: Other ($M)</t>
  </si>
  <si>
    <t>If Other, Please Explain</t>
  </si>
  <si>
    <t>Eastern</t>
  </si>
  <si>
    <t>Matabitchuan</t>
  </si>
  <si>
    <t>Replace Penstocks &amp; Saddles</t>
  </si>
  <si>
    <t>80703</t>
  </si>
  <si>
    <t>Sustaining</t>
  </si>
  <si>
    <t>n/a</t>
  </si>
  <si>
    <t>Otto Holden</t>
  </si>
  <si>
    <t>Otto Holden GS - Replace Sluicegates &amp; Rehabilitate Sluicegates System</t>
  </si>
  <si>
    <t>80717</t>
  </si>
  <si>
    <t>Niagara</t>
  </si>
  <si>
    <t>Sir Adam Beck 2</t>
  </si>
  <si>
    <t>Sir Adam Beck II GS - Station Service Upgrades</t>
  </si>
  <si>
    <t>80666</t>
  </si>
  <si>
    <t>Others: Procurement</t>
  </si>
  <si>
    <t>R.H. Saunders</t>
  </si>
  <si>
    <t>R.H. Saunders GS - Replace Station Service Breakers</t>
  </si>
  <si>
    <t>80637</t>
  </si>
  <si>
    <t>R.H Saunders GS - Replace Powerhouse Crane</t>
  </si>
  <si>
    <t>80635</t>
  </si>
  <si>
    <t>Lower Notch</t>
  </si>
  <si>
    <t>Lower Notch GS - Unit G2 Capital Upgrades</t>
  </si>
  <si>
    <t>80694</t>
  </si>
  <si>
    <t>Sustaining
(Refurbishment)</t>
  </si>
  <si>
    <t>The data is too old to provide a meaningful comparison, and the cost information from the first BCS execution was not broken down into the requested categories.</t>
  </si>
  <si>
    <t>Lower Notch GS - G1 Capital Upgrade</t>
  </si>
  <si>
    <t>80692</t>
  </si>
  <si>
    <t>Des Joachims</t>
  </si>
  <si>
    <t>Des Joachims GS - Rewind Generators G1, G3, G5</t>
  </si>
  <si>
    <t>80604</t>
  </si>
  <si>
    <t>Chenaux</t>
  </si>
  <si>
    <t>Chenaux GS - Replace Protections and Controls</t>
  </si>
  <si>
    <t>80596</t>
  </si>
  <si>
    <t>Western</t>
  </si>
  <si>
    <t>Caribou Falls</t>
  </si>
  <si>
    <t>Caribou Block Dam #2 Rehab</t>
  </si>
  <si>
    <t>83029</t>
  </si>
  <si>
    <t>Regulatory</t>
  </si>
  <si>
    <t>Manitou Falls</t>
  </si>
  <si>
    <t>Sluicegate Replacement</t>
  </si>
  <si>
    <t>82940</t>
  </si>
  <si>
    <t>Silver Falls</t>
  </si>
  <si>
    <t>SLV G1 Rewind and New Core</t>
  </si>
  <si>
    <t>82385</t>
  </si>
  <si>
    <t>Aguasabon</t>
  </si>
  <si>
    <t>Surge Tank Replacement</t>
  </si>
  <si>
    <t>83610</t>
  </si>
  <si>
    <t>Whitedog Falls</t>
  </si>
  <si>
    <t>WHD Sluicegate Replacement</t>
  </si>
  <si>
    <t>83031</t>
  </si>
  <si>
    <t>DEJ - Controls - Repl. Generator Controls</t>
  </si>
  <si>
    <t>83353</t>
  </si>
  <si>
    <t>OTO - Capital Project Scope G7 1st Unit</t>
  </si>
  <si>
    <t>84385</t>
  </si>
  <si>
    <t>Otter Rapids</t>
  </si>
  <si>
    <t>OTR -T2/T1 Transformer Replacement</t>
  </si>
  <si>
    <t>82255</t>
  </si>
  <si>
    <t>Pine Portage</t>
  </si>
  <si>
    <t>PIN Sluicegate Replacement</t>
  </si>
  <si>
    <t>82802</t>
  </si>
  <si>
    <t xml:space="preserve"> -   </t>
  </si>
  <si>
    <t>WHD Sluicegate Repl. - Dogged #1-#4- #5-#6</t>
  </si>
  <si>
    <t>84446</t>
  </si>
  <si>
    <t>82799</t>
  </si>
  <si>
    <t>SAU - Headwork Crane Replacement</t>
  </si>
  <si>
    <t>83111</t>
  </si>
  <si>
    <t>Replace Generator Breakers and Station Service Brks.</t>
  </si>
  <si>
    <t>80602</t>
  </si>
  <si>
    <t>Barrett Chute</t>
  </si>
  <si>
    <t>Rewind Generators &amp; Reinsulate Field Poles (G1-4) First Unit (G3)</t>
  </si>
  <si>
    <t>80980</t>
  </si>
  <si>
    <t>Capital Refurb Rewind Generators &amp; Reinsulate Field Poles (G1-4) Second Unit (G4)</t>
  </si>
  <si>
    <t>84587</t>
  </si>
  <si>
    <t>Capital Refurb Rewind Generators &amp; Reinsulate Field Poles (G1)</t>
  </si>
  <si>
    <t>86082</t>
  </si>
  <si>
    <t>Otter Runner Purchase</t>
  </si>
  <si>
    <t>80684</t>
  </si>
  <si>
    <t>Value Enhancing (Refurbishment)</t>
  </si>
  <si>
    <t>Otter Sluice Gate Upgrades</t>
  </si>
  <si>
    <t>82246</t>
  </si>
  <si>
    <t>Abitibi Canyon</t>
  </si>
  <si>
    <t>Abitibi - Transformer Deck Roof Replacement</t>
  </si>
  <si>
    <t>82257</t>
  </si>
  <si>
    <t>Stewartville</t>
  </si>
  <si>
    <t xml:space="preserve">Replace AC Station Service Transformers, Switchgear and Distribution Panels </t>
  </si>
  <si>
    <t>83763</t>
  </si>
  <si>
    <t>Elliott Chute</t>
  </si>
  <si>
    <t>Elliott - Service Gate and Gains Upgrade</t>
  </si>
  <si>
    <t>84534</t>
  </si>
  <si>
    <t xml:space="preserve"> </t>
  </si>
  <si>
    <t>Replacement of Excitation System All 16 Units</t>
  </si>
  <si>
    <t>82986</t>
  </si>
  <si>
    <t>Install Concrete Plug in Ice Sluice Drum Gate Openings</t>
  </si>
  <si>
    <t>84202</t>
  </si>
  <si>
    <t>Others: Bill 124 Costs</t>
  </si>
  <si>
    <t>DeCew Falls 2</t>
  </si>
  <si>
    <t>G1 Runner Shaft Replacement</t>
  </si>
  <si>
    <t>84558</t>
  </si>
  <si>
    <t>Others: Procurement, Commissioning, Closeout</t>
  </si>
  <si>
    <t>Sir Adam Beck 1</t>
  </si>
  <si>
    <t>BK1 Tailrace Deck</t>
  </si>
  <si>
    <t>86053</t>
  </si>
  <si>
    <t>SAB2 Headgate Replt.</t>
  </si>
  <si>
    <t>86376</t>
  </si>
  <si>
    <t>SAB2 Rock Cliff Conc. Rehab</t>
  </si>
  <si>
    <t>86491</t>
  </si>
  <si>
    <t>Others: Prourement, Closeout</t>
  </si>
  <si>
    <t>Battery Banks and DC System Upgrade</t>
  </si>
  <si>
    <t>80812</t>
  </si>
  <si>
    <t>Others: Procurement, Closeout, Commissioning</t>
  </si>
  <si>
    <t>Alexander</t>
  </si>
  <si>
    <t>Stn. Switchgear, Protections &amp; Ctrls. Repl.</t>
  </si>
  <si>
    <t>82378</t>
  </si>
  <si>
    <t>Others: Procurement, Bill 124 Costs</t>
  </si>
  <si>
    <t>Cameron Falls</t>
  </si>
  <si>
    <t>T1 &amp; T2 Replacement</t>
  </si>
  <si>
    <t>82390</t>
  </si>
  <si>
    <t xml:space="preserve">BK2 Penstock Concrete Restoration </t>
  </si>
  <si>
    <t>87951</t>
  </si>
  <si>
    <t>CAF 120/208V &amp; Lighting Upgrade</t>
  </si>
  <si>
    <t>84432</t>
  </si>
  <si>
    <t>SAU - Concrete Rehabilitation</t>
  </si>
  <si>
    <t>89543</t>
  </si>
  <si>
    <t>Bingham Chute</t>
  </si>
  <si>
    <t>Bingham Chute GS Redevelopment</t>
  </si>
  <si>
    <t>86385</t>
  </si>
  <si>
    <t>Value Enhancing (Redevelopment)</t>
  </si>
  <si>
    <t>Crystal Falls</t>
  </si>
  <si>
    <t>Crystal Falls Elect./Controls Upgrade</t>
  </si>
  <si>
    <t>82261</t>
  </si>
  <si>
    <t>STW - G5 Cap. Refurb. - Rwnd Gen. &amp; Reinsul.</t>
  </si>
  <si>
    <t>82351</t>
  </si>
  <si>
    <t>OTO - New Turbine Runners</t>
  </si>
  <si>
    <t>83356</t>
  </si>
  <si>
    <t>SAU - Headgate Control Replacement</t>
  </si>
  <si>
    <t>86220</t>
  </si>
  <si>
    <t>Coniston</t>
  </si>
  <si>
    <t>Wanapitei Civil Upgrades</t>
  </si>
  <si>
    <t>86310</t>
  </si>
  <si>
    <t>SAU - Long Sault Dam Superstructure Automation (JW) (NYPA)</t>
  </si>
  <si>
    <t>87140</t>
  </si>
  <si>
    <t>SAU - 13.8KV Underground Feeder Eval. (JW) (NYPA)</t>
  </si>
  <si>
    <t>87141</t>
  </si>
  <si>
    <t>OTO - G1 Refurb - Turbine &amp; Generator</t>
  </si>
  <si>
    <t>87545</t>
  </si>
  <si>
    <t>ABI - Powerhouse Crane Refurb / Replace</t>
  </si>
  <si>
    <t>89078</t>
  </si>
  <si>
    <t>ABI - Unloading Crane Refurb/Replacement</t>
  </si>
  <si>
    <t>89079</t>
  </si>
  <si>
    <t>SLV Electrical Infrastructure Replacement</t>
  </si>
  <si>
    <t>82005</t>
  </si>
  <si>
    <t>CAF Electrical Infrastructure Replacement</t>
  </si>
  <si>
    <t>84430</t>
  </si>
  <si>
    <t>MOT T1 Replacement</t>
  </si>
  <si>
    <t>84436</t>
  </si>
  <si>
    <t>WHD Electrical Infrastructure Replacement</t>
  </si>
  <si>
    <t>84448</t>
  </si>
  <si>
    <t>Black Sturgeon Dam</t>
  </si>
  <si>
    <t>86369</t>
  </si>
  <si>
    <t>G2 Rewind &amp; Core Replacement</t>
  </si>
  <si>
    <t>86383</t>
  </si>
  <si>
    <t>CAM - Block Dam 3-4 Life Extension</t>
  </si>
  <si>
    <t>89000</t>
  </si>
  <si>
    <t>SAB OH Site Prep and Facility Rehab</t>
  </si>
  <si>
    <t>86379</t>
  </si>
  <si>
    <t>BK2 Phse. Cranes Replacement</t>
  </si>
  <si>
    <t>89025</t>
  </si>
  <si>
    <t>Arnprior</t>
  </si>
  <si>
    <t>ARN - Repl. AC Stn. Serv. Switchgear &amp; Brkrs.</t>
  </si>
  <si>
    <t>80951</t>
  </si>
  <si>
    <t>Sir Adam Beck Pump GS</t>
  </si>
  <si>
    <t>Hatchcover and Drive System</t>
  </si>
  <si>
    <t>82210</t>
  </si>
  <si>
    <t>Others: Procurement, Closeout</t>
  </si>
  <si>
    <t>Mountain Chute</t>
  </si>
  <si>
    <t>MTN - Repl. AC Sta. Serv. Trnsfrmrs Switch</t>
  </si>
  <si>
    <t>82987</t>
  </si>
  <si>
    <t>Abitibi - Breaker Roof Replt.</t>
  </si>
  <si>
    <t>83153</t>
  </si>
  <si>
    <t>CAM G7 Capital Refurb</t>
  </si>
  <si>
    <t>83257</t>
  </si>
  <si>
    <t>SAU - Repl. Iroquois Dam 2 Cranes (JW) (OPG)</t>
  </si>
  <si>
    <t>86586</t>
  </si>
  <si>
    <t>BAR - G2 Cap. Rfrb; Rwnd Gen. Reins. Fld. Pls.</t>
  </si>
  <si>
    <t>86077</t>
  </si>
  <si>
    <t>CHE - PH Cranes 2 - Cntrls &amp; Cndctr Upgrade</t>
  </si>
  <si>
    <t>86200</t>
  </si>
  <si>
    <t>SAB2 N and S Phse Cranes</t>
  </si>
  <si>
    <t>86438</t>
  </si>
  <si>
    <t>Others: Procurement, Commissioning, Closeout &amp; Inspection</t>
  </si>
  <si>
    <t>OTO - G8 Refurb - Turbine &amp; Generator</t>
  </si>
  <si>
    <t>86477</t>
  </si>
  <si>
    <t>OTO - G6 Refurb - Turbine &amp; Generator</t>
  </si>
  <si>
    <t>86478</t>
  </si>
  <si>
    <t>CAF Block Dam 4 Rehabilitation</t>
  </si>
  <si>
    <t>86602</t>
  </si>
  <si>
    <t>STW - Access Rd and Bank Stabilization</t>
  </si>
  <si>
    <t>89572</t>
  </si>
  <si>
    <t>ARN - Replace T1 Main Output Transformer</t>
  </si>
  <si>
    <t>87513</t>
  </si>
  <si>
    <t>BKP Headworks Crane Replacement</t>
  </si>
  <si>
    <t>86920</t>
  </si>
  <si>
    <t>DEJ - Headpond and Tailrace Booms</t>
  </si>
  <si>
    <t>86204</t>
  </si>
  <si>
    <t>BK2 Hoist Refurbishment G11-18</t>
  </si>
  <si>
    <t>84568</t>
  </si>
  <si>
    <t>Runner Replacement</t>
  </si>
  <si>
    <t>83104</t>
  </si>
  <si>
    <t>Canyon Dam Downstream Concrete Rehab</t>
  </si>
  <si>
    <t>87192</t>
  </si>
  <si>
    <t>Total Regulated Hydroelectric</t>
  </si>
  <si>
    <t>Filed:  2026-04-22</t>
  </si>
  <si>
    <t>EB-2025-0297</t>
  </si>
  <si>
    <t>Exhibit L</t>
  </si>
  <si>
    <t>Attachment 1</t>
  </si>
  <si>
    <t>D1-AMPCO-014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</si>
</sst>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_);\(#,##0.0\)"/>
    <numFmt numFmtId="165" formatCode="0.0"/>
    <numFmt numFmtId="166" formatCode="_(* #,##0.0_);_(* \(#,##0.0\);_(* &quot;-&quot;??_);_(@_)"/>
    <numFmt numFmtId="167" formatCode="0.0_);\(0.0\)"/>
  </numFmts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u/>
      <sz val="12"/>
      <color rgb="FF000000"/>
      <name val="Calibri"/>
      <family val="2"/>
    </font>
    <font>
      <b/>
      <sz val="12"/>
      <color theme="1"/>
      <name val="Aptos Narrow"/>
      <scheme val="minor"/>
    </font>
    <font>
      <sz val="10"/>
      <name val="Calibri"/>
    </font>
    <font>
      <sz val="10"/>
      <color theme="1"/>
      <name val="Calibri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</font>
    <font>
      <sz val="12"/>
      <color rgb="FF000000"/>
      <name val="Aptos Narrow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58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49" fontId="6" fillId="0" borderId="1" xfId="2" applyNumberFormat="1" applyFont="1" applyBorder="1" applyAlignment="1">
      <alignment horizontal="center" vertical="center" wrapText="1"/>
    </xf>
    <xf numFmtId="17" fontId="6" fillId="0" borderId="1" xfId="2" applyNumberFormat="1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vertical="center"/>
    </xf>
    <xf numFmtId="165" fontId="6" fillId="0" borderId="1" xfId="2" applyNumberFormat="1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0" fontId="6" fillId="0" borderId="1" xfId="2" quotePrefix="1" applyFont="1" applyBorder="1" applyAlignment="1">
      <alignment horizontal="center" vertical="center" wrapText="1"/>
    </xf>
    <xf numFmtId="0" fontId="5" fillId="0" borderId="1" xfId="3" applyFont="1" applyBorder="1" applyAlignment="1">
      <alignment horizontal="right" vertical="center" wrapText="1"/>
    </xf>
    <xf numFmtId="0" fontId="5" fillId="0" borderId="1" xfId="2" quotePrefix="1" applyFont="1" applyBorder="1" applyAlignment="1">
      <alignment horizontal="right" vertical="center" wrapText="1"/>
    </xf>
    <xf numFmtId="164" fontId="6" fillId="0" borderId="1" xfId="2" applyNumberFormat="1" applyFont="1" applyBorder="1" applyAlignment="1" applyProtection="1">
      <alignment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0" fillId="0" borderId="1" xfId="0" applyBorder="1"/>
    <xf numFmtId="0" fontId="10" fillId="0" borderId="0" xfId="0" applyFont="1"/>
    <xf numFmtId="17" fontId="6" fillId="0" borderId="1" xfId="2" applyNumberFormat="1" applyFont="1" applyBorder="1" applyAlignment="1">
      <alignment horizontal="right" vertical="center" wrapText="1"/>
    </xf>
    <xf numFmtId="39" fontId="11" fillId="0" borderId="1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vertical="center"/>
    </xf>
    <xf numFmtId="39" fontId="11" fillId="0" borderId="1" xfId="2" applyNumberFormat="1" applyFont="1" applyBorder="1" applyAlignment="1">
      <alignment vertical="center"/>
    </xf>
    <xf numFmtId="164" fontId="12" fillId="0" borderId="1" xfId="2" applyNumberFormat="1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16" fillId="0" borderId="0" xfId="0" applyFont="1" applyAlignment="1">
      <alignment wrapText="1"/>
    </xf>
    <xf numFmtId="0" fontId="17" fillId="0" borderId="0" xfId="0" applyFont="1"/>
    <xf numFmtId="0" fontId="19" fillId="0" borderId="0" xfId="0" applyFont="1"/>
    <xf numFmtId="0" fontId="12" fillId="0" borderId="1" xfId="0" applyFont="1" applyBorder="1" applyAlignment="1">
      <alignment vertical="center"/>
    </xf>
    <xf numFmtId="167" fontId="6" fillId="0" borderId="1" xfId="2" applyNumberFormat="1" applyFont="1" applyBorder="1" applyAlignment="1">
      <alignment horizontal="right" vertical="center"/>
    </xf>
    <xf numFmtId="3" fontId="0" fillId="0" borderId="0" xfId="0" applyNumberFormat="1"/>
    <xf numFmtId="3" fontId="19" fillId="0" borderId="0" xfId="0" applyNumberFormat="1" applyFont="1"/>
    <xf numFmtId="3" fontId="17" fillId="0" borderId="0" xfId="0" applyNumberFormat="1" applyFont="1"/>
    <xf numFmtId="39" fontId="11" fillId="0" borderId="2" xfId="2" applyNumberFormat="1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17" fontId="11" fillId="0" borderId="1" xfId="2" applyNumberFormat="1" applyFont="1" applyBorder="1" applyAlignment="1">
      <alignment horizontal="right" vertical="center" wrapText="1"/>
    </xf>
    <xf numFmtId="166" fontId="11" fillId="0" borderId="1" xfId="1" applyNumberFormat="1" applyFont="1" applyFill="1" applyBorder="1" applyAlignment="1">
      <alignment horizontal="right" vertical="center"/>
    </xf>
    <xf numFmtId="0" fontId="12" fillId="0" borderId="8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39" fontId="11" fillId="0" borderId="1" xfId="2" applyNumberFormat="1" applyFont="1" applyBorder="1" applyAlignment="1">
      <alignment horizontal="right" vertical="center"/>
    </xf>
    <xf numFmtId="164" fontId="11" fillId="0" borderId="1" xfId="2" applyNumberFormat="1" applyFont="1" applyBorder="1" applyAlignment="1">
      <alignment horizontal="right" vertical="center"/>
    </xf>
    <xf numFmtId="164" fontId="12" fillId="0" borderId="1" xfId="2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">
    <cellStyle name="Comma" xfId="1" builtinId="3"/>
    <cellStyle name="Normal" xfId="0" builtinId="0"/>
    <cellStyle name="Normal 2 2" xfId="2" xr:uid="{B3C55EA2-8F4B-B54E-A71E-73790DDA533D}"/>
    <cellStyle name="Normal_Copy of WPC Mar 2004 R1" xfId="3" xr:uid="{D7702030-5ACB-6D42-900C-0F6ECDEEBAC6}"/>
  </cellStyles>
  <dxfs count="0"/>
  <tableStyles count="0" defaultTableStyle="TableStyleMedium2" defaultPivotStyle="PivotStyleLight16"/>
  <colors>
    <mruColors>
      <color rgb="FFFFFF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08C04-AA14-8443-84DD-AC522EDB615F}">
  <dimension ref="A1:AL91"/>
  <sheetViews>
    <sheetView tabSelected="1" workbookViewId="0">
      <pane ySplit="9" topLeftCell="A10" activePane="bottomLeft" state="frozen"/>
      <selection pane="bottomLeft" activeCell="D4" sqref="D4"/>
    </sheetView>
  </sheetViews>
  <sheetFormatPr defaultColWidth="11" defaultRowHeight="15.75" customHeight="1" x14ac:dyDescent="0.4"/>
  <cols>
    <col min="3" max="3" width="15.08203125" customWidth="1"/>
    <col min="4" max="4" width="43.5" customWidth="1"/>
    <col min="6" max="6" width="15" customWidth="1"/>
    <col min="7" max="9" width="11" bestFit="1" customWidth="1"/>
    <col min="10" max="10" width="11.75" customWidth="1"/>
    <col min="12" max="12" width="11.25" customWidth="1"/>
    <col min="13" max="13" width="12.08203125" customWidth="1"/>
    <col min="14" max="14" width="11.58203125" customWidth="1"/>
    <col min="15" max="15" width="11" customWidth="1"/>
    <col min="16" max="16" width="10.75" customWidth="1"/>
    <col min="20" max="20" width="9.58203125" customWidth="1"/>
    <col min="21" max="22" width="11.25" customWidth="1"/>
    <col min="29" max="29" width="42.25" bestFit="1" customWidth="1"/>
  </cols>
  <sheetData>
    <row r="1" spans="1:38" ht="16" x14ac:dyDescent="0.4">
      <c r="A1" s="22" t="s">
        <v>0</v>
      </c>
      <c r="F1" s="52" t="s">
        <v>244</v>
      </c>
      <c r="Q1" s="34"/>
    </row>
    <row r="2" spans="1:38" ht="16" x14ac:dyDescent="0.4">
      <c r="A2" s="22"/>
      <c r="F2" s="52" t="s">
        <v>245</v>
      </c>
      <c r="Q2" s="34"/>
    </row>
    <row r="3" spans="1:38" ht="16" x14ac:dyDescent="0.4">
      <c r="F3" s="52" t="s">
        <v>246</v>
      </c>
      <c r="P3" s="38"/>
      <c r="Q3" s="39"/>
      <c r="W3" s="35"/>
    </row>
    <row r="4" spans="1:38" ht="16" x14ac:dyDescent="0.4">
      <c r="A4" t="s">
        <v>1</v>
      </c>
      <c r="F4" s="52" t="s">
        <v>248</v>
      </c>
      <c r="L4" s="34"/>
      <c r="Q4" s="39"/>
      <c r="T4" s="38"/>
      <c r="W4" s="35"/>
    </row>
    <row r="5" spans="1:38" ht="16" x14ac:dyDescent="0.4">
      <c r="B5" s="34"/>
      <c r="C5" s="34"/>
      <c r="D5" s="34"/>
      <c r="E5" s="34"/>
      <c r="F5" s="52" t="s">
        <v>247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40"/>
      <c r="W5" s="35"/>
    </row>
    <row r="6" spans="1:38" s="2" customFormat="1" ht="17.25" customHeight="1" x14ac:dyDescent="0.4">
      <c r="A6" s="1"/>
      <c r="B6" s="53" t="s">
        <v>2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1"/>
      <c r="V6"/>
      <c r="W6" s="35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s="2" customFormat="1" ht="17.25" customHeight="1" x14ac:dyDescent="0.4">
      <c r="A7" s="1"/>
      <c r="B7" s="54" t="s">
        <v>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1"/>
      <c r="V7"/>
      <c r="W7" s="34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ht="16" x14ac:dyDescent="0.4">
      <c r="A8" s="1"/>
      <c r="B8" s="1"/>
      <c r="C8" s="1"/>
      <c r="D8" s="1"/>
      <c r="E8" s="29"/>
      <c r="F8" s="29"/>
      <c r="G8" s="30"/>
      <c r="H8" s="30"/>
      <c r="I8" s="31"/>
      <c r="J8" s="32"/>
      <c r="K8" s="31"/>
      <c r="L8" s="31"/>
      <c r="M8" s="31"/>
      <c r="N8" s="30"/>
      <c r="O8" s="30"/>
      <c r="P8" s="30"/>
      <c r="Q8" s="33"/>
      <c r="R8" s="33"/>
      <c r="S8" s="33"/>
      <c r="T8" s="33"/>
      <c r="U8" s="33"/>
      <c r="V8" s="33"/>
      <c r="W8" s="55" t="s">
        <v>4</v>
      </c>
      <c r="X8" s="56"/>
      <c r="Y8" s="56"/>
      <c r="Z8" s="56"/>
      <c r="AA8" s="56"/>
      <c r="AB8" s="56"/>
      <c r="AC8" s="57"/>
    </row>
    <row r="9" spans="1:38" ht="57" customHeight="1" x14ac:dyDescent="0.4">
      <c r="A9" s="20" t="s">
        <v>5</v>
      </c>
      <c r="B9" s="20" t="s">
        <v>6</v>
      </c>
      <c r="C9" s="20" t="s">
        <v>7</v>
      </c>
      <c r="D9" s="20" t="s">
        <v>8</v>
      </c>
      <c r="E9" s="20" t="s">
        <v>9</v>
      </c>
      <c r="F9" s="20" t="s">
        <v>10</v>
      </c>
      <c r="G9" s="20" t="s">
        <v>11</v>
      </c>
      <c r="H9" s="20" t="s">
        <v>12</v>
      </c>
      <c r="I9" s="20" t="s">
        <v>13</v>
      </c>
      <c r="J9" s="20" t="s">
        <v>14</v>
      </c>
      <c r="K9" s="20" t="s">
        <v>15</v>
      </c>
      <c r="L9" s="20" t="s">
        <v>16</v>
      </c>
      <c r="M9" s="20" t="s">
        <v>17</v>
      </c>
      <c r="N9" s="20" t="s">
        <v>18</v>
      </c>
      <c r="O9" s="20" t="s">
        <v>19</v>
      </c>
      <c r="P9" s="20" t="s">
        <v>20</v>
      </c>
      <c r="Q9" s="3" t="s">
        <v>21</v>
      </c>
      <c r="R9" s="3" t="s">
        <v>22</v>
      </c>
      <c r="S9" s="3" t="s">
        <v>23</v>
      </c>
      <c r="T9" s="3" t="s">
        <v>24</v>
      </c>
      <c r="U9" s="3" t="s">
        <v>25</v>
      </c>
      <c r="V9" s="3" t="s">
        <v>26</v>
      </c>
      <c r="W9" s="3" t="s">
        <v>27</v>
      </c>
      <c r="X9" s="3" t="s">
        <v>28</v>
      </c>
      <c r="Y9" s="3" t="s">
        <v>29</v>
      </c>
      <c r="Z9" s="3" t="s">
        <v>30</v>
      </c>
      <c r="AA9" s="3" t="s">
        <v>31</v>
      </c>
      <c r="AB9" s="3" t="s">
        <v>32</v>
      </c>
      <c r="AC9" s="42" t="s">
        <v>33</v>
      </c>
    </row>
    <row r="10" spans="1:38" ht="16" x14ac:dyDescent="0.4">
      <c r="A10" s="3">
        <v>1</v>
      </c>
      <c r="B10" s="3" t="s">
        <v>34</v>
      </c>
      <c r="C10" s="3" t="s">
        <v>35</v>
      </c>
      <c r="D10" s="5" t="s">
        <v>36</v>
      </c>
      <c r="E10" s="6" t="s">
        <v>37</v>
      </c>
      <c r="F10" s="3" t="s">
        <v>38</v>
      </c>
      <c r="G10" s="7">
        <v>40158</v>
      </c>
      <c r="H10" s="7">
        <v>41288</v>
      </c>
      <c r="I10" s="8">
        <v>20.2</v>
      </c>
      <c r="J10" s="8">
        <v>22</v>
      </c>
      <c r="K10" s="7">
        <v>41244</v>
      </c>
      <c r="L10" s="8">
        <v>17.899590539999998</v>
      </c>
      <c r="M10" s="8">
        <v>17.899590539999998</v>
      </c>
      <c r="N10" s="9">
        <v>0</v>
      </c>
      <c r="O10" s="9">
        <v>0</v>
      </c>
      <c r="P10" s="9">
        <v>0</v>
      </c>
      <c r="Q10" s="23" t="s">
        <v>39</v>
      </c>
      <c r="R10" s="15" t="s">
        <v>39</v>
      </c>
      <c r="S10" s="15" t="s">
        <v>39</v>
      </c>
      <c r="T10" s="15" t="s">
        <v>39</v>
      </c>
      <c r="U10" s="15" t="s">
        <v>39</v>
      </c>
      <c r="V10" s="8">
        <f t="shared" ref="V10:V51" si="0">I10-J10</f>
        <v>-1.8000000000000007</v>
      </c>
      <c r="W10" s="49" t="s">
        <v>39</v>
      </c>
      <c r="X10" s="49" t="s">
        <v>39</v>
      </c>
      <c r="Y10" s="49" t="s">
        <v>39</v>
      </c>
      <c r="Z10" s="49" t="s">
        <v>39</v>
      </c>
      <c r="AA10" s="49" t="s">
        <v>39</v>
      </c>
      <c r="AB10" s="41" t="s">
        <v>39</v>
      </c>
      <c r="AC10" s="47"/>
    </row>
    <row r="11" spans="1:38" ht="26" x14ac:dyDescent="0.4">
      <c r="A11" s="4">
        <v>2</v>
      </c>
      <c r="B11" s="3" t="s">
        <v>34</v>
      </c>
      <c r="C11" s="3" t="s">
        <v>40</v>
      </c>
      <c r="D11" s="11" t="s">
        <v>41</v>
      </c>
      <c r="E11" s="6" t="s">
        <v>42</v>
      </c>
      <c r="F11" s="6" t="s">
        <v>38</v>
      </c>
      <c r="G11" s="7">
        <v>38862</v>
      </c>
      <c r="H11" s="7">
        <v>42312</v>
      </c>
      <c r="I11" s="8">
        <v>22.050000000000004</v>
      </c>
      <c r="J11" s="8">
        <v>23.8</v>
      </c>
      <c r="K11" s="7">
        <v>42323</v>
      </c>
      <c r="L11" s="8">
        <v>20.942975860000001</v>
      </c>
      <c r="M11" s="8">
        <v>20.942975860000001</v>
      </c>
      <c r="N11" s="10">
        <v>0</v>
      </c>
      <c r="O11" s="10">
        <v>0</v>
      </c>
      <c r="P11" s="10">
        <v>0</v>
      </c>
      <c r="Q11" s="23" t="s">
        <v>39</v>
      </c>
      <c r="R11" s="15" t="s">
        <v>39</v>
      </c>
      <c r="S11" s="15" t="s">
        <v>39</v>
      </c>
      <c r="T11" s="15" t="s">
        <v>39</v>
      </c>
      <c r="U11" s="15" t="s">
        <v>39</v>
      </c>
      <c r="V11" s="8">
        <f t="shared" si="0"/>
        <v>-1.7499999999999964</v>
      </c>
      <c r="W11" s="49" t="s">
        <v>39</v>
      </c>
      <c r="X11" s="49" t="s">
        <v>39</v>
      </c>
      <c r="Y11" s="49" t="s">
        <v>39</v>
      </c>
      <c r="Z11" s="49" t="s">
        <v>39</v>
      </c>
      <c r="AA11" s="49" t="s">
        <v>39</v>
      </c>
      <c r="AB11" s="41" t="s">
        <v>39</v>
      </c>
      <c r="AC11" s="47"/>
    </row>
    <row r="12" spans="1:38" ht="16" x14ac:dyDescent="0.4">
      <c r="A12" s="4">
        <v>3</v>
      </c>
      <c r="B12" s="3" t="s">
        <v>43</v>
      </c>
      <c r="C12" s="3" t="s">
        <v>44</v>
      </c>
      <c r="D12" s="5" t="s">
        <v>45</v>
      </c>
      <c r="E12" s="6" t="s">
        <v>46</v>
      </c>
      <c r="F12" s="6" t="s">
        <v>38</v>
      </c>
      <c r="G12" s="7">
        <v>40633</v>
      </c>
      <c r="H12" s="7">
        <v>43584</v>
      </c>
      <c r="I12" s="8">
        <v>14.12</v>
      </c>
      <c r="J12" s="8">
        <v>9.2609999999999992</v>
      </c>
      <c r="K12" s="7">
        <v>43008</v>
      </c>
      <c r="L12" s="8">
        <v>13.748983689999999</v>
      </c>
      <c r="M12" s="8">
        <v>13.748983689999999</v>
      </c>
      <c r="N12" s="8">
        <v>0</v>
      </c>
      <c r="O12" s="8">
        <v>0</v>
      </c>
      <c r="P12" s="8">
        <v>0</v>
      </c>
      <c r="Q12" s="23" t="s">
        <v>39</v>
      </c>
      <c r="R12" s="15" t="s">
        <v>39</v>
      </c>
      <c r="S12" s="15" t="s">
        <v>39</v>
      </c>
      <c r="T12" s="15" t="s">
        <v>39</v>
      </c>
      <c r="U12" s="15" t="s">
        <v>39</v>
      </c>
      <c r="V12" s="8">
        <f t="shared" si="0"/>
        <v>4.859</v>
      </c>
      <c r="W12" s="50">
        <v>-0.29999669000000001</v>
      </c>
      <c r="X12" s="50">
        <v>0.64526859000000003</v>
      </c>
      <c r="Y12" s="50">
        <v>5.0649593800000012</v>
      </c>
      <c r="Z12" s="50">
        <v>-0.85699999999999998</v>
      </c>
      <c r="AA12" s="50">
        <v>0.63215294</v>
      </c>
      <c r="AB12" s="25">
        <v>-0.3278397799999998</v>
      </c>
      <c r="AC12" s="43" t="s">
        <v>47</v>
      </c>
    </row>
    <row r="13" spans="1:38" ht="16" x14ac:dyDescent="0.4">
      <c r="A13" s="4">
        <v>4</v>
      </c>
      <c r="B13" s="3" t="s">
        <v>34</v>
      </c>
      <c r="C13" s="3" t="s">
        <v>48</v>
      </c>
      <c r="D13" s="11" t="s">
        <v>49</v>
      </c>
      <c r="E13" s="6" t="s">
        <v>50</v>
      </c>
      <c r="F13" s="6" t="s">
        <v>38</v>
      </c>
      <c r="G13" s="7">
        <v>40954</v>
      </c>
      <c r="H13" s="7">
        <v>43437</v>
      </c>
      <c r="I13" s="8">
        <v>16.740000000000002</v>
      </c>
      <c r="J13" s="8">
        <v>16.8</v>
      </c>
      <c r="K13" s="7">
        <v>43100</v>
      </c>
      <c r="L13" s="8">
        <v>16.673641719999999</v>
      </c>
      <c r="M13" s="8">
        <v>16.673641719999999</v>
      </c>
      <c r="N13" s="8">
        <v>0</v>
      </c>
      <c r="O13" s="8">
        <v>0</v>
      </c>
      <c r="P13" s="8">
        <v>0</v>
      </c>
      <c r="Q13" s="27">
        <v>0.95</v>
      </c>
      <c r="R13" s="15" t="s">
        <v>39</v>
      </c>
      <c r="S13" s="26">
        <v>-0.77600000000000002</v>
      </c>
      <c r="T13" s="26">
        <v>1.02</v>
      </c>
      <c r="U13" s="26">
        <f>352/1000</f>
        <v>0.35199999999999998</v>
      </c>
      <c r="V13" s="8">
        <f t="shared" si="0"/>
        <v>-5.9999999999998721E-2</v>
      </c>
      <c r="W13" s="49" t="s">
        <v>39</v>
      </c>
      <c r="X13" s="49" t="s">
        <v>39</v>
      </c>
      <c r="Y13" s="49" t="s">
        <v>39</v>
      </c>
      <c r="Z13" s="49" t="s">
        <v>39</v>
      </c>
      <c r="AA13" s="49" t="s">
        <v>39</v>
      </c>
      <c r="AB13" s="24" t="s">
        <v>39</v>
      </c>
      <c r="AC13" s="36"/>
    </row>
    <row r="14" spans="1:38" ht="16" x14ac:dyDescent="0.4">
      <c r="A14" s="4">
        <v>5</v>
      </c>
      <c r="B14" s="3" t="s">
        <v>34</v>
      </c>
      <c r="C14" s="3" t="s">
        <v>48</v>
      </c>
      <c r="D14" s="5" t="s">
        <v>51</v>
      </c>
      <c r="E14" s="6" t="s">
        <v>52</v>
      </c>
      <c r="F14" s="6" t="s">
        <v>38</v>
      </c>
      <c r="G14" s="7">
        <v>39686</v>
      </c>
      <c r="H14" s="7">
        <v>42167</v>
      </c>
      <c r="I14" s="8">
        <v>15.065</v>
      </c>
      <c r="J14" s="8">
        <v>15.7</v>
      </c>
      <c r="K14" s="7">
        <v>41973</v>
      </c>
      <c r="L14" s="8">
        <v>14.029424429999999</v>
      </c>
      <c r="M14" s="8">
        <v>14.029424429999999</v>
      </c>
      <c r="N14" s="8">
        <v>0</v>
      </c>
      <c r="O14" s="8">
        <v>0</v>
      </c>
      <c r="P14" s="8">
        <v>0</v>
      </c>
      <c r="Q14" s="23" t="s">
        <v>39</v>
      </c>
      <c r="R14" s="15" t="s">
        <v>39</v>
      </c>
      <c r="S14" s="15" t="s">
        <v>39</v>
      </c>
      <c r="T14" s="15" t="s">
        <v>39</v>
      </c>
      <c r="U14" s="15" t="s">
        <v>39</v>
      </c>
      <c r="V14" s="8">
        <f t="shared" si="0"/>
        <v>-0.63499999999999979</v>
      </c>
      <c r="W14" s="49" t="s">
        <v>39</v>
      </c>
      <c r="X14" s="49" t="s">
        <v>39</v>
      </c>
      <c r="Y14" s="49" t="s">
        <v>39</v>
      </c>
      <c r="Z14" s="49" t="s">
        <v>39</v>
      </c>
      <c r="AA14" s="49" t="s">
        <v>39</v>
      </c>
      <c r="AB14" s="24" t="s">
        <v>39</v>
      </c>
      <c r="AC14" s="36"/>
    </row>
    <row r="15" spans="1:38" ht="45.75" customHeight="1" x14ac:dyDescent="0.4">
      <c r="A15" s="4">
        <v>6</v>
      </c>
      <c r="B15" s="3" t="s">
        <v>34</v>
      </c>
      <c r="C15" s="3" t="s">
        <v>53</v>
      </c>
      <c r="D15" s="5" t="s">
        <v>54</v>
      </c>
      <c r="E15" s="6" t="s">
        <v>55</v>
      </c>
      <c r="F15" s="12" t="s">
        <v>56</v>
      </c>
      <c r="G15" s="7">
        <v>41165</v>
      </c>
      <c r="H15" s="7">
        <v>43252</v>
      </c>
      <c r="I15" s="8">
        <v>15.47</v>
      </c>
      <c r="J15" s="8">
        <v>13.7</v>
      </c>
      <c r="K15" s="7">
        <v>42391</v>
      </c>
      <c r="L15" s="8">
        <v>14.885927990000001</v>
      </c>
      <c r="M15" s="8">
        <v>14.885927990000001</v>
      </c>
      <c r="N15" s="8">
        <v>0</v>
      </c>
      <c r="O15" s="8">
        <v>0</v>
      </c>
      <c r="P15" s="8">
        <v>0</v>
      </c>
      <c r="Q15" s="23" t="s">
        <v>39</v>
      </c>
      <c r="R15" s="15" t="s">
        <v>39</v>
      </c>
      <c r="S15" s="15" t="s">
        <v>39</v>
      </c>
      <c r="T15" s="15" t="s">
        <v>39</v>
      </c>
      <c r="U15" s="15" t="s">
        <v>39</v>
      </c>
      <c r="V15" s="8">
        <f t="shared" si="0"/>
        <v>1.7700000000000014</v>
      </c>
      <c r="W15" s="49" t="s">
        <v>39</v>
      </c>
      <c r="X15" s="49" t="s">
        <v>39</v>
      </c>
      <c r="Y15" s="49" t="s">
        <v>39</v>
      </c>
      <c r="Z15" s="49" t="s">
        <v>39</v>
      </c>
      <c r="AA15" s="49" t="s">
        <v>39</v>
      </c>
      <c r="AB15" s="24" t="s">
        <v>39</v>
      </c>
      <c r="AC15" s="48" t="s">
        <v>57</v>
      </c>
    </row>
    <row r="16" spans="1:38" ht="39" x14ac:dyDescent="0.4">
      <c r="A16" s="4">
        <v>7</v>
      </c>
      <c r="B16" s="3" t="s">
        <v>34</v>
      </c>
      <c r="C16" s="3" t="s">
        <v>53</v>
      </c>
      <c r="D16" s="5" t="s">
        <v>58</v>
      </c>
      <c r="E16" s="6" t="s">
        <v>59</v>
      </c>
      <c r="F16" s="12" t="s">
        <v>56</v>
      </c>
      <c r="G16" s="7">
        <v>40869</v>
      </c>
      <c r="H16" s="7">
        <v>42637</v>
      </c>
      <c r="I16" s="8">
        <v>17.47</v>
      </c>
      <c r="J16" s="8">
        <v>14.2</v>
      </c>
      <c r="K16" s="7">
        <v>42027</v>
      </c>
      <c r="L16" s="8">
        <v>16.884551440000003</v>
      </c>
      <c r="M16" s="8">
        <v>16.884551440000003</v>
      </c>
      <c r="N16" s="8">
        <v>0</v>
      </c>
      <c r="O16" s="8">
        <v>0</v>
      </c>
      <c r="P16" s="8">
        <v>0</v>
      </c>
      <c r="Q16" s="23" t="s">
        <v>39</v>
      </c>
      <c r="R16" s="15" t="s">
        <v>39</v>
      </c>
      <c r="S16" s="15" t="s">
        <v>39</v>
      </c>
      <c r="T16" s="15" t="s">
        <v>39</v>
      </c>
      <c r="U16" s="15" t="s">
        <v>39</v>
      </c>
      <c r="V16" s="8">
        <f t="shared" si="0"/>
        <v>3.2699999999999996</v>
      </c>
      <c r="W16" s="49" t="s">
        <v>39</v>
      </c>
      <c r="X16" s="49" t="s">
        <v>39</v>
      </c>
      <c r="Y16" s="49" t="s">
        <v>39</v>
      </c>
      <c r="Z16" s="49" t="s">
        <v>39</v>
      </c>
      <c r="AA16" s="49" t="s">
        <v>39</v>
      </c>
      <c r="AB16" s="24" t="s">
        <v>39</v>
      </c>
      <c r="AC16" s="48" t="s">
        <v>57</v>
      </c>
    </row>
    <row r="17" spans="1:29" ht="26" x14ac:dyDescent="0.4">
      <c r="A17" s="4">
        <v>8</v>
      </c>
      <c r="B17" s="3" t="s">
        <v>34</v>
      </c>
      <c r="C17" s="3" t="s">
        <v>60</v>
      </c>
      <c r="D17" s="11" t="s">
        <v>61</v>
      </c>
      <c r="E17" s="6" t="s">
        <v>62</v>
      </c>
      <c r="F17" s="12" t="s">
        <v>56</v>
      </c>
      <c r="G17" s="7">
        <v>40428</v>
      </c>
      <c r="H17" s="7">
        <v>42132</v>
      </c>
      <c r="I17" s="8">
        <v>10.738</v>
      </c>
      <c r="J17" s="8">
        <v>8.5</v>
      </c>
      <c r="K17" s="7">
        <v>42093</v>
      </c>
      <c r="L17" s="8">
        <v>10.448887150000001</v>
      </c>
      <c r="M17" s="8">
        <v>10.448887150000001</v>
      </c>
      <c r="N17" s="8">
        <v>0</v>
      </c>
      <c r="O17" s="8">
        <v>0</v>
      </c>
      <c r="P17" s="8">
        <v>0</v>
      </c>
      <c r="Q17" s="23" t="s">
        <v>39</v>
      </c>
      <c r="R17" s="15" t="s">
        <v>39</v>
      </c>
      <c r="S17" s="15" t="s">
        <v>39</v>
      </c>
      <c r="T17" s="15" t="s">
        <v>39</v>
      </c>
      <c r="U17" s="15" t="s">
        <v>39</v>
      </c>
      <c r="V17" s="8">
        <f t="shared" si="0"/>
        <v>2.2379999999999995</v>
      </c>
      <c r="W17" s="50">
        <v>9.9000000000000005E-2</v>
      </c>
      <c r="X17" s="50">
        <v>-1.4999999999999999E-2</v>
      </c>
      <c r="Y17" s="50">
        <v>8.0229999999999997</v>
      </c>
      <c r="Z17" s="50">
        <v>-1.3680000000000001</v>
      </c>
      <c r="AA17" s="50">
        <v>4.1000000000000002E-2</v>
      </c>
      <c r="AB17" s="25">
        <v>-4.625</v>
      </c>
      <c r="AC17" s="43" t="s">
        <v>47</v>
      </c>
    </row>
    <row r="18" spans="1:29" ht="16" x14ac:dyDescent="0.4">
      <c r="A18" s="4">
        <v>9</v>
      </c>
      <c r="B18" s="3" t="s">
        <v>34</v>
      </c>
      <c r="C18" s="3" t="s">
        <v>63</v>
      </c>
      <c r="D18" s="5" t="s">
        <v>64</v>
      </c>
      <c r="E18" s="6" t="s">
        <v>65</v>
      </c>
      <c r="F18" s="6" t="s">
        <v>38</v>
      </c>
      <c r="G18" s="7">
        <v>39689</v>
      </c>
      <c r="H18" s="7">
        <v>43794</v>
      </c>
      <c r="I18" s="8">
        <v>14.241</v>
      </c>
      <c r="J18" s="8">
        <v>13.5</v>
      </c>
      <c r="K18" s="7">
        <v>42551</v>
      </c>
      <c r="L18" s="8">
        <v>13.980215529999999</v>
      </c>
      <c r="M18" s="8">
        <v>13.980215529999999</v>
      </c>
      <c r="N18" s="8">
        <v>0</v>
      </c>
      <c r="O18" s="8">
        <v>0</v>
      </c>
      <c r="P18" s="8">
        <v>0</v>
      </c>
      <c r="Q18" s="27">
        <v>1</v>
      </c>
      <c r="R18" s="15" t="s">
        <v>39</v>
      </c>
      <c r="S18" s="26">
        <v>0</v>
      </c>
      <c r="T18" s="27">
        <v>0.94</v>
      </c>
      <c r="U18" s="26">
        <v>-0.75900000000000001</v>
      </c>
      <c r="V18" s="8">
        <f t="shared" si="0"/>
        <v>0.74099999999999966</v>
      </c>
      <c r="W18" s="49" t="s">
        <v>39</v>
      </c>
      <c r="X18" s="49" t="s">
        <v>39</v>
      </c>
      <c r="Y18" s="49" t="s">
        <v>39</v>
      </c>
      <c r="Z18" s="49" t="s">
        <v>39</v>
      </c>
      <c r="AA18" s="49" t="s">
        <v>39</v>
      </c>
      <c r="AB18" s="24" t="s">
        <v>39</v>
      </c>
      <c r="AC18" s="36"/>
    </row>
    <row r="19" spans="1:29" ht="16" x14ac:dyDescent="0.4">
      <c r="A19" s="4">
        <v>10</v>
      </c>
      <c r="B19" s="4" t="s">
        <v>66</v>
      </c>
      <c r="C19" s="4" t="s">
        <v>67</v>
      </c>
      <c r="D19" s="13" t="s">
        <v>68</v>
      </c>
      <c r="E19" s="6" t="s">
        <v>69</v>
      </c>
      <c r="F19" s="3" t="s">
        <v>70</v>
      </c>
      <c r="G19" s="7">
        <v>42443</v>
      </c>
      <c r="H19" s="7">
        <v>43768</v>
      </c>
      <c r="I19" s="14">
        <v>24.649000000000001</v>
      </c>
      <c r="J19" s="14">
        <v>24.1</v>
      </c>
      <c r="K19" s="7">
        <v>43800</v>
      </c>
      <c r="L19" s="8">
        <v>24.64878697</v>
      </c>
      <c r="M19" s="14">
        <v>24.64878697</v>
      </c>
      <c r="N19" s="8">
        <v>0</v>
      </c>
      <c r="O19" s="8">
        <v>0</v>
      </c>
      <c r="P19" s="8">
        <v>0</v>
      </c>
      <c r="Q19" s="27">
        <v>1</v>
      </c>
      <c r="R19" s="15" t="s">
        <v>39</v>
      </c>
      <c r="S19" s="26">
        <v>-0.1</v>
      </c>
      <c r="T19" s="27">
        <v>1.02</v>
      </c>
      <c r="U19" s="26">
        <v>0.4</v>
      </c>
      <c r="V19" s="14">
        <f t="shared" si="0"/>
        <v>0.54899999999999949</v>
      </c>
      <c r="W19" s="49" t="s">
        <v>39</v>
      </c>
      <c r="X19" s="49" t="s">
        <v>39</v>
      </c>
      <c r="Y19" s="49" t="s">
        <v>39</v>
      </c>
      <c r="Z19" s="49" t="s">
        <v>39</v>
      </c>
      <c r="AA19" s="49" t="s">
        <v>39</v>
      </c>
      <c r="AB19" s="24" t="s">
        <v>39</v>
      </c>
      <c r="AC19" s="36"/>
    </row>
    <row r="20" spans="1:29" ht="16" x14ac:dyDescent="0.4">
      <c r="A20" s="4">
        <v>11</v>
      </c>
      <c r="B20" s="4" t="s">
        <v>66</v>
      </c>
      <c r="C20" s="4" t="s">
        <v>71</v>
      </c>
      <c r="D20" s="13" t="s">
        <v>72</v>
      </c>
      <c r="E20" s="6" t="s">
        <v>73</v>
      </c>
      <c r="F20" s="3" t="s">
        <v>38</v>
      </c>
      <c r="G20" s="7">
        <v>43213</v>
      </c>
      <c r="H20" s="7">
        <v>44454</v>
      </c>
      <c r="I20" s="15">
        <v>25.448</v>
      </c>
      <c r="J20" s="15">
        <v>24</v>
      </c>
      <c r="K20" s="7">
        <v>44105</v>
      </c>
      <c r="L20" s="8">
        <v>24.299949519999998</v>
      </c>
      <c r="M20" s="15">
        <v>23.599949519999999</v>
      </c>
      <c r="N20" s="8">
        <v>0</v>
      </c>
      <c r="O20" s="8">
        <v>0.7</v>
      </c>
      <c r="P20" s="8">
        <v>0</v>
      </c>
      <c r="Q20" s="23" t="s">
        <v>39</v>
      </c>
      <c r="R20" s="15" t="s">
        <v>39</v>
      </c>
      <c r="S20" s="15" t="s">
        <v>39</v>
      </c>
      <c r="T20" s="15" t="s">
        <v>39</v>
      </c>
      <c r="U20" s="15" t="s">
        <v>39</v>
      </c>
      <c r="V20" s="15">
        <f t="shared" si="0"/>
        <v>1.4480000000000004</v>
      </c>
      <c r="W20" s="49" t="s">
        <v>39</v>
      </c>
      <c r="X20" s="49" t="s">
        <v>39</v>
      </c>
      <c r="Y20" s="49" t="s">
        <v>39</v>
      </c>
      <c r="Z20" s="49" t="s">
        <v>39</v>
      </c>
      <c r="AA20" s="49" t="s">
        <v>39</v>
      </c>
      <c r="AB20" s="24" t="s">
        <v>39</v>
      </c>
      <c r="AC20" s="36"/>
    </row>
    <row r="21" spans="1:29" ht="26" x14ac:dyDescent="0.4">
      <c r="A21" s="4">
        <v>12</v>
      </c>
      <c r="B21" s="4" t="s">
        <v>66</v>
      </c>
      <c r="C21" s="4" t="s">
        <v>74</v>
      </c>
      <c r="D21" s="13" t="s">
        <v>75</v>
      </c>
      <c r="E21" s="3" t="s">
        <v>76</v>
      </c>
      <c r="F21" s="12" t="s">
        <v>56</v>
      </c>
      <c r="G21" s="7">
        <v>43122</v>
      </c>
      <c r="H21" s="7">
        <v>44900</v>
      </c>
      <c r="I21" s="14">
        <v>21.434000000000001</v>
      </c>
      <c r="J21" s="14">
        <v>16.78</v>
      </c>
      <c r="K21" s="7">
        <v>44166</v>
      </c>
      <c r="L21" s="8">
        <v>20.327046639999999</v>
      </c>
      <c r="M21" s="14">
        <v>20.327046639999999</v>
      </c>
      <c r="N21" s="8">
        <v>0</v>
      </c>
      <c r="O21" s="8">
        <v>0</v>
      </c>
      <c r="P21" s="8">
        <v>0</v>
      </c>
      <c r="Q21" s="23" t="s">
        <v>39</v>
      </c>
      <c r="R21" s="15" t="s">
        <v>39</v>
      </c>
      <c r="S21" s="15" t="s">
        <v>39</v>
      </c>
      <c r="T21" s="15" t="s">
        <v>39</v>
      </c>
      <c r="U21" s="15" t="s">
        <v>39</v>
      </c>
      <c r="V21" s="14">
        <f t="shared" si="0"/>
        <v>4.6539999999999999</v>
      </c>
      <c r="W21" s="50">
        <v>0.75</v>
      </c>
      <c r="X21" s="50">
        <v>0.36</v>
      </c>
      <c r="Y21" s="50">
        <v>2.4</v>
      </c>
      <c r="Z21" s="50">
        <v>-1.44</v>
      </c>
      <c r="AA21" s="50">
        <v>0.97</v>
      </c>
      <c r="AB21" s="25">
        <v>1.61</v>
      </c>
      <c r="AC21" s="43" t="s">
        <v>47</v>
      </c>
    </row>
    <row r="22" spans="1:29" ht="16" x14ac:dyDescent="0.4">
      <c r="A22" s="4">
        <v>13</v>
      </c>
      <c r="B22" s="4" t="s">
        <v>66</v>
      </c>
      <c r="C22" s="4" t="s">
        <v>77</v>
      </c>
      <c r="D22" s="13" t="s">
        <v>78</v>
      </c>
      <c r="E22" s="3" t="s">
        <v>79</v>
      </c>
      <c r="F22" s="3" t="s">
        <v>38</v>
      </c>
      <c r="G22" s="7">
        <v>43122</v>
      </c>
      <c r="H22" s="7">
        <v>45169</v>
      </c>
      <c r="I22" s="14">
        <v>26.36</v>
      </c>
      <c r="J22" s="14">
        <v>26.25</v>
      </c>
      <c r="K22" s="7">
        <v>44166</v>
      </c>
      <c r="L22" s="8">
        <v>24.540498270000001</v>
      </c>
      <c r="M22" s="14">
        <v>24.540498270000001</v>
      </c>
      <c r="N22" s="8">
        <v>0</v>
      </c>
      <c r="O22" s="8">
        <v>0</v>
      </c>
      <c r="P22" s="8">
        <v>0</v>
      </c>
      <c r="Q22" s="23" t="s">
        <v>39</v>
      </c>
      <c r="R22" s="15" t="s">
        <v>39</v>
      </c>
      <c r="S22" s="15" t="s">
        <v>39</v>
      </c>
      <c r="T22" s="15" t="s">
        <v>39</v>
      </c>
      <c r="U22" s="15" t="s">
        <v>39</v>
      </c>
      <c r="V22" s="14">
        <f t="shared" si="0"/>
        <v>0.10999999999999943</v>
      </c>
      <c r="W22" s="49" t="s">
        <v>39</v>
      </c>
      <c r="X22" s="49" t="s">
        <v>39</v>
      </c>
      <c r="Y22" s="49" t="s">
        <v>39</v>
      </c>
      <c r="Z22" s="49" t="s">
        <v>39</v>
      </c>
      <c r="AA22" s="49" t="s">
        <v>39</v>
      </c>
      <c r="AB22" s="24" t="s">
        <v>39</v>
      </c>
      <c r="AC22" s="36"/>
    </row>
    <row r="23" spans="1:29" ht="16" x14ac:dyDescent="0.4">
      <c r="A23" s="4">
        <v>14</v>
      </c>
      <c r="B23" s="4" t="s">
        <v>66</v>
      </c>
      <c r="C23" s="4" t="s">
        <v>80</v>
      </c>
      <c r="D23" s="13" t="s">
        <v>81</v>
      </c>
      <c r="E23" s="3" t="s">
        <v>82</v>
      </c>
      <c r="F23" s="3" t="s">
        <v>38</v>
      </c>
      <c r="G23" s="7">
        <v>42793</v>
      </c>
      <c r="H23" s="7">
        <v>44533</v>
      </c>
      <c r="I23" s="14">
        <v>16.88</v>
      </c>
      <c r="J23" s="14">
        <v>16.2</v>
      </c>
      <c r="K23" s="7">
        <v>43738</v>
      </c>
      <c r="L23" s="8">
        <v>14.94169844</v>
      </c>
      <c r="M23" s="14">
        <v>14.94169844</v>
      </c>
      <c r="N23" s="8">
        <v>0</v>
      </c>
      <c r="O23" s="8">
        <v>0</v>
      </c>
      <c r="P23" s="8">
        <v>0</v>
      </c>
      <c r="Q23" s="23" t="s">
        <v>39</v>
      </c>
      <c r="R23" s="15" t="s">
        <v>39</v>
      </c>
      <c r="S23" s="15" t="s">
        <v>39</v>
      </c>
      <c r="T23" s="15" t="s">
        <v>39</v>
      </c>
      <c r="U23" s="15" t="s">
        <v>39</v>
      </c>
      <c r="V23" s="14">
        <f t="shared" si="0"/>
        <v>0.67999999999999972</v>
      </c>
      <c r="W23" s="49" t="s">
        <v>39</v>
      </c>
      <c r="X23" s="49" t="s">
        <v>39</v>
      </c>
      <c r="Y23" s="49" t="s">
        <v>39</v>
      </c>
      <c r="Z23" s="49" t="s">
        <v>39</v>
      </c>
      <c r="AA23" s="49" t="s">
        <v>39</v>
      </c>
      <c r="AB23" s="24" t="s">
        <v>39</v>
      </c>
      <c r="AC23" s="36"/>
    </row>
    <row r="24" spans="1:29" ht="16" x14ac:dyDescent="0.4">
      <c r="A24" s="4">
        <v>15</v>
      </c>
      <c r="B24" s="4" t="s">
        <v>34</v>
      </c>
      <c r="C24" s="4" t="s">
        <v>60</v>
      </c>
      <c r="D24" s="13" t="s">
        <v>83</v>
      </c>
      <c r="E24" s="3" t="s">
        <v>84</v>
      </c>
      <c r="F24" s="3" t="s">
        <v>38</v>
      </c>
      <c r="G24" s="7">
        <v>42678</v>
      </c>
      <c r="H24" s="7">
        <v>44729</v>
      </c>
      <c r="I24" s="15">
        <v>13.125</v>
      </c>
      <c r="J24" s="15">
        <v>14.28</v>
      </c>
      <c r="K24" s="7">
        <v>44592</v>
      </c>
      <c r="L24" s="8">
        <v>12.19872084</v>
      </c>
      <c r="M24" s="15">
        <v>12.19872084</v>
      </c>
      <c r="N24" s="8">
        <v>0</v>
      </c>
      <c r="O24" s="8">
        <v>0</v>
      </c>
      <c r="P24" s="8">
        <v>0</v>
      </c>
      <c r="Q24" s="27">
        <v>1</v>
      </c>
      <c r="R24" s="15" t="s">
        <v>39</v>
      </c>
      <c r="S24" s="26">
        <v>-5.7000000000000002E-2</v>
      </c>
      <c r="T24" s="27">
        <v>0.91</v>
      </c>
      <c r="U24" s="26">
        <f>-1125/1000</f>
        <v>-1.125</v>
      </c>
      <c r="V24" s="15">
        <f t="shared" si="0"/>
        <v>-1.1549999999999994</v>
      </c>
      <c r="W24" s="49" t="s">
        <v>39</v>
      </c>
      <c r="X24" s="49" t="s">
        <v>39</v>
      </c>
      <c r="Y24" s="49" t="s">
        <v>39</v>
      </c>
      <c r="Z24" s="49" t="s">
        <v>39</v>
      </c>
      <c r="AA24" s="49" t="s">
        <v>39</v>
      </c>
      <c r="AB24" s="24" t="s">
        <v>39</v>
      </c>
      <c r="AC24" s="36"/>
    </row>
    <row r="25" spans="1:29" ht="26" x14ac:dyDescent="0.4">
      <c r="A25" s="4">
        <v>16</v>
      </c>
      <c r="B25" s="4" t="s">
        <v>34</v>
      </c>
      <c r="C25" s="4" t="s">
        <v>40</v>
      </c>
      <c r="D25" s="13" t="s">
        <v>85</v>
      </c>
      <c r="E25" s="3" t="s">
        <v>86</v>
      </c>
      <c r="F25" s="12" t="s">
        <v>56</v>
      </c>
      <c r="G25" s="7">
        <v>43726</v>
      </c>
      <c r="H25" s="7">
        <v>44825</v>
      </c>
      <c r="I25" s="15">
        <v>12.459</v>
      </c>
      <c r="J25" s="15">
        <v>21.8</v>
      </c>
      <c r="K25" s="7">
        <v>44346</v>
      </c>
      <c r="L25" s="8">
        <v>12.275067140000001</v>
      </c>
      <c r="M25" s="15">
        <v>12.275067140000001</v>
      </c>
      <c r="N25" s="8">
        <v>0</v>
      </c>
      <c r="O25" s="8">
        <v>0</v>
      </c>
      <c r="P25" s="8">
        <v>0</v>
      </c>
      <c r="Q25" s="27">
        <v>0.96</v>
      </c>
      <c r="R25" s="15" t="s">
        <v>39</v>
      </c>
      <c r="S25" s="26">
        <v>-0.56999999999999995</v>
      </c>
      <c r="T25" s="27">
        <v>1.03</v>
      </c>
      <c r="U25" s="26">
        <f>338/1000</f>
        <v>0.33800000000000002</v>
      </c>
      <c r="V25" s="15">
        <f t="shared" si="0"/>
        <v>-9.3410000000000011</v>
      </c>
      <c r="W25" s="49" t="s">
        <v>39</v>
      </c>
      <c r="X25" s="49" t="s">
        <v>39</v>
      </c>
      <c r="Y25" s="49" t="s">
        <v>39</v>
      </c>
      <c r="Z25" s="49" t="s">
        <v>39</v>
      </c>
      <c r="AA25" s="49" t="s">
        <v>39</v>
      </c>
      <c r="AB25" s="24" t="s">
        <v>39</v>
      </c>
      <c r="AC25" s="36"/>
    </row>
    <row r="26" spans="1:29" ht="16" x14ac:dyDescent="0.4">
      <c r="A26" s="4">
        <v>17</v>
      </c>
      <c r="B26" s="4" t="s">
        <v>34</v>
      </c>
      <c r="C26" s="4" t="s">
        <v>87</v>
      </c>
      <c r="D26" s="13" t="s">
        <v>88</v>
      </c>
      <c r="E26" s="3" t="s">
        <v>89</v>
      </c>
      <c r="F26" s="3" t="s">
        <v>38</v>
      </c>
      <c r="G26" s="7">
        <v>42807</v>
      </c>
      <c r="H26" s="7">
        <v>44071</v>
      </c>
      <c r="I26" s="14">
        <v>12.68</v>
      </c>
      <c r="J26" s="14">
        <v>14.1</v>
      </c>
      <c r="K26" s="7">
        <v>43738</v>
      </c>
      <c r="L26" s="8">
        <v>11.946460570000001</v>
      </c>
      <c r="M26" s="14">
        <v>11.946460570000001</v>
      </c>
      <c r="N26" s="8">
        <v>0</v>
      </c>
      <c r="O26" s="8">
        <v>0</v>
      </c>
      <c r="P26" s="8">
        <v>0</v>
      </c>
      <c r="Q26" s="23" t="s">
        <v>39</v>
      </c>
      <c r="R26" s="15" t="s">
        <v>39</v>
      </c>
      <c r="S26" s="15" t="s">
        <v>39</v>
      </c>
      <c r="T26" s="15" t="s">
        <v>39</v>
      </c>
      <c r="U26" s="15" t="s">
        <v>39</v>
      </c>
      <c r="V26" s="14">
        <f t="shared" si="0"/>
        <v>-1.42</v>
      </c>
      <c r="W26" s="49" t="s">
        <v>39</v>
      </c>
      <c r="X26" s="49" t="s">
        <v>39</v>
      </c>
      <c r="Y26" s="49" t="s">
        <v>39</v>
      </c>
      <c r="Z26" s="49" t="s">
        <v>39</v>
      </c>
      <c r="AA26" s="49" t="s">
        <v>39</v>
      </c>
      <c r="AB26" s="24" t="s">
        <v>39</v>
      </c>
      <c r="AC26" s="36"/>
    </row>
    <row r="27" spans="1:29" ht="16" x14ac:dyDescent="0.4">
      <c r="A27" s="4">
        <v>18</v>
      </c>
      <c r="B27" s="4" t="s">
        <v>66</v>
      </c>
      <c r="C27" s="4" t="s">
        <v>90</v>
      </c>
      <c r="D27" s="13" t="s">
        <v>91</v>
      </c>
      <c r="E27" s="3" t="s">
        <v>92</v>
      </c>
      <c r="F27" s="3" t="s">
        <v>38</v>
      </c>
      <c r="G27" s="7">
        <v>42443</v>
      </c>
      <c r="H27" s="7">
        <v>44498</v>
      </c>
      <c r="I27" s="14">
        <v>13.07</v>
      </c>
      <c r="J27" s="14">
        <v>9.6669999999999998</v>
      </c>
      <c r="K27" s="7">
        <v>43009</v>
      </c>
      <c r="L27" s="8">
        <v>11.884238230000001</v>
      </c>
      <c r="M27" s="14">
        <v>11.884238230000001</v>
      </c>
      <c r="N27" s="8">
        <v>0</v>
      </c>
      <c r="O27" s="8">
        <v>0</v>
      </c>
      <c r="P27" s="8">
        <v>0</v>
      </c>
      <c r="Q27" s="23" t="s">
        <v>39</v>
      </c>
      <c r="R27" s="15" t="s">
        <v>39</v>
      </c>
      <c r="S27" s="15" t="s">
        <v>39</v>
      </c>
      <c r="T27" s="15" t="s">
        <v>39</v>
      </c>
      <c r="U27" s="15" t="s">
        <v>39</v>
      </c>
      <c r="V27" s="14">
        <f t="shared" si="0"/>
        <v>3.4030000000000005</v>
      </c>
      <c r="W27" s="50">
        <v>0.09</v>
      </c>
      <c r="X27" s="50">
        <v>0.23</v>
      </c>
      <c r="Y27" s="50">
        <v>4.22</v>
      </c>
      <c r="Z27" s="50">
        <v>-1.18</v>
      </c>
      <c r="AA27" s="50">
        <v>0.01</v>
      </c>
      <c r="AB27" s="25" t="s">
        <v>93</v>
      </c>
      <c r="AC27" s="36"/>
    </row>
    <row r="28" spans="1:29" ht="16" x14ac:dyDescent="0.4">
      <c r="A28" s="4">
        <v>19</v>
      </c>
      <c r="B28" s="4" t="s">
        <v>66</v>
      </c>
      <c r="C28" s="4" t="s">
        <v>80</v>
      </c>
      <c r="D28" s="13" t="s">
        <v>94</v>
      </c>
      <c r="E28" s="3" t="s">
        <v>95</v>
      </c>
      <c r="F28" s="3" t="s">
        <v>38</v>
      </c>
      <c r="G28" s="7">
        <v>43689</v>
      </c>
      <c r="H28" s="7">
        <v>44485</v>
      </c>
      <c r="I28" s="14">
        <v>12.770000000000001</v>
      </c>
      <c r="J28" s="14">
        <v>12.8</v>
      </c>
      <c r="K28" s="7">
        <v>44531</v>
      </c>
      <c r="L28" s="8">
        <v>11.457773210000001</v>
      </c>
      <c r="M28" s="14">
        <v>11.457773210000001</v>
      </c>
      <c r="N28" s="8">
        <v>0</v>
      </c>
      <c r="O28" s="8">
        <v>0</v>
      </c>
      <c r="P28" s="8">
        <v>0</v>
      </c>
      <c r="Q28" s="27">
        <v>1</v>
      </c>
      <c r="R28" s="15" t="s">
        <v>39</v>
      </c>
      <c r="S28" s="26">
        <v>0</v>
      </c>
      <c r="T28" s="27">
        <v>0.98</v>
      </c>
      <c r="U28" s="26">
        <v>-0.2</v>
      </c>
      <c r="V28" s="14">
        <f t="shared" si="0"/>
        <v>-2.9999999999999361E-2</v>
      </c>
      <c r="W28" s="49" t="s">
        <v>39</v>
      </c>
      <c r="X28" s="49" t="s">
        <v>39</v>
      </c>
      <c r="Y28" s="49" t="s">
        <v>39</v>
      </c>
      <c r="Z28" s="49" t="s">
        <v>39</v>
      </c>
      <c r="AA28" s="49" t="s">
        <v>39</v>
      </c>
      <c r="AB28" s="24" t="s">
        <v>39</v>
      </c>
      <c r="AC28" s="36"/>
    </row>
    <row r="29" spans="1:29" ht="16" x14ac:dyDescent="0.4">
      <c r="A29" s="4">
        <v>20</v>
      </c>
      <c r="B29" s="4" t="s">
        <v>66</v>
      </c>
      <c r="C29" s="4" t="s">
        <v>67</v>
      </c>
      <c r="D29" s="13" t="s">
        <v>72</v>
      </c>
      <c r="E29" s="3" t="s">
        <v>96</v>
      </c>
      <c r="F29" s="3" t="s">
        <v>38</v>
      </c>
      <c r="G29" s="7">
        <v>43213</v>
      </c>
      <c r="H29" s="7">
        <v>45219</v>
      </c>
      <c r="I29" s="15">
        <v>17.25</v>
      </c>
      <c r="J29" s="15">
        <v>16.600000000000001</v>
      </c>
      <c r="K29" s="7">
        <v>44166</v>
      </c>
      <c r="L29" s="8">
        <v>16.0286376</v>
      </c>
      <c r="M29" s="15">
        <v>15.9286376</v>
      </c>
      <c r="N29" s="8">
        <v>0</v>
      </c>
      <c r="O29" s="8">
        <v>0.1</v>
      </c>
      <c r="P29" s="8">
        <v>0</v>
      </c>
      <c r="Q29" s="23" t="s">
        <v>39</v>
      </c>
      <c r="R29" s="15" t="s">
        <v>39</v>
      </c>
      <c r="S29" s="15" t="s">
        <v>39</v>
      </c>
      <c r="T29" s="15" t="s">
        <v>39</v>
      </c>
      <c r="U29" s="15" t="s">
        <v>39</v>
      </c>
      <c r="V29" s="15">
        <f t="shared" si="0"/>
        <v>0.64999999999999858</v>
      </c>
      <c r="W29" s="49" t="s">
        <v>39</v>
      </c>
      <c r="X29" s="49" t="s">
        <v>39</v>
      </c>
      <c r="Y29" s="49" t="s">
        <v>39</v>
      </c>
      <c r="Z29" s="49" t="s">
        <v>39</v>
      </c>
      <c r="AA29" s="49" t="s">
        <v>39</v>
      </c>
      <c r="AB29" s="24" t="s">
        <v>39</v>
      </c>
      <c r="AC29" s="36"/>
    </row>
    <row r="30" spans="1:29" ht="16" x14ac:dyDescent="0.4">
      <c r="A30" s="4">
        <v>21</v>
      </c>
      <c r="B30" s="4" t="s">
        <v>34</v>
      </c>
      <c r="C30" s="3" t="s">
        <v>48</v>
      </c>
      <c r="D30" s="13" t="s">
        <v>97</v>
      </c>
      <c r="E30" s="3" t="s">
        <v>98</v>
      </c>
      <c r="F30" s="3" t="s">
        <v>38</v>
      </c>
      <c r="G30" s="7">
        <v>42488</v>
      </c>
      <c r="H30" s="7">
        <v>44898</v>
      </c>
      <c r="I30" s="15">
        <v>10.85</v>
      </c>
      <c r="J30" s="15">
        <v>6.78</v>
      </c>
      <c r="K30" s="7">
        <v>43753</v>
      </c>
      <c r="L30" s="8">
        <v>10.753899759999999</v>
      </c>
      <c r="M30" s="15">
        <v>10.353899759999999</v>
      </c>
      <c r="N30" s="8">
        <v>0</v>
      </c>
      <c r="O30" s="8">
        <v>0.4</v>
      </c>
      <c r="P30" s="8">
        <v>0</v>
      </c>
      <c r="Q30" s="27">
        <v>0.97</v>
      </c>
      <c r="R30" s="15" t="s">
        <v>39</v>
      </c>
      <c r="S30" s="27">
        <v>-0.314</v>
      </c>
      <c r="T30" s="27">
        <v>0.98</v>
      </c>
      <c r="U30" s="26">
        <f>-218/1000</f>
        <v>-0.218</v>
      </c>
      <c r="V30" s="15">
        <f t="shared" si="0"/>
        <v>4.0699999999999994</v>
      </c>
      <c r="W30" s="49">
        <v>8.6999999999999994E-2</v>
      </c>
      <c r="X30" s="49">
        <v>0.47599999999999998</v>
      </c>
      <c r="Y30" s="49">
        <v>4.4489999999999998</v>
      </c>
      <c r="Z30" s="49">
        <v>-0.61499999999999999</v>
      </c>
      <c r="AA30" s="49">
        <v>-0.19900000000000001</v>
      </c>
      <c r="AB30" s="24">
        <v>-4.1000000000000002E-2</v>
      </c>
      <c r="AC30" s="36"/>
    </row>
    <row r="31" spans="1:29" ht="16" x14ac:dyDescent="0.4">
      <c r="A31" s="4">
        <v>22</v>
      </c>
      <c r="B31" s="4" t="s">
        <v>34</v>
      </c>
      <c r="C31" s="3" t="s">
        <v>60</v>
      </c>
      <c r="D31" s="13" t="s">
        <v>99</v>
      </c>
      <c r="E31" s="3" t="s">
        <v>100</v>
      </c>
      <c r="F31" s="3" t="s">
        <v>38</v>
      </c>
      <c r="G31" s="7">
        <v>40877</v>
      </c>
      <c r="H31" s="7">
        <v>44179</v>
      </c>
      <c r="I31" s="14">
        <v>16.5</v>
      </c>
      <c r="J31" s="14">
        <v>9.4</v>
      </c>
      <c r="K31" s="7">
        <v>42368</v>
      </c>
      <c r="L31" s="8">
        <v>15.883530739999999</v>
      </c>
      <c r="M31" s="14">
        <v>15.883530739999999</v>
      </c>
      <c r="N31" s="8">
        <v>0</v>
      </c>
      <c r="O31" s="8">
        <v>0</v>
      </c>
      <c r="P31" s="8">
        <v>0</v>
      </c>
      <c r="Q31" s="27">
        <v>1</v>
      </c>
      <c r="R31" s="15" t="s">
        <v>39</v>
      </c>
      <c r="S31" s="26">
        <v>0</v>
      </c>
      <c r="T31" s="27">
        <v>1</v>
      </c>
      <c r="U31" s="26">
        <f>-84/1000</f>
        <v>-8.4000000000000005E-2</v>
      </c>
      <c r="V31" s="14">
        <f t="shared" si="0"/>
        <v>7.1</v>
      </c>
      <c r="W31" s="49">
        <v>1.1200000000000001</v>
      </c>
      <c r="X31" s="49">
        <v>1.42</v>
      </c>
      <c r="Y31" s="49">
        <v>3.6549999999999998</v>
      </c>
      <c r="Z31" s="49">
        <v>-1.76</v>
      </c>
      <c r="AA31" s="49">
        <v>-0.26500000000000001</v>
      </c>
      <c r="AB31" s="24">
        <v>5.4101999999999997</v>
      </c>
      <c r="AC31" s="43" t="s">
        <v>47</v>
      </c>
    </row>
    <row r="32" spans="1:29" ht="26" x14ac:dyDescent="0.4">
      <c r="A32" s="4">
        <v>23</v>
      </c>
      <c r="B32" s="4" t="s">
        <v>34</v>
      </c>
      <c r="C32" s="3" t="s">
        <v>101</v>
      </c>
      <c r="D32" s="13" t="s">
        <v>102</v>
      </c>
      <c r="E32" s="3" t="s">
        <v>103</v>
      </c>
      <c r="F32" s="12" t="s">
        <v>56</v>
      </c>
      <c r="G32" s="7">
        <v>42500</v>
      </c>
      <c r="H32" s="7">
        <v>45260</v>
      </c>
      <c r="I32" s="14">
        <v>13.681999999999999</v>
      </c>
      <c r="J32" s="14">
        <v>13.7</v>
      </c>
      <c r="K32" s="7">
        <v>44255</v>
      </c>
      <c r="L32" s="8">
        <v>13.59350639</v>
      </c>
      <c r="M32" s="14">
        <v>13.59350639</v>
      </c>
      <c r="N32" s="8">
        <v>0</v>
      </c>
      <c r="O32" s="8">
        <v>0</v>
      </c>
      <c r="P32" s="8">
        <v>0</v>
      </c>
      <c r="Q32" s="27">
        <v>1</v>
      </c>
      <c r="R32" s="15" t="s">
        <v>39</v>
      </c>
      <c r="S32" s="26">
        <v>0</v>
      </c>
      <c r="T32" s="27">
        <v>1</v>
      </c>
      <c r="U32" s="26">
        <f>-50/1000</f>
        <v>-0.05</v>
      </c>
      <c r="V32" s="14">
        <f t="shared" si="0"/>
        <v>-1.8000000000000682E-2</v>
      </c>
      <c r="W32" s="49" t="s">
        <v>39</v>
      </c>
      <c r="X32" s="49" t="s">
        <v>39</v>
      </c>
      <c r="Y32" s="49" t="s">
        <v>39</v>
      </c>
      <c r="Z32" s="49" t="s">
        <v>39</v>
      </c>
      <c r="AA32" s="49" t="s">
        <v>39</v>
      </c>
      <c r="AB32" s="24" t="s">
        <v>39</v>
      </c>
      <c r="AC32" s="36"/>
    </row>
    <row r="33" spans="1:29" ht="26" x14ac:dyDescent="0.4">
      <c r="A33" s="4">
        <v>24</v>
      </c>
      <c r="B33" s="4" t="s">
        <v>34</v>
      </c>
      <c r="C33" s="3" t="s">
        <v>101</v>
      </c>
      <c r="D33" s="13" t="s">
        <v>104</v>
      </c>
      <c r="E33" s="3" t="s">
        <v>105</v>
      </c>
      <c r="F33" s="12" t="s">
        <v>56</v>
      </c>
      <c r="G33" s="7">
        <v>43658</v>
      </c>
      <c r="H33" s="7">
        <v>45260</v>
      </c>
      <c r="I33" s="15">
        <v>11.878</v>
      </c>
      <c r="J33" s="15">
        <v>14.8</v>
      </c>
      <c r="K33" s="7">
        <v>45016</v>
      </c>
      <c r="L33" s="8">
        <v>11.788098</v>
      </c>
      <c r="M33" s="15">
        <v>11.788098</v>
      </c>
      <c r="N33" s="8">
        <v>0</v>
      </c>
      <c r="O33" s="8">
        <v>0</v>
      </c>
      <c r="P33" s="8">
        <v>0</v>
      </c>
      <c r="Q33" s="27">
        <v>1</v>
      </c>
      <c r="R33" s="15" t="s">
        <v>39</v>
      </c>
      <c r="S33" s="26">
        <v>0</v>
      </c>
      <c r="T33" s="27">
        <v>1.06</v>
      </c>
      <c r="U33" s="26">
        <f>736/1000</f>
        <v>0.73599999999999999</v>
      </c>
      <c r="V33" s="15">
        <f t="shared" si="0"/>
        <v>-2.9220000000000006</v>
      </c>
      <c r="W33" s="49" t="s">
        <v>39</v>
      </c>
      <c r="X33" s="49" t="s">
        <v>39</v>
      </c>
      <c r="Y33" s="49" t="s">
        <v>39</v>
      </c>
      <c r="Z33" s="49" t="s">
        <v>39</v>
      </c>
      <c r="AA33" s="49" t="s">
        <v>39</v>
      </c>
      <c r="AB33" s="24" t="s">
        <v>39</v>
      </c>
      <c r="AC33" s="36"/>
    </row>
    <row r="34" spans="1:29" ht="26" x14ac:dyDescent="0.4">
      <c r="A34" s="4">
        <v>25</v>
      </c>
      <c r="B34" s="4" t="s">
        <v>34</v>
      </c>
      <c r="C34" s="3" t="s">
        <v>101</v>
      </c>
      <c r="D34" s="13" t="s">
        <v>106</v>
      </c>
      <c r="E34" s="3" t="s">
        <v>107</v>
      </c>
      <c r="F34" s="12" t="s">
        <v>56</v>
      </c>
      <c r="G34" s="7">
        <v>44699</v>
      </c>
      <c r="H34" s="7">
        <v>45436</v>
      </c>
      <c r="I34" s="15">
        <v>11.455</v>
      </c>
      <c r="J34" s="15">
        <v>12.5</v>
      </c>
      <c r="K34" s="7">
        <v>45442</v>
      </c>
      <c r="L34" s="8">
        <v>11.282484139999999</v>
      </c>
      <c r="M34" s="15">
        <v>10.58248414</v>
      </c>
      <c r="N34" s="8">
        <v>0</v>
      </c>
      <c r="O34" s="8">
        <v>0.7</v>
      </c>
      <c r="P34" s="8">
        <v>0</v>
      </c>
      <c r="Q34" s="27">
        <v>1</v>
      </c>
      <c r="R34" s="15" t="s">
        <v>39</v>
      </c>
      <c r="S34" s="26">
        <v>-4</v>
      </c>
      <c r="T34" s="27">
        <v>0.9</v>
      </c>
      <c r="U34" s="26">
        <f>-1120/1000</f>
        <v>-1.1200000000000001</v>
      </c>
      <c r="V34" s="15">
        <f t="shared" si="0"/>
        <v>-1.0449999999999999</v>
      </c>
      <c r="W34" s="49" t="s">
        <v>39</v>
      </c>
      <c r="X34" s="49" t="s">
        <v>39</v>
      </c>
      <c r="Y34" s="49" t="s">
        <v>39</v>
      </c>
      <c r="Z34" s="49" t="s">
        <v>39</v>
      </c>
      <c r="AA34" s="49" t="s">
        <v>39</v>
      </c>
      <c r="AB34" s="24" t="s">
        <v>39</v>
      </c>
      <c r="AC34" s="36"/>
    </row>
    <row r="35" spans="1:29" ht="26" x14ac:dyDescent="0.4">
      <c r="A35" s="4">
        <v>26</v>
      </c>
      <c r="B35" s="4" t="s">
        <v>34</v>
      </c>
      <c r="C35" s="3" t="s">
        <v>87</v>
      </c>
      <c r="D35" s="13" t="s">
        <v>108</v>
      </c>
      <c r="E35" s="3" t="s">
        <v>109</v>
      </c>
      <c r="F35" s="3" t="s">
        <v>110</v>
      </c>
      <c r="G35" s="7">
        <v>40278</v>
      </c>
      <c r="H35" s="7">
        <v>47450</v>
      </c>
      <c r="I35" s="15">
        <v>17.899999999999999</v>
      </c>
      <c r="J35" s="15">
        <v>16.5</v>
      </c>
      <c r="K35" s="7">
        <v>45930</v>
      </c>
      <c r="L35" s="8">
        <v>17.600000000000001</v>
      </c>
      <c r="M35" s="9">
        <v>0</v>
      </c>
      <c r="N35" s="8">
        <v>13.200000000000001</v>
      </c>
      <c r="O35" s="8">
        <v>4.4000000000000004</v>
      </c>
      <c r="P35" s="8">
        <v>0</v>
      </c>
      <c r="Q35" s="23" t="s">
        <v>39</v>
      </c>
      <c r="R35" s="15" t="s">
        <v>39</v>
      </c>
      <c r="S35" s="15" t="s">
        <v>39</v>
      </c>
      <c r="T35" s="15" t="s">
        <v>39</v>
      </c>
      <c r="U35" s="15" t="s">
        <v>39</v>
      </c>
      <c r="V35" s="9">
        <f t="shared" si="0"/>
        <v>1.3999999999999986</v>
      </c>
      <c r="W35" s="49" t="s">
        <v>39</v>
      </c>
      <c r="X35" s="49" t="s">
        <v>39</v>
      </c>
      <c r="Y35" s="49" t="s">
        <v>39</v>
      </c>
      <c r="Z35" s="49" t="s">
        <v>39</v>
      </c>
      <c r="AA35" s="49" t="s">
        <v>39</v>
      </c>
      <c r="AB35" s="24" t="s">
        <v>39</v>
      </c>
      <c r="AC35" s="36"/>
    </row>
    <row r="36" spans="1:29" ht="16" x14ac:dyDescent="0.4">
      <c r="A36" s="4">
        <v>27</v>
      </c>
      <c r="B36" s="4" t="s">
        <v>34</v>
      </c>
      <c r="C36" s="3" t="s">
        <v>87</v>
      </c>
      <c r="D36" s="13" t="s">
        <v>111</v>
      </c>
      <c r="E36" s="3" t="s">
        <v>112</v>
      </c>
      <c r="F36" s="3" t="s">
        <v>38</v>
      </c>
      <c r="G36" s="7">
        <v>43543</v>
      </c>
      <c r="H36" s="7">
        <v>45644</v>
      </c>
      <c r="I36" s="15">
        <v>23.9</v>
      </c>
      <c r="J36" s="15">
        <v>23.9</v>
      </c>
      <c r="K36" s="7">
        <v>45597</v>
      </c>
      <c r="L36" s="8">
        <v>23.483729050000001</v>
      </c>
      <c r="M36" s="15">
        <v>22.18372905</v>
      </c>
      <c r="N36" s="8">
        <v>0</v>
      </c>
      <c r="O36" s="8">
        <v>1.3</v>
      </c>
      <c r="P36" s="8">
        <v>0</v>
      </c>
      <c r="Q36" s="27">
        <v>0.98</v>
      </c>
      <c r="R36" s="15" t="s">
        <v>39</v>
      </c>
      <c r="S36" s="26">
        <v>-0.5</v>
      </c>
      <c r="T36" s="27">
        <v>1.01</v>
      </c>
      <c r="U36" s="26">
        <v>0.2</v>
      </c>
      <c r="V36" s="15">
        <f t="shared" si="0"/>
        <v>0</v>
      </c>
      <c r="W36" s="49" t="s">
        <v>39</v>
      </c>
      <c r="X36" s="49" t="s">
        <v>39</v>
      </c>
      <c r="Y36" s="49" t="s">
        <v>39</v>
      </c>
      <c r="Z36" s="49" t="s">
        <v>39</v>
      </c>
      <c r="AA36" s="49" t="s">
        <v>39</v>
      </c>
      <c r="AB36" s="24" t="s">
        <v>39</v>
      </c>
      <c r="AC36" s="36"/>
    </row>
    <row r="37" spans="1:29" ht="16" x14ac:dyDescent="0.4">
      <c r="A37" s="4">
        <v>28</v>
      </c>
      <c r="B37" s="4" t="s">
        <v>34</v>
      </c>
      <c r="C37" s="4" t="s">
        <v>113</v>
      </c>
      <c r="D37" s="13" t="s">
        <v>114</v>
      </c>
      <c r="E37" s="16" t="s">
        <v>115</v>
      </c>
      <c r="F37" s="3" t="s">
        <v>38</v>
      </c>
      <c r="G37" s="7">
        <v>43505</v>
      </c>
      <c r="H37" s="7">
        <v>45635</v>
      </c>
      <c r="I37" s="15">
        <v>26.684999999999999</v>
      </c>
      <c r="J37" s="15">
        <v>26.7</v>
      </c>
      <c r="K37" s="7">
        <v>45597</v>
      </c>
      <c r="L37" s="8">
        <v>22.642968120000003</v>
      </c>
      <c r="M37" s="15">
        <v>21.642968120000003</v>
      </c>
      <c r="N37" s="8">
        <v>0</v>
      </c>
      <c r="O37" s="8">
        <v>1</v>
      </c>
      <c r="P37" s="8">
        <v>0</v>
      </c>
      <c r="Q37" s="27">
        <v>0.92</v>
      </c>
      <c r="R37" s="15" t="s">
        <v>39</v>
      </c>
      <c r="S37" s="26">
        <v>0</v>
      </c>
      <c r="T37" s="27">
        <v>0.92</v>
      </c>
      <c r="U37" s="26">
        <v>-2.1</v>
      </c>
      <c r="V37" s="15">
        <f t="shared" si="0"/>
        <v>-1.5000000000000568E-2</v>
      </c>
      <c r="W37" s="49" t="s">
        <v>39</v>
      </c>
      <c r="X37" s="49" t="s">
        <v>39</v>
      </c>
      <c r="Y37" s="49" t="s">
        <v>39</v>
      </c>
      <c r="Z37" s="49" t="s">
        <v>39</v>
      </c>
      <c r="AA37" s="49" t="s">
        <v>39</v>
      </c>
      <c r="AB37" s="24" t="s">
        <v>39</v>
      </c>
      <c r="AC37" s="36"/>
    </row>
    <row r="38" spans="1:29" ht="26" x14ac:dyDescent="0.4">
      <c r="A38" s="4">
        <v>29</v>
      </c>
      <c r="B38" s="4" t="s">
        <v>34</v>
      </c>
      <c r="C38" s="4" t="s">
        <v>116</v>
      </c>
      <c r="D38" s="13" t="s">
        <v>117</v>
      </c>
      <c r="E38" s="16" t="s">
        <v>118</v>
      </c>
      <c r="F38" s="3" t="s">
        <v>38</v>
      </c>
      <c r="G38" s="7">
        <v>43276</v>
      </c>
      <c r="H38" s="7">
        <v>45261</v>
      </c>
      <c r="I38" s="15">
        <v>12.3</v>
      </c>
      <c r="J38" s="15">
        <v>12.14</v>
      </c>
      <c r="K38" s="7">
        <v>45260</v>
      </c>
      <c r="L38" s="8">
        <v>11.91424818</v>
      </c>
      <c r="M38" s="15">
        <v>11.91424818</v>
      </c>
      <c r="N38" s="8">
        <v>0</v>
      </c>
      <c r="O38" s="8">
        <v>0</v>
      </c>
      <c r="P38" s="8">
        <v>0</v>
      </c>
      <c r="Q38" s="27">
        <v>0.98</v>
      </c>
      <c r="R38" s="15" t="s">
        <v>39</v>
      </c>
      <c r="S38" s="26">
        <v>-0.23</v>
      </c>
      <c r="T38" s="27">
        <v>0.93</v>
      </c>
      <c r="U38" s="26">
        <f>-792/1000</f>
        <v>-0.79200000000000004</v>
      </c>
      <c r="V38" s="15">
        <f t="shared" si="0"/>
        <v>0.16000000000000014</v>
      </c>
      <c r="W38" s="49" t="s">
        <v>39</v>
      </c>
      <c r="X38" s="49" t="s">
        <v>39</v>
      </c>
      <c r="Y38" s="49" t="s">
        <v>39</v>
      </c>
      <c r="Z38" s="49" t="s">
        <v>39</v>
      </c>
      <c r="AA38" s="49" t="s">
        <v>39</v>
      </c>
      <c r="AB38" s="24" t="s">
        <v>39</v>
      </c>
      <c r="AC38" s="36"/>
    </row>
    <row r="39" spans="1:29" ht="16" x14ac:dyDescent="0.4">
      <c r="A39" s="4">
        <v>30</v>
      </c>
      <c r="B39" s="4" t="s">
        <v>34</v>
      </c>
      <c r="C39" s="4" t="s">
        <v>119</v>
      </c>
      <c r="D39" s="13" t="s">
        <v>120</v>
      </c>
      <c r="E39" s="3" t="s">
        <v>121</v>
      </c>
      <c r="F39" s="3" t="s">
        <v>38</v>
      </c>
      <c r="G39" s="7">
        <v>44231</v>
      </c>
      <c r="H39" s="7">
        <v>45609</v>
      </c>
      <c r="I39" s="15">
        <v>13.186999999999999</v>
      </c>
      <c r="J39" s="15">
        <v>9</v>
      </c>
      <c r="K39" s="7">
        <v>45200</v>
      </c>
      <c r="L39" s="8">
        <v>11.887761640000001</v>
      </c>
      <c r="M39" s="15">
        <v>11.58776164</v>
      </c>
      <c r="N39" s="8">
        <v>0</v>
      </c>
      <c r="O39" s="8">
        <v>0.3</v>
      </c>
      <c r="P39" s="8">
        <v>0</v>
      </c>
      <c r="Q39" s="27">
        <v>0.99</v>
      </c>
      <c r="R39" s="15" t="s">
        <v>39</v>
      </c>
      <c r="S39" s="26">
        <v>0.8</v>
      </c>
      <c r="T39" s="27">
        <v>1.04</v>
      </c>
      <c r="U39" s="26">
        <v>0.5</v>
      </c>
      <c r="V39" s="15">
        <f t="shared" si="0"/>
        <v>4.1869999999999994</v>
      </c>
      <c r="W39" s="50">
        <v>0.2</v>
      </c>
      <c r="X39" s="50">
        <v>0.2</v>
      </c>
      <c r="Y39" s="50">
        <v>4.7</v>
      </c>
      <c r="Z39" s="50">
        <v>-1.1000000000000001</v>
      </c>
      <c r="AA39" s="50">
        <v>0.1</v>
      </c>
      <c r="AB39" s="25">
        <v>0.1</v>
      </c>
      <c r="AC39" s="36" t="s">
        <v>122</v>
      </c>
    </row>
    <row r="40" spans="1:29" ht="16" x14ac:dyDescent="0.4">
      <c r="A40" s="4">
        <v>31</v>
      </c>
      <c r="B40" s="4" t="s">
        <v>34</v>
      </c>
      <c r="C40" s="4" t="s">
        <v>48</v>
      </c>
      <c r="D40" s="13" t="s">
        <v>123</v>
      </c>
      <c r="E40" s="16" t="s">
        <v>124</v>
      </c>
      <c r="F40" s="3" t="s">
        <v>38</v>
      </c>
      <c r="G40" s="7">
        <v>42557</v>
      </c>
      <c r="H40" s="7">
        <v>46387</v>
      </c>
      <c r="I40" s="15">
        <v>17.170000000000002</v>
      </c>
      <c r="J40" s="15">
        <v>17.100000000000001</v>
      </c>
      <c r="K40" s="7">
        <v>46387</v>
      </c>
      <c r="L40" s="8">
        <v>15.0500635</v>
      </c>
      <c r="M40" s="15">
        <v>14.2500635</v>
      </c>
      <c r="N40" s="8">
        <v>0</v>
      </c>
      <c r="O40" s="8">
        <v>0</v>
      </c>
      <c r="P40" s="8">
        <v>0.8</v>
      </c>
      <c r="Q40" s="27">
        <v>1</v>
      </c>
      <c r="R40" s="15" t="s">
        <v>39</v>
      </c>
      <c r="S40" s="26">
        <v>49</v>
      </c>
      <c r="T40" s="27">
        <v>0.95</v>
      </c>
      <c r="U40" s="26">
        <f>-741/1000</f>
        <v>-0.74099999999999999</v>
      </c>
      <c r="V40" s="15">
        <f t="shared" si="0"/>
        <v>7.0000000000000284E-2</v>
      </c>
      <c r="W40" s="49" t="s">
        <v>39</v>
      </c>
      <c r="X40" s="49" t="s">
        <v>39</v>
      </c>
      <c r="Y40" s="49" t="s">
        <v>39</v>
      </c>
      <c r="Z40" s="49" t="s">
        <v>39</v>
      </c>
      <c r="AA40" s="49" t="s">
        <v>39</v>
      </c>
      <c r="AB40" s="24" t="s">
        <v>39</v>
      </c>
      <c r="AC40" s="36"/>
    </row>
    <row r="41" spans="1:29" ht="16" x14ac:dyDescent="0.4">
      <c r="A41" s="4">
        <v>32</v>
      </c>
      <c r="B41" s="4" t="s">
        <v>34</v>
      </c>
      <c r="C41" s="4" t="s">
        <v>48</v>
      </c>
      <c r="D41" s="13" t="s">
        <v>125</v>
      </c>
      <c r="E41" s="16" t="s">
        <v>126</v>
      </c>
      <c r="F41" s="3" t="s">
        <v>38</v>
      </c>
      <c r="G41" s="7">
        <v>42822</v>
      </c>
      <c r="H41" s="7">
        <v>46375</v>
      </c>
      <c r="I41" s="15">
        <v>22.6</v>
      </c>
      <c r="J41" s="15">
        <v>16.678000000000001</v>
      </c>
      <c r="K41" s="7">
        <v>45625</v>
      </c>
      <c r="L41" s="8">
        <v>22.550190260000004</v>
      </c>
      <c r="M41" s="15">
        <v>18.150190260000002</v>
      </c>
      <c r="N41" s="8">
        <v>0</v>
      </c>
      <c r="O41" s="8">
        <v>0.8</v>
      </c>
      <c r="P41" s="8">
        <v>3.6</v>
      </c>
      <c r="Q41" s="27">
        <v>0.96</v>
      </c>
      <c r="R41" s="15" t="s">
        <v>39</v>
      </c>
      <c r="S41" s="27">
        <v>-0.90200000000000002</v>
      </c>
      <c r="T41" s="27">
        <v>0.96</v>
      </c>
      <c r="U41" s="26">
        <f>-831/1000</f>
        <v>-0.83099999999999996</v>
      </c>
      <c r="V41" s="15">
        <f t="shared" si="0"/>
        <v>5.9220000000000006</v>
      </c>
      <c r="W41" s="50">
        <v>0.57299999999999995</v>
      </c>
      <c r="X41" s="50">
        <v>0.188</v>
      </c>
      <c r="Y41" s="50">
        <v>4.9390000000000001</v>
      </c>
      <c r="Z41" s="50">
        <v>-0.377</v>
      </c>
      <c r="AA41" s="50">
        <v>0.22700000000000001</v>
      </c>
      <c r="AB41" s="25">
        <v>0.36699999999999999</v>
      </c>
      <c r="AC41" s="36" t="s">
        <v>127</v>
      </c>
    </row>
    <row r="42" spans="1:29" ht="26" x14ac:dyDescent="0.4">
      <c r="A42" s="4">
        <v>33</v>
      </c>
      <c r="B42" s="4" t="s">
        <v>43</v>
      </c>
      <c r="C42" s="4" t="s">
        <v>128</v>
      </c>
      <c r="D42" s="13" t="s">
        <v>129</v>
      </c>
      <c r="E42" s="3" t="s">
        <v>130</v>
      </c>
      <c r="F42" s="12" t="s">
        <v>56</v>
      </c>
      <c r="G42" s="7">
        <v>44047</v>
      </c>
      <c r="H42" s="7">
        <v>45625</v>
      </c>
      <c r="I42" s="15">
        <v>19.5</v>
      </c>
      <c r="J42" s="15">
        <v>17.716000000000001</v>
      </c>
      <c r="K42" s="7">
        <v>45626</v>
      </c>
      <c r="L42" s="8">
        <v>17.397998000000001</v>
      </c>
      <c r="M42" s="15">
        <v>17.397998000000001</v>
      </c>
      <c r="N42" s="8">
        <v>0</v>
      </c>
      <c r="O42" s="8">
        <v>0</v>
      </c>
      <c r="P42" s="8">
        <v>0</v>
      </c>
      <c r="Q42" s="27">
        <v>1</v>
      </c>
      <c r="R42" s="26">
        <v>-8.5605089999999997</v>
      </c>
      <c r="S42" s="49" t="s">
        <v>39</v>
      </c>
      <c r="T42" s="27">
        <v>0.9</v>
      </c>
      <c r="U42" s="26">
        <v>-1.96</v>
      </c>
      <c r="V42" s="15">
        <f t="shared" si="0"/>
        <v>1.7839999999999989</v>
      </c>
      <c r="W42" s="50">
        <v>0.59099999999999997</v>
      </c>
      <c r="X42" s="50">
        <v>-3.2000000000000001E-2</v>
      </c>
      <c r="Y42" s="50">
        <v>0.63647083000000004</v>
      </c>
      <c r="Z42" s="50">
        <v>-1.292</v>
      </c>
      <c r="AA42" s="50">
        <v>-3.1E-2</v>
      </c>
      <c r="AB42" s="25">
        <v>1.9365291700000005</v>
      </c>
      <c r="AC42" s="36" t="s">
        <v>131</v>
      </c>
    </row>
    <row r="43" spans="1:29" ht="16" x14ac:dyDescent="0.4">
      <c r="A43" s="4">
        <v>34</v>
      </c>
      <c r="B43" s="4" t="s">
        <v>43</v>
      </c>
      <c r="C43" s="4" t="s">
        <v>132</v>
      </c>
      <c r="D43" s="13" t="s">
        <v>133</v>
      </c>
      <c r="E43" s="3" t="s">
        <v>134</v>
      </c>
      <c r="F43" s="3" t="s">
        <v>38</v>
      </c>
      <c r="G43" s="7">
        <v>44155</v>
      </c>
      <c r="H43" s="7">
        <v>45791</v>
      </c>
      <c r="I43" s="15">
        <v>18.93</v>
      </c>
      <c r="J43" s="15">
        <v>20.5</v>
      </c>
      <c r="K43" s="7">
        <v>45538</v>
      </c>
      <c r="L43" s="8">
        <v>17.38820466</v>
      </c>
      <c r="M43" s="15">
        <v>17.074204659999999</v>
      </c>
      <c r="N43" s="8">
        <v>0</v>
      </c>
      <c r="O43" s="8">
        <v>0.314</v>
      </c>
      <c r="P43" s="8">
        <v>0</v>
      </c>
      <c r="Q43" s="23" t="s">
        <v>39</v>
      </c>
      <c r="R43" s="15" t="s">
        <v>39</v>
      </c>
      <c r="S43" s="49" t="s">
        <v>39</v>
      </c>
      <c r="T43" s="15" t="s">
        <v>39</v>
      </c>
      <c r="U43" s="15" t="s">
        <v>39</v>
      </c>
      <c r="V43" s="15">
        <f t="shared" si="0"/>
        <v>-1.5700000000000003</v>
      </c>
      <c r="W43" s="49" t="s">
        <v>39</v>
      </c>
      <c r="X43" s="49" t="s">
        <v>39</v>
      </c>
      <c r="Y43" s="49" t="s">
        <v>39</v>
      </c>
      <c r="Z43" s="49" t="s">
        <v>39</v>
      </c>
      <c r="AA43" s="49" t="s">
        <v>39</v>
      </c>
      <c r="AB43" s="24" t="s">
        <v>39</v>
      </c>
      <c r="AC43" s="36"/>
    </row>
    <row r="44" spans="1:29" ht="16" x14ac:dyDescent="0.4">
      <c r="A44" s="4">
        <v>35</v>
      </c>
      <c r="B44" s="4" t="s">
        <v>43</v>
      </c>
      <c r="C44" s="4" t="s">
        <v>44</v>
      </c>
      <c r="D44" s="13" t="s">
        <v>135</v>
      </c>
      <c r="E44" s="3" t="s">
        <v>136</v>
      </c>
      <c r="F44" s="3" t="s">
        <v>38</v>
      </c>
      <c r="G44" s="7">
        <v>44273</v>
      </c>
      <c r="H44" s="7">
        <v>45565</v>
      </c>
      <c r="I44" s="15">
        <v>23.3</v>
      </c>
      <c r="J44" s="15">
        <v>27.8</v>
      </c>
      <c r="K44" s="7">
        <v>45638</v>
      </c>
      <c r="L44" s="8">
        <v>22.982083840000001</v>
      </c>
      <c r="M44" s="15">
        <v>22.982083840000001</v>
      </c>
      <c r="N44" s="8">
        <v>0</v>
      </c>
      <c r="O44" s="8">
        <v>0</v>
      </c>
      <c r="P44" s="8">
        <v>0</v>
      </c>
      <c r="Q44" s="27">
        <v>1</v>
      </c>
      <c r="R44" s="26">
        <v>0</v>
      </c>
      <c r="S44" s="49" t="s">
        <v>39</v>
      </c>
      <c r="T44" s="27">
        <v>0.97</v>
      </c>
      <c r="U44" s="26">
        <v>-0.74</v>
      </c>
      <c r="V44" s="15">
        <f t="shared" si="0"/>
        <v>-4.5</v>
      </c>
      <c r="W44" s="49" t="s">
        <v>39</v>
      </c>
      <c r="X44" s="49" t="s">
        <v>39</v>
      </c>
      <c r="Y44" s="49" t="s">
        <v>39</v>
      </c>
      <c r="Z44" s="49" t="s">
        <v>39</v>
      </c>
      <c r="AA44" s="49" t="s">
        <v>39</v>
      </c>
      <c r="AB44" s="24" t="s">
        <v>39</v>
      </c>
      <c r="AC44" s="36"/>
    </row>
    <row r="45" spans="1:29" ht="16" x14ac:dyDescent="0.4">
      <c r="A45" s="4">
        <v>36</v>
      </c>
      <c r="B45" s="4" t="s">
        <v>43</v>
      </c>
      <c r="C45" s="4" t="s">
        <v>44</v>
      </c>
      <c r="D45" s="13" t="s">
        <v>137</v>
      </c>
      <c r="E45" s="3" t="s">
        <v>138</v>
      </c>
      <c r="F45" s="3" t="s">
        <v>38</v>
      </c>
      <c r="G45" s="7">
        <v>44383</v>
      </c>
      <c r="H45" s="7">
        <v>45635</v>
      </c>
      <c r="I45" s="15">
        <v>22.84</v>
      </c>
      <c r="J45" s="15">
        <v>10.8</v>
      </c>
      <c r="K45" s="7">
        <v>45449</v>
      </c>
      <c r="L45" s="8">
        <v>20.95215821</v>
      </c>
      <c r="M45" s="15">
        <v>18.552158210000002</v>
      </c>
      <c r="N45" s="8">
        <v>0</v>
      </c>
      <c r="O45" s="8">
        <v>2.4</v>
      </c>
      <c r="P45" s="8">
        <v>0</v>
      </c>
      <c r="Q45" s="27">
        <v>0.97</v>
      </c>
      <c r="R45" s="15" t="s">
        <v>39</v>
      </c>
      <c r="S45" s="50">
        <v>-0.73464399999999996</v>
      </c>
      <c r="T45" s="27">
        <v>0.94</v>
      </c>
      <c r="U45" s="26">
        <v>-1.3966736399999999</v>
      </c>
      <c r="V45" s="15">
        <f t="shared" si="0"/>
        <v>12.04</v>
      </c>
      <c r="W45" s="50">
        <v>0.16200000000000001</v>
      </c>
      <c r="X45" s="50">
        <v>2.3E-2</v>
      </c>
      <c r="Y45" s="50">
        <v>14.333</v>
      </c>
      <c r="Z45" s="50">
        <v>-2.3580000000000001</v>
      </c>
      <c r="AA45" s="50">
        <v>-0.17299999999999999</v>
      </c>
      <c r="AB45" s="25">
        <v>0.06</v>
      </c>
      <c r="AC45" s="36" t="s">
        <v>139</v>
      </c>
    </row>
    <row r="46" spans="1:29" ht="16" x14ac:dyDescent="0.4">
      <c r="A46" s="4">
        <v>37</v>
      </c>
      <c r="B46" s="4" t="s">
        <v>43</v>
      </c>
      <c r="C46" s="4" t="s">
        <v>44</v>
      </c>
      <c r="D46" s="13" t="s">
        <v>140</v>
      </c>
      <c r="E46" s="3" t="s">
        <v>141</v>
      </c>
      <c r="F46" s="3" t="s">
        <v>38</v>
      </c>
      <c r="G46" s="7">
        <v>43308</v>
      </c>
      <c r="H46" s="7">
        <v>45349</v>
      </c>
      <c r="I46" s="15">
        <v>13.5</v>
      </c>
      <c r="J46" s="15">
        <v>2.6</v>
      </c>
      <c r="K46" s="7">
        <v>43812</v>
      </c>
      <c r="L46" s="8">
        <v>11.47084018</v>
      </c>
      <c r="M46" s="15">
        <v>11.47084018</v>
      </c>
      <c r="N46" s="8">
        <v>0</v>
      </c>
      <c r="O46" s="8">
        <v>0</v>
      </c>
      <c r="P46" s="8">
        <v>0</v>
      </c>
      <c r="Q46" s="23" t="s">
        <v>39</v>
      </c>
      <c r="R46" s="15" t="s">
        <v>39</v>
      </c>
      <c r="S46" s="49" t="s">
        <v>39</v>
      </c>
      <c r="T46" s="15" t="s">
        <v>39</v>
      </c>
      <c r="U46" s="15" t="s">
        <v>39</v>
      </c>
      <c r="V46" s="15">
        <f t="shared" si="0"/>
        <v>10.9</v>
      </c>
      <c r="W46" s="50">
        <v>1.6870000000000001</v>
      </c>
      <c r="X46" s="50">
        <v>0.28999999999999998</v>
      </c>
      <c r="Y46" s="50">
        <v>7.68</v>
      </c>
      <c r="Z46" s="50">
        <v>0.35899999999999999</v>
      </c>
      <c r="AA46" s="50">
        <v>0.73799999999999999</v>
      </c>
      <c r="AB46" s="25">
        <v>9.8000000000000004E-2</v>
      </c>
      <c r="AC46" s="36" t="s">
        <v>142</v>
      </c>
    </row>
    <row r="47" spans="1:29" ht="16" x14ac:dyDescent="0.4">
      <c r="A47" s="4">
        <v>38</v>
      </c>
      <c r="B47" s="4" t="s">
        <v>66</v>
      </c>
      <c r="C47" s="4" t="s">
        <v>143</v>
      </c>
      <c r="D47" s="13" t="s">
        <v>144</v>
      </c>
      <c r="E47" s="3" t="s">
        <v>145</v>
      </c>
      <c r="F47" s="3" t="s">
        <v>38</v>
      </c>
      <c r="G47" s="7">
        <v>43427</v>
      </c>
      <c r="H47" s="7">
        <v>45261</v>
      </c>
      <c r="I47" s="15">
        <v>27.5</v>
      </c>
      <c r="J47" s="15">
        <v>14.9</v>
      </c>
      <c r="K47" s="7">
        <v>44820</v>
      </c>
      <c r="L47" s="8">
        <v>26.217598860000003</v>
      </c>
      <c r="M47" s="15">
        <v>25.117598860000001</v>
      </c>
      <c r="N47" s="8">
        <v>0</v>
      </c>
      <c r="O47" s="8">
        <v>1.1000000000000001</v>
      </c>
      <c r="P47" s="8">
        <v>0</v>
      </c>
      <c r="Q47" s="27">
        <v>1</v>
      </c>
      <c r="R47" s="26">
        <v>-495.79199499999999</v>
      </c>
      <c r="S47" s="49" t="s">
        <v>39</v>
      </c>
      <c r="T47" s="27">
        <v>1</v>
      </c>
      <c r="U47" s="26">
        <v>-0.1</v>
      </c>
      <c r="V47" s="15">
        <f t="shared" si="0"/>
        <v>12.6</v>
      </c>
      <c r="W47" s="50">
        <v>0.73</v>
      </c>
      <c r="X47" s="50">
        <v>0.62</v>
      </c>
      <c r="Y47" s="50">
        <v>8.18</v>
      </c>
      <c r="Z47" s="50">
        <v>-0.97</v>
      </c>
      <c r="AA47" s="50">
        <v>0.28999999999999998</v>
      </c>
      <c r="AB47" s="25">
        <v>3.73</v>
      </c>
      <c r="AC47" s="36" t="s">
        <v>146</v>
      </c>
    </row>
    <row r="48" spans="1:29" ht="16" x14ac:dyDescent="0.4">
      <c r="A48" s="4">
        <v>39</v>
      </c>
      <c r="B48" s="4" t="s">
        <v>66</v>
      </c>
      <c r="C48" s="4" t="s">
        <v>147</v>
      </c>
      <c r="D48" s="13" t="s">
        <v>148</v>
      </c>
      <c r="E48" s="3" t="s">
        <v>149</v>
      </c>
      <c r="F48" s="3" t="s">
        <v>38</v>
      </c>
      <c r="G48" s="7">
        <v>43866</v>
      </c>
      <c r="H48" s="7">
        <v>45712</v>
      </c>
      <c r="I48" s="15">
        <v>25.05</v>
      </c>
      <c r="J48" s="15">
        <v>19.5</v>
      </c>
      <c r="K48" s="7">
        <v>45444</v>
      </c>
      <c r="L48" s="8">
        <v>24.062999999999999</v>
      </c>
      <c r="M48" s="15">
        <v>17.062999999999999</v>
      </c>
      <c r="N48" s="8">
        <v>0</v>
      </c>
      <c r="O48" s="8">
        <v>7</v>
      </c>
      <c r="P48" s="8">
        <v>0</v>
      </c>
      <c r="Q48" s="27">
        <v>1</v>
      </c>
      <c r="R48" s="26">
        <v>-745.03541299999995</v>
      </c>
      <c r="S48" s="49" t="s">
        <v>39</v>
      </c>
      <c r="T48" s="27">
        <v>0.98</v>
      </c>
      <c r="U48" s="26">
        <v>-0.6</v>
      </c>
      <c r="V48" s="15">
        <f t="shared" si="0"/>
        <v>5.5500000000000007</v>
      </c>
      <c r="W48" s="51">
        <v>0.95</v>
      </c>
      <c r="X48" s="51">
        <v>1.1200000000000001</v>
      </c>
      <c r="Y48" s="51">
        <v>4.91</v>
      </c>
      <c r="Z48" s="51">
        <v>-2.61</v>
      </c>
      <c r="AA48" s="51">
        <v>0</v>
      </c>
      <c r="AB48" s="28">
        <v>1.07</v>
      </c>
      <c r="AC48" s="36" t="s">
        <v>47</v>
      </c>
    </row>
    <row r="49" spans="1:29" ht="16" x14ac:dyDescent="0.4">
      <c r="A49" s="4">
        <v>40</v>
      </c>
      <c r="B49" s="4" t="s">
        <v>43</v>
      </c>
      <c r="C49" s="4" t="s">
        <v>44</v>
      </c>
      <c r="D49" s="11" t="s">
        <v>150</v>
      </c>
      <c r="E49" s="16" t="s">
        <v>151</v>
      </c>
      <c r="F49" s="3" t="s">
        <v>38</v>
      </c>
      <c r="G49" s="7">
        <v>45457</v>
      </c>
      <c r="H49" s="7">
        <v>46259</v>
      </c>
      <c r="I49" s="15">
        <v>24.7</v>
      </c>
      <c r="J49" s="15">
        <v>24.7</v>
      </c>
      <c r="K49" s="7">
        <v>46147</v>
      </c>
      <c r="L49" s="8">
        <v>24.6</v>
      </c>
      <c r="M49" s="9">
        <v>0</v>
      </c>
      <c r="N49" s="8">
        <v>0</v>
      </c>
      <c r="O49" s="8">
        <v>15.6</v>
      </c>
      <c r="P49" s="8">
        <v>9</v>
      </c>
      <c r="Q49" s="27">
        <v>0.98</v>
      </c>
      <c r="R49" s="15" t="s">
        <v>39</v>
      </c>
      <c r="S49" s="50">
        <v>-0.32</v>
      </c>
      <c r="T49" s="27">
        <v>1</v>
      </c>
      <c r="U49" s="26">
        <v>-7.6E-3</v>
      </c>
      <c r="V49" s="9">
        <f t="shared" si="0"/>
        <v>0</v>
      </c>
      <c r="W49" s="49" t="s">
        <v>39</v>
      </c>
      <c r="X49" s="49" t="s">
        <v>39</v>
      </c>
      <c r="Y49" s="49" t="s">
        <v>39</v>
      </c>
      <c r="Z49" s="49" t="s">
        <v>39</v>
      </c>
      <c r="AA49" s="49" t="s">
        <v>39</v>
      </c>
      <c r="AB49" s="24" t="s">
        <v>39</v>
      </c>
      <c r="AC49" s="36"/>
    </row>
    <row r="50" spans="1:29" ht="16" x14ac:dyDescent="0.4">
      <c r="A50" s="4">
        <v>41</v>
      </c>
      <c r="B50" s="4" t="s">
        <v>66</v>
      </c>
      <c r="C50" s="4" t="s">
        <v>67</v>
      </c>
      <c r="D50" s="11" t="s">
        <v>152</v>
      </c>
      <c r="E50" s="16" t="s">
        <v>153</v>
      </c>
      <c r="F50" s="3" t="s">
        <v>38</v>
      </c>
      <c r="G50" s="7">
        <v>44454</v>
      </c>
      <c r="H50" s="7">
        <v>45314</v>
      </c>
      <c r="I50" s="15">
        <v>10.225</v>
      </c>
      <c r="J50" s="15">
        <v>10.220000000000001</v>
      </c>
      <c r="K50" s="7">
        <v>45261</v>
      </c>
      <c r="L50" s="8">
        <v>9.8039042300000006</v>
      </c>
      <c r="M50" s="15">
        <v>9.4039042300000002</v>
      </c>
      <c r="N50" s="8">
        <v>0</v>
      </c>
      <c r="O50" s="8">
        <v>0.4</v>
      </c>
      <c r="P50" s="8">
        <v>0</v>
      </c>
      <c r="Q50" s="27">
        <v>1</v>
      </c>
      <c r="R50" s="15" t="s">
        <v>39</v>
      </c>
      <c r="S50" s="50">
        <v>0</v>
      </c>
      <c r="T50" s="27">
        <v>0.93</v>
      </c>
      <c r="U50" s="26">
        <v>-0.7</v>
      </c>
      <c r="V50" s="15">
        <f t="shared" si="0"/>
        <v>4.9999999999990052E-3</v>
      </c>
      <c r="W50" s="49" t="s">
        <v>39</v>
      </c>
      <c r="X50" s="49" t="s">
        <v>39</v>
      </c>
      <c r="Y50" s="49" t="s">
        <v>39</v>
      </c>
      <c r="Z50" s="49" t="s">
        <v>39</v>
      </c>
      <c r="AA50" s="49" t="s">
        <v>39</v>
      </c>
      <c r="AB50" s="24" t="s">
        <v>39</v>
      </c>
      <c r="AC50" s="36"/>
    </row>
    <row r="51" spans="1:29" ht="16" x14ac:dyDescent="0.4">
      <c r="A51" s="4">
        <v>42</v>
      </c>
      <c r="B51" s="4" t="s">
        <v>34</v>
      </c>
      <c r="C51" s="4" t="s">
        <v>48</v>
      </c>
      <c r="D51" s="11" t="s">
        <v>154</v>
      </c>
      <c r="E51" s="16" t="s">
        <v>155</v>
      </c>
      <c r="F51" s="3" t="s">
        <v>38</v>
      </c>
      <c r="G51" s="7">
        <v>45643</v>
      </c>
      <c r="H51" s="7">
        <v>46296</v>
      </c>
      <c r="I51" s="15">
        <v>16.55</v>
      </c>
      <c r="J51" s="15">
        <v>16.54</v>
      </c>
      <c r="K51" s="7">
        <v>46310</v>
      </c>
      <c r="L51" s="8">
        <v>13.00603622</v>
      </c>
      <c r="M51" s="15">
        <v>5.2060362199999997</v>
      </c>
      <c r="N51" s="8">
        <v>0</v>
      </c>
      <c r="O51" s="8">
        <v>7</v>
      </c>
      <c r="P51" s="8">
        <v>0.8</v>
      </c>
      <c r="Q51" s="27">
        <v>0.96</v>
      </c>
      <c r="R51" s="15" t="s">
        <v>39</v>
      </c>
      <c r="S51" s="50">
        <v>-0.45</v>
      </c>
      <c r="T51" s="27">
        <v>1.02</v>
      </c>
      <c r="U51" s="26">
        <f>206/1000</f>
        <v>0.20599999999999999</v>
      </c>
      <c r="V51" s="15">
        <f t="shared" si="0"/>
        <v>1.0000000000001563E-2</v>
      </c>
      <c r="W51" s="49" t="s">
        <v>39</v>
      </c>
      <c r="X51" s="49" t="s">
        <v>39</v>
      </c>
      <c r="Y51" s="49" t="s">
        <v>39</v>
      </c>
      <c r="Z51" s="49" t="s">
        <v>39</v>
      </c>
      <c r="AA51" s="49" t="s">
        <v>39</v>
      </c>
      <c r="AB51" s="24" t="s">
        <v>39</v>
      </c>
      <c r="AC51" s="36"/>
    </row>
    <row r="52" spans="1:29" ht="26" x14ac:dyDescent="0.4">
      <c r="A52" s="4">
        <v>43</v>
      </c>
      <c r="B52" s="4" t="s">
        <v>34</v>
      </c>
      <c r="C52" s="4" t="s">
        <v>156</v>
      </c>
      <c r="D52" s="11" t="s">
        <v>157</v>
      </c>
      <c r="E52" s="16" t="s">
        <v>158</v>
      </c>
      <c r="F52" s="3" t="s">
        <v>159</v>
      </c>
      <c r="G52" s="7">
        <v>44371</v>
      </c>
      <c r="H52" s="7">
        <v>46492</v>
      </c>
      <c r="I52" s="15">
        <v>24</v>
      </c>
      <c r="J52" s="15" t="s">
        <v>39</v>
      </c>
      <c r="K52" s="7" t="s">
        <v>39</v>
      </c>
      <c r="L52" s="8">
        <v>24</v>
      </c>
      <c r="M52" s="9">
        <v>0</v>
      </c>
      <c r="N52" s="8">
        <v>0.5</v>
      </c>
      <c r="O52" s="8">
        <v>0</v>
      </c>
      <c r="P52" s="8">
        <v>23.5</v>
      </c>
      <c r="Q52" s="27">
        <v>0.96054180061019101</v>
      </c>
      <c r="R52" s="26">
        <v>-996</v>
      </c>
      <c r="S52" s="49" t="s">
        <v>39</v>
      </c>
      <c r="T52" s="27">
        <v>0.97299999999999998</v>
      </c>
      <c r="U52" s="26">
        <v>-0.14461267000000003</v>
      </c>
      <c r="V52" s="9" t="s">
        <v>39</v>
      </c>
      <c r="W52" s="49" t="s">
        <v>39</v>
      </c>
      <c r="X52" s="49" t="s">
        <v>39</v>
      </c>
      <c r="Y52" s="49" t="s">
        <v>39</v>
      </c>
      <c r="Z52" s="49" t="s">
        <v>39</v>
      </c>
      <c r="AA52" s="49" t="s">
        <v>39</v>
      </c>
      <c r="AB52" s="24" t="s">
        <v>39</v>
      </c>
      <c r="AC52" s="36"/>
    </row>
    <row r="53" spans="1:29" ht="16" x14ac:dyDescent="0.4">
      <c r="A53" s="4">
        <v>44</v>
      </c>
      <c r="B53" s="4" t="s">
        <v>34</v>
      </c>
      <c r="C53" s="4" t="s">
        <v>160</v>
      </c>
      <c r="D53" s="11" t="s">
        <v>161</v>
      </c>
      <c r="E53" s="3" t="s">
        <v>162</v>
      </c>
      <c r="F53" s="3" t="s">
        <v>38</v>
      </c>
      <c r="G53" s="7">
        <v>44145</v>
      </c>
      <c r="H53" s="7">
        <v>46338</v>
      </c>
      <c r="I53" s="15">
        <v>20.8</v>
      </c>
      <c r="J53" s="15" t="s">
        <v>39</v>
      </c>
      <c r="K53" s="7" t="s">
        <v>39</v>
      </c>
      <c r="L53" s="8">
        <v>16.2</v>
      </c>
      <c r="M53" s="9">
        <v>0</v>
      </c>
      <c r="N53" s="8">
        <v>0</v>
      </c>
      <c r="O53" s="8">
        <v>0</v>
      </c>
      <c r="P53" s="8">
        <v>16.2</v>
      </c>
      <c r="Q53" s="27">
        <v>0.36</v>
      </c>
      <c r="R53" s="15" t="s">
        <v>39</v>
      </c>
      <c r="S53" s="26">
        <v>-3.3</v>
      </c>
      <c r="T53" s="27">
        <v>0.89</v>
      </c>
      <c r="U53" s="26">
        <v>-0.2</v>
      </c>
      <c r="V53" s="9" t="s">
        <v>39</v>
      </c>
      <c r="W53" s="49" t="s">
        <v>39</v>
      </c>
      <c r="X53" s="49" t="s">
        <v>39</v>
      </c>
      <c r="Y53" s="49" t="s">
        <v>39</v>
      </c>
      <c r="Z53" s="49" t="s">
        <v>39</v>
      </c>
      <c r="AA53" s="49" t="s">
        <v>39</v>
      </c>
      <c r="AB53" s="24" t="s">
        <v>39</v>
      </c>
      <c r="AC53" s="36"/>
    </row>
    <row r="54" spans="1:29" ht="26" x14ac:dyDescent="0.4">
      <c r="A54" s="4">
        <v>45</v>
      </c>
      <c r="B54" s="4" t="s">
        <v>34</v>
      </c>
      <c r="C54" s="4" t="s">
        <v>116</v>
      </c>
      <c r="D54" s="11" t="s">
        <v>163</v>
      </c>
      <c r="E54" s="3" t="s">
        <v>164</v>
      </c>
      <c r="F54" s="12" t="s">
        <v>56</v>
      </c>
      <c r="G54" s="7">
        <v>45575</v>
      </c>
      <c r="H54" s="7">
        <v>46538</v>
      </c>
      <c r="I54" s="15">
        <v>19.14</v>
      </c>
      <c r="J54" s="15" t="s">
        <v>39</v>
      </c>
      <c r="K54" s="7" t="s">
        <v>39</v>
      </c>
      <c r="L54" s="8">
        <v>17.100000000000001</v>
      </c>
      <c r="M54" s="9">
        <v>0</v>
      </c>
      <c r="N54" s="8">
        <v>17.100000000000001</v>
      </c>
      <c r="O54" s="8">
        <v>0</v>
      </c>
      <c r="P54" s="8">
        <v>0</v>
      </c>
      <c r="Q54" s="27">
        <v>0.9</v>
      </c>
      <c r="R54" s="15" t="s">
        <v>39</v>
      </c>
      <c r="S54" s="26">
        <v>-0.316</v>
      </c>
      <c r="T54" s="27">
        <v>1.1200000000000001</v>
      </c>
      <c r="U54" s="26">
        <f>311/1000</f>
        <v>0.311</v>
      </c>
      <c r="V54" s="9" t="s">
        <v>39</v>
      </c>
      <c r="W54" s="49" t="s">
        <v>39</v>
      </c>
      <c r="X54" s="49" t="s">
        <v>39</v>
      </c>
      <c r="Y54" s="49" t="s">
        <v>39</v>
      </c>
      <c r="Z54" s="49" t="s">
        <v>39</v>
      </c>
      <c r="AA54" s="49" t="s">
        <v>39</v>
      </c>
      <c r="AB54" s="24" t="s">
        <v>39</v>
      </c>
      <c r="AC54" s="36"/>
    </row>
    <row r="55" spans="1:29" ht="26" x14ac:dyDescent="0.4">
      <c r="A55" s="4">
        <v>46</v>
      </c>
      <c r="B55" s="4" t="s">
        <v>34</v>
      </c>
      <c r="C55" s="4" t="s">
        <v>40</v>
      </c>
      <c r="D55" s="11" t="s">
        <v>165</v>
      </c>
      <c r="E55" s="3" t="s">
        <v>166</v>
      </c>
      <c r="F55" s="3" t="s">
        <v>110</v>
      </c>
      <c r="G55" s="7">
        <v>42765</v>
      </c>
      <c r="H55" s="7">
        <v>47603</v>
      </c>
      <c r="I55" s="15">
        <v>15.54</v>
      </c>
      <c r="J55" s="15">
        <v>15.5</v>
      </c>
      <c r="K55" s="7">
        <v>47391</v>
      </c>
      <c r="L55" s="8">
        <v>15.36</v>
      </c>
      <c r="M55" s="9">
        <v>0</v>
      </c>
      <c r="N55" s="8">
        <v>15.36</v>
      </c>
      <c r="O55" s="8">
        <v>0</v>
      </c>
      <c r="P55" s="8">
        <v>0</v>
      </c>
      <c r="Q55" s="27">
        <v>0.7</v>
      </c>
      <c r="R55" s="15" t="s">
        <v>39</v>
      </c>
      <c r="S55" s="26">
        <v>-1.45</v>
      </c>
      <c r="T55" s="27">
        <v>0.96</v>
      </c>
      <c r="U55" s="26">
        <f>-135/1000</f>
        <v>-0.13500000000000001</v>
      </c>
      <c r="V55" s="9">
        <f>I55-J55</f>
        <v>3.9999999999999147E-2</v>
      </c>
      <c r="W55" s="49" t="s">
        <v>39</v>
      </c>
      <c r="X55" s="49" t="s">
        <v>39</v>
      </c>
      <c r="Y55" s="49" t="s">
        <v>39</v>
      </c>
      <c r="Z55" s="49" t="s">
        <v>39</v>
      </c>
      <c r="AA55" s="49" t="s">
        <v>39</v>
      </c>
      <c r="AB55" s="24" t="s">
        <v>39</v>
      </c>
      <c r="AC55" s="36"/>
    </row>
    <row r="56" spans="1:29" ht="16" x14ac:dyDescent="0.4">
      <c r="A56" s="4">
        <v>47</v>
      </c>
      <c r="B56" s="4" t="s">
        <v>34</v>
      </c>
      <c r="C56" s="4" t="s">
        <v>48</v>
      </c>
      <c r="D56" s="11" t="s">
        <v>167</v>
      </c>
      <c r="E56" s="3" t="s">
        <v>168</v>
      </c>
      <c r="F56" s="3" t="s">
        <v>38</v>
      </c>
      <c r="G56" s="7">
        <v>45257</v>
      </c>
      <c r="H56" s="7">
        <v>47836</v>
      </c>
      <c r="I56" s="15">
        <v>19.03</v>
      </c>
      <c r="J56" s="15" t="s">
        <v>39</v>
      </c>
      <c r="K56" s="7" t="s">
        <v>39</v>
      </c>
      <c r="L56" s="8">
        <v>15.641968730000002</v>
      </c>
      <c r="M56" s="15">
        <v>1.5120967299999999</v>
      </c>
      <c r="N56" s="8">
        <v>11.400000000000002</v>
      </c>
      <c r="O56" s="8">
        <v>0.82987200000000005</v>
      </c>
      <c r="P56" s="8">
        <v>1.9</v>
      </c>
      <c r="Q56" s="27">
        <v>0.95</v>
      </c>
      <c r="R56" s="15" t="s">
        <v>39</v>
      </c>
      <c r="S56" s="26">
        <v>-0.151</v>
      </c>
      <c r="T56" s="27">
        <v>1.05</v>
      </c>
      <c r="U56" s="26">
        <f>133/1000</f>
        <v>0.13300000000000001</v>
      </c>
      <c r="V56" s="9" t="s">
        <v>39</v>
      </c>
      <c r="W56" s="49" t="s">
        <v>39</v>
      </c>
      <c r="X56" s="49" t="s">
        <v>39</v>
      </c>
      <c r="Y56" s="49" t="s">
        <v>39</v>
      </c>
      <c r="Z56" s="49" t="s">
        <v>39</v>
      </c>
      <c r="AA56" s="49" t="s">
        <v>39</v>
      </c>
      <c r="AB56" s="24" t="s">
        <v>39</v>
      </c>
      <c r="AC56" s="36"/>
    </row>
    <row r="57" spans="1:29" ht="16" x14ac:dyDescent="0.4">
      <c r="A57" s="4">
        <v>48</v>
      </c>
      <c r="B57" s="4" t="s">
        <v>34</v>
      </c>
      <c r="C57" s="4" t="s">
        <v>169</v>
      </c>
      <c r="D57" s="11" t="s">
        <v>170</v>
      </c>
      <c r="E57" s="3" t="s">
        <v>171</v>
      </c>
      <c r="F57" s="3" t="s">
        <v>38</v>
      </c>
      <c r="G57" s="7">
        <v>44551</v>
      </c>
      <c r="H57" s="7">
        <v>46353</v>
      </c>
      <c r="I57" s="15">
        <v>29.1</v>
      </c>
      <c r="J57" s="15" t="s">
        <v>39</v>
      </c>
      <c r="K57" s="7" t="s">
        <v>39</v>
      </c>
      <c r="L57" s="8">
        <v>22.4</v>
      </c>
      <c r="M57" s="9">
        <v>0</v>
      </c>
      <c r="N57" s="8">
        <v>0</v>
      </c>
      <c r="O57" s="8">
        <v>4.0999999999999996</v>
      </c>
      <c r="P57" s="8">
        <v>18.3</v>
      </c>
      <c r="Q57" s="27">
        <v>0.96</v>
      </c>
      <c r="R57" s="15" t="s">
        <v>39</v>
      </c>
      <c r="S57" s="26">
        <v>-0.6</v>
      </c>
      <c r="T57" s="27">
        <v>1.01</v>
      </c>
      <c r="U57" s="26">
        <v>0</v>
      </c>
      <c r="V57" s="9" t="s">
        <v>39</v>
      </c>
      <c r="W57" s="49" t="s">
        <v>39</v>
      </c>
      <c r="X57" s="49" t="s">
        <v>39</v>
      </c>
      <c r="Y57" s="49" t="s">
        <v>39</v>
      </c>
      <c r="Z57" s="49" t="s">
        <v>39</v>
      </c>
      <c r="AA57" s="49" t="s">
        <v>39</v>
      </c>
      <c r="AB57" s="24" t="s">
        <v>39</v>
      </c>
      <c r="AC57" s="36"/>
    </row>
    <row r="58" spans="1:29" ht="26" x14ac:dyDescent="0.4">
      <c r="A58" s="4">
        <v>49</v>
      </c>
      <c r="B58" s="4" t="s">
        <v>34</v>
      </c>
      <c r="C58" s="3" t="s">
        <v>48</v>
      </c>
      <c r="D58" s="11" t="s">
        <v>172</v>
      </c>
      <c r="E58" s="3" t="s">
        <v>173</v>
      </c>
      <c r="F58" s="3" t="s">
        <v>70</v>
      </c>
      <c r="G58" s="7">
        <v>44986</v>
      </c>
      <c r="H58" s="7">
        <v>47483</v>
      </c>
      <c r="I58" s="15">
        <v>19.059999999999999</v>
      </c>
      <c r="J58" s="15" t="s">
        <v>39</v>
      </c>
      <c r="K58" s="7" t="s">
        <v>39</v>
      </c>
      <c r="L58" s="8">
        <v>15.8</v>
      </c>
      <c r="M58" s="9">
        <v>0</v>
      </c>
      <c r="N58" s="8">
        <v>15.8</v>
      </c>
      <c r="O58" s="8">
        <v>0</v>
      </c>
      <c r="P58" s="8">
        <v>0</v>
      </c>
      <c r="Q58" s="23" t="s">
        <v>39</v>
      </c>
      <c r="R58" s="15" t="s">
        <v>39</v>
      </c>
      <c r="S58" s="15" t="s">
        <v>39</v>
      </c>
      <c r="T58" s="15" t="s">
        <v>39</v>
      </c>
      <c r="U58" s="15" t="s">
        <v>39</v>
      </c>
      <c r="V58" s="9" t="s">
        <v>39</v>
      </c>
      <c r="W58" s="49" t="s">
        <v>39</v>
      </c>
      <c r="X58" s="49" t="s">
        <v>39</v>
      </c>
      <c r="Y58" s="49" t="s">
        <v>39</v>
      </c>
      <c r="Z58" s="49" t="s">
        <v>39</v>
      </c>
      <c r="AA58" s="49" t="s">
        <v>39</v>
      </c>
      <c r="AB58" s="24" t="s">
        <v>39</v>
      </c>
      <c r="AC58" s="36"/>
    </row>
    <row r="59" spans="1:29" ht="16" x14ac:dyDescent="0.4">
      <c r="A59" s="4">
        <v>50</v>
      </c>
      <c r="B59" s="4" t="s">
        <v>34</v>
      </c>
      <c r="C59" s="4" t="s">
        <v>48</v>
      </c>
      <c r="D59" s="11" t="s">
        <v>174</v>
      </c>
      <c r="E59" s="3" t="s">
        <v>175</v>
      </c>
      <c r="F59" s="3" t="s">
        <v>70</v>
      </c>
      <c r="G59" s="7">
        <v>44986</v>
      </c>
      <c r="H59" s="7">
        <v>46022</v>
      </c>
      <c r="I59" s="15">
        <v>20.8</v>
      </c>
      <c r="J59" s="15" t="s">
        <v>39</v>
      </c>
      <c r="K59" s="7" t="s">
        <v>39</v>
      </c>
      <c r="L59" s="8">
        <v>17.5</v>
      </c>
      <c r="M59" s="9">
        <v>0</v>
      </c>
      <c r="N59" s="8">
        <v>17.5</v>
      </c>
      <c r="O59" s="8">
        <v>0</v>
      </c>
      <c r="P59" s="8">
        <v>0</v>
      </c>
      <c r="Q59" s="23" t="s">
        <v>39</v>
      </c>
      <c r="R59" s="15" t="s">
        <v>39</v>
      </c>
      <c r="S59" s="14" t="s">
        <v>39</v>
      </c>
      <c r="T59" s="14" t="s">
        <v>39</v>
      </c>
      <c r="U59" s="14" t="s">
        <v>39</v>
      </c>
      <c r="V59" s="9" t="s">
        <v>39</v>
      </c>
      <c r="W59" s="49" t="s">
        <v>39</v>
      </c>
      <c r="X59" s="49" t="s">
        <v>39</v>
      </c>
      <c r="Y59" s="49" t="s">
        <v>39</v>
      </c>
      <c r="Z59" s="49" t="s">
        <v>39</v>
      </c>
      <c r="AA59" s="49" t="s">
        <v>39</v>
      </c>
      <c r="AB59" s="24" t="s">
        <v>39</v>
      </c>
      <c r="AC59" s="36"/>
    </row>
    <row r="60" spans="1:29" ht="16.5" customHeight="1" x14ac:dyDescent="0.4">
      <c r="A60" s="4">
        <v>51</v>
      </c>
      <c r="B60" s="4" t="s">
        <v>34</v>
      </c>
      <c r="C60" s="4" t="s">
        <v>40</v>
      </c>
      <c r="D60" s="11" t="s">
        <v>176</v>
      </c>
      <c r="E60" s="3" t="s">
        <v>177</v>
      </c>
      <c r="F60" s="12" t="s">
        <v>56</v>
      </c>
      <c r="G60" s="7">
        <v>45687</v>
      </c>
      <c r="H60" s="7">
        <v>46507</v>
      </c>
      <c r="I60" s="15">
        <v>13.3</v>
      </c>
      <c r="J60" s="15" t="s">
        <v>39</v>
      </c>
      <c r="K60" s="7" t="s">
        <v>39</v>
      </c>
      <c r="L60" s="8">
        <v>12.03</v>
      </c>
      <c r="M60" s="9">
        <v>0</v>
      </c>
      <c r="N60" s="8">
        <v>12.03</v>
      </c>
      <c r="O60" s="8">
        <v>0</v>
      </c>
      <c r="P60" s="8">
        <v>0</v>
      </c>
      <c r="Q60" s="27">
        <v>0.99</v>
      </c>
      <c r="R60" s="15" t="s">
        <v>39</v>
      </c>
      <c r="S60" s="26">
        <v>-1.4E-2</v>
      </c>
      <c r="T60" s="27">
        <v>1</v>
      </c>
      <c r="U60" s="26">
        <v>-4.0000000000000001E-3</v>
      </c>
      <c r="V60" s="9" t="s">
        <v>39</v>
      </c>
      <c r="W60" s="49" t="s">
        <v>39</v>
      </c>
      <c r="X60" s="49" t="s">
        <v>39</v>
      </c>
      <c r="Y60" s="49" t="s">
        <v>39</v>
      </c>
      <c r="Z60" s="49" t="s">
        <v>39</v>
      </c>
      <c r="AA60" s="49" t="s">
        <v>39</v>
      </c>
      <c r="AB60" s="24" t="s">
        <v>39</v>
      </c>
      <c r="AC60" s="36"/>
    </row>
    <row r="61" spans="1:29" ht="16" x14ac:dyDescent="0.4">
      <c r="A61" s="4">
        <v>52</v>
      </c>
      <c r="B61" s="4" t="s">
        <v>34</v>
      </c>
      <c r="C61" s="4" t="s">
        <v>113</v>
      </c>
      <c r="D61" s="11" t="s">
        <v>178</v>
      </c>
      <c r="E61" s="3" t="s">
        <v>179</v>
      </c>
      <c r="F61" s="3" t="s">
        <v>38</v>
      </c>
      <c r="G61" s="7">
        <v>45638</v>
      </c>
      <c r="H61" s="7">
        <v>46888</v>
      </c>
      <c r="I61" s="15">
        <v>20.5</v>
      </c>
      <c r="J61" s="15" t="s">
        <v>39</v>
      </c>
      <c r="K61" s="7" t="s">
        <v>39</v>
      </c>
      <c r="L61" s="8">
        <v>17.2</v>
      </c>
      <c r="M61" s="9">
        <v>0</v>
      </c>
      <c r="N61" s="8">
        <v>17.2</v>
      </c>
      <c r="O61" s="8">
        <v>0</v>
      </c>
      <c r="P61" s="8">
        <v>0</v>
      </c>
      <c r="Q61" s="27">
        <v>1.03</v>
      </c>
      <c r="R61" s="15" t="s">
        <v>39</v>
      </c>
      <c r="S61" s="26">
        <v>7.2999999999999995E-2</v>
      </c>
      <c r="T61" s="27">
        <v>1</v>
      </c>
      <c r="U61" s="26">
        <v>0.2</v>
      </c>
      <c r="V61" s="9" t="s">
        <v>39</v>
      </c>
      <c r="W61" s="49" t="s">
        <v>39</v>
      </c>
      <c r="X61" s="49" t="s">
        <v>39</v>
      </c>
      <c r="Y61" s="49" t="s">
        <v>39</v>
      </c>
      <c r="Z61" s="49" t="s">
        <v>39</v>
      </c>
      <c r="AA61" s="49" t="s">
        <v>39</v>
      </c>
      <c r="AB61" s="24" t="s">
        <v>39</v>
      </c>
      <c r="AC61" s="36"/>
    </row>
    <row r="62" spans="1:29" ht="16" x14ac:dyDescent="0.4">
      <c r="A62" s="4">
        <v>53</v>
      </c>
      <c r="B62" s="4" t="s">
        <v>34</v>
      </c>
      <c r="C62" s="4" t="s">
        <v>113</v>
      </c>
      <c r="D62" s="11" t="s">
        <v>180</v>
      </c>
      <c r="E62" s="3" t="s">
        <v>181</v>
      </c>
      <c r="F62" s="3" t="s">
        <v>38</v>
      </c>
      <c r="G62" s="7">
        <v>45625</v>
      </c>
      <c r="H62" s="7">
        <v>46782</v>
      </c>
      <c r="I62" s="15">
        <v>15.26</v>
      </c>
      <c r="J62" s="15" t="s">
        <v>39</v>
      </c>
      <c r="K62" s="7" t="s">
        <v>39</v>
      </c>
      <c r="L62" s="8">
        <v>12.8</v>
      </c>
      <c r="M62" s="9">
        <v>0</v>
      </c>
      <c r="N62" s="8">
        <v>12.8</v>
      </c>
      <c r="O62" s="8">
        <v>0</v>
      </c>
      <c r="P62" s="8">
        <v>0</v>
      </c>
      <c r="Q62" s="27">
        <v>0.13</v>
      </c>
      <c r="R62" s="15" t="s">
        <v>39</v>
      </c>
      <c r="S62" s="26">
        <v>0.6</v>
      </c>
      <c r="T62" s="27">
        <v>0.76</v>
      </c>
      <c r="U62" s="26">
        <v>-2.5999999999999999E-2</v>
      </c>
      <c r="V62" s="9" t="s">
        <v>39</v>
      </c>
      <c r="W62" s="49" t="s">
        <v>39</v>
      </c>
      <c r="X62" s="49" t="s">
        <v>39</v>
      </c>
      <c r="Y62" s="49" t="s">
        <v>39</v>
      </c>
      <c r="Z62" s="49" t="s">
        <v>39</v>
      </c>
      <c r="AA62" s="49" t="s">
        <v>39</v>
      </c>
      <c r="AB62" s="24" t="s">
        <v>39</v>
      </c>
      <c r="AC62" s="36"/>
    </row>
    <row r="63" spans="1:29" ht="16" x14ac:dyDescent="0.4">
      <c r="A63" s="4">
        <v>54</v>
      </c>
      <c r="B63" s="4" t="s">
        <v>66</v>
      </c>
      <c r="C63" s="4" t="s">
        <v>74</v>
      </c>
      <c r="D63" s="11" t="s">
        <v>182</v>
      </c>
      <c r="E63" s="3" t="s">
        <v>183</v>
      </c>
      <c r="F63" s="3" t="s">
        <v>38</v>
      </c>
      <c r="G63" s="7">
        <v>44273</v>
      </c>
      <c r="H63" s="7">
        <v>47044</v>
      </c>
      <c r="I63" s="15">
        <v>18.763096999999998</v>
      </c>
      <c r="J63" s="15" t="s">
        <v>39</v>
      </c>
      <c r="K63" s="7" t="s">
        <v>39</v>
      </c>
      <c r="L63" s="8">
        <v>18.670000000000002</v>
      </c>
      <c r="M63" s="9">
        <v>0</v>
      </c>
      <c r="N63" s="8">
        <v>18.670000000000002</v>
      </c>
      <c r="O63" s="8">
        <v>0</v>
      </c>
      <c r="P63" s="8">
        <v>0</v>
      </c>
      <c r="Q63" s="27">
        <v>0.91</v>
      </c>
      <c r="R63" s="15" t="s">
        <v>39</v>
      </c>
      <c r="S63" s="26">
        <v>-0.26997900000000002</v>
      </c>
      <c r="T63" s="27">
        <v>0.89</v>
      </c>
      <c r="U63" s="26">
        <f>-327118/1000000</f>
        <v>-0.32711800000000002</v>
      </c>
      <c r="V63" s="9" t="s">
        <v>39</v>
      </c>
      <c r="W63" s="49" t="s">
        <v>39</v>
      </c>
      <c r="X63" s="49" t="s">
        <v>39</v>
      </c>
      <c r="Y63" s="49" t="s">
        <v>39</v>
      </c>
      <c r="Z63" s="49" t="s">
        <v>39</v>
      </c>
      <c r="AA63" s="49" t="s">
        <v>39</v>
      </c>
      <c r="AB63" s="24" t="s">
        <v>39</v>
      </c>
      <c r="AC63" s="36"/>
    </row>
    <row r="64" spans="1:29" ht="16" x14ac:dyDescent="0.4">
      <c r="A64" s="4">
        <v>55</v>
      </c>
      <c r="B64" s="4" t="s">
        <v>66</v>
      </c>
      <c r="C64" s="4" t="s">
        <v>67</v>
      </c>
      <c r="D64" s="11" t="s">
        <v>184</v>
      </c>
      <c r="E64" s="3" t="s">
        <v>185</v>
      </c>
      <c r="F64" s="3" t="s">
        <v>38</v>
      </c>
      <c r="G64" s="7">
        <v>44273</v>
      </c>
      <c r="H64" s="7">
        <v>46724</v>
      </c>
      <c r="I64" s="15">
        <v>23.482135</v>
      </c>
      <c r="J64" s="15" t="s">
        <v>39</v>
      </c>
      <c r="K64" s="7" t="s">
        <v>39</v>
      </c>
      <c r="L64" s="8">
        <v>22.83</v>
      </c>
      <c r="M64" s="9">
        <v>0</v>
      </c>
      <c r="N64" s="8">
        <v>22.83</v>
      </c>
      <c r="O64" s="8">
        <v>0</v>
      </c>
      <c r="P64" s="8">
        <v>0</v>
      </c>
      <c r="Q64" s="44">
        <v>0.39</v>
      </c>
      <c r="R64" s="15" t="s">
        <v>39</v>
      </c>
      <c r="S64" s="26">
        <v>-5.9465659999999998</v>
      </c>
      <c r="T64" s="44">
        <v>1</v>
      </c>
      <c r="U64" s="26">
        <v>0.94170600000000004</v>
      </c>
      <c r="V64" s="9" t="s">
        <v>39</v>
      </c>
      <c r="W64" s="49" t="s">
        <v>39</v>
      </c>
      <c r="X64" s="49" t="s">
        <v>39</v>
      </c>
      <c r="Y64" s="49" t="s">
        <v>39</v>
      </c>
      <c r="Z64" s="49" t="s">
        <v>39</v>
      </c>
      <c r="AA64" s="49" t="s">
        <v>39</v>
      </c>
      <c r="AB64" s="24" t="s">
        <v>39</v>
      </c>
      <c r="AC64" s="36"/>
    </row>
    <row r="65" spans="1:29" ht="16" x14ac:dyDescent="0.4">
      <c r="A65" s="4">
        <v>56</v>
      </c>
      <c r="B65" s="4" t="s">
        <v>66</v>
      </c>
      <c r="C65" s="4" t="s">
        <v>71</v>
      </c>
      <c r="D65" s="11" t="s">
        <v>186</v>
      </c>
      <c r="E65" s="3" t="s">
        <v>187</v>
      </c>
      <c r="F65" s="3" t="s">
        <v>38</v>
      </c>
      <c r="G65" s="7">
        <v>44678</v>
      </c>
      <c r="H65" s="7">
        <v>46442</v>
      </c>
      <c r="I65" s="15">
        <v>12.6</v>
      </c>
      <c r="J65" s="15" t="s">
        <v>39</v>
      </c>
      <c r="K65" s="7" t="s">
        <v>39</v>
      </c>
      <c r="L65" s="8">
        <v>10.72</v>
      </c>
      <c r="M65" s="9">
        <v>0</v>
      </c>
      <c r="N65" s="8">
        <v>10.72</v>
      </c>
      <c r="O65" s="8">
        <v>0</v>
      </c>
      <c r="P65" s="8">
        <v>0</v>
      </c>
      <c r="Q65" s="44">
        <v>0.93</v>
      </c>
      <c r="R65" s="15" t="s">
        <v>39</v>
      </c>
      <c r="S65" s="26">
        <v>-1.834911</v>
      </c>
      <c r="T65" s="44">
        <v>1.06</v>
      </c>
      <c r="U65" s="26">
        <v>0.43096400000000001</v>
      </c>
      <c r="V65" s="9" t="s">
        <v>39</v>
      </c>
      <c r="W65" s="49" t="s">
        <v>39</v>
      </c>
      <c r="X65" s="49" t="s">
        <v>39</v>
      </c>
      <c r="Y65" s="49" t="s">
        <v>39</v>
      </c>
      <c r="Z65" s="49" t="s">
        <v>39</v>
      </c>
      <c r="AA65" s="49" t="s">
        <v>39</v>
      </c>
      <c r="AB65" s="24" t="s">
        <v>39</v>
      </c>
      <c r="AC65" s="36"/>
    </row>
    <row r="66" spans="1:29" ht="16" x14ac:dyDescent="0.4">
      <c r="A66" s="4">
        <v>57</v>
      </c>
      <c r="B66" s="4" t="s">
        <v>66</v>
      </c>
      <c r="C66" s="4" t="s">
        <v>80</v>
      </c>
      <c r="D66" s="11" t="s">
        <v>188</v>
      </c>
      <c r="E66" s="3" t="s">
        <v>189</v>
      </c>
      <c r="F66" s="3" t="s">
        <v>38</v>
      </c>
      <c r="G66" s="7">
        <v>44273</v>
      </c>
      <c r="H66" s="7">
        <v>47039</v>
      </c>
      <c r="I66" s="15">
        <v>23.630572000000001</v>
      </c>
      <c r="J66" s="15" t="s">
        <v>39</v>
      </c>
      <c r="K66" s="7" t="s">
        <v>39</v>
      </c>
      <c r="L66" s="8">
        <v>22.68</v>
      </c>
      <c r="M66" s="9">
        <v>0</v>
      </c>
      <c r="N66" s="8">
        <v>22.68</v>
      </c>
      <c r="O66" s="8">
        <v>0</v>
      </c>
      <c r="P66" s="8">
        <v>0</v>
      </c>
      <c r="Q66" s="27">
        <v>1</v>
      </c>
      <c r="R66" s="15" t="s">
        <v>39</v>
      </c>
      <c r="S66" s="26">
        <v>0</v>
      </c>
      <c r="T66" s="27">
        <v>0.98</v>
      </c>
      <c r="U66" s="26">
        <v>-0.2</v>
      </c>
      <c r="V66" s="9" t="s">
        <v>39</v>
      </c>
      <c r="W66" s="49" t="s">
        <v>39</v>
      </c>
      <c r="X66" s="49" t="s">
        <v>39</v>
      </c>
      <c r="Y66" s="49" t="s">
        <v>39</v>
      </c>
      <c r="Z66" s="49" t="s">
        <v>39</v>
      </c>
      <c r="AA66" s="49" t="s">
        <v>39</v>
      </c>
      <c r="AB66" s="24" t="s">
        <v>39</v>
      </c>
      <c r="AC66" s="36"/>
    </row>
    <row r="67" spans="1:29" ht="16" x14ac:dyDescent="0.4">
      <c r="A67" s="4">
        <v>58</v>
      </c>
      <c r="B67" s="4" t="s">
        <v>66</v>
      </c>
      <c r="C67" s="4" t="s">
        <v>90</v>
      </c>
      <c r="D67" s="11" t="s">
        <v>190</v>
      </c>
      <c r="E67" s="3" t="s">
        <v>191</v>
      </c>
      <c r="F67" s="3" t="s">
        <v>38</v>
      </c>
      <c r="G67" s="7">
        <v>44242</v>
      </c>
      <c r="H67" s="7">
        <v>48197</v>
      </c>
      <c r="I67" s="15">
        <v>17.135261</v>
      </c>
      <c r="J67" s="15" t="s">
        <v>39</v>
      </c>
      <c r="K67" s="7" t="s">
        <v>39</v>
      </c>
      <c r="L67" s="8">
        <v>16.28</v>
      </c>
      <c r="M67" s="9">
        <v>0</v>
      </c>
      <c r="N67" s="8">
        <v>16.28</v>
      </c>
      <c r="O67" s="8">
        <v>0</v>
      </c>
      <c r="P67" s="8">
        <v>0</v>
      </c>
      <c r="Q67" s="23" t="s">
        <v>39</v>
      </c>
      <c r="R67" s="15" t="s">
        <v>39</v>
      </c>
      <c r="S67" s="49" t="s">
        <v>39</v>
      </c>
      <c r="T67" s="14" t="s">
        <v>39</v>
      </c>
      <c r="U67" s="14" t="s">
        <v>39</v>
      </c>
      <c r="V67" s="9" t="s">
        <v>39</v>
      </c>
      <c r="W67" s="49" t="s">
        <v>39</v>
      </c>
      <c r="X67" s="49" t="s">
        <v>39</v>
      </c>
      <c r="Y67" s="49" t="s">
        <v>39</v>
      </c>
      <c r="Z67" s="49" t="s">
        <v>39</v>
      </c>
      <c r="AA67" s="49" t="s">
        <v>39</v>
      </c>
      <c r="AB67" s="24" t="s">
        <v>39</v>
      </c>
      <c r="AC67" s="36"/>
    </row>
    <row r="68" spans="1:29" ht="26" x14ac:dyDescent="0.4">
      <c r="A68" s="4">
        <v>59</v>
      </c>
      <c r="B68" s="4" t="s">
        <v>66</v>
      </c>
      <c r="C68" s="4" t="s">
        <v>77</v>
      </c>
      <c r="D68" s="11" t="s">
        <v>192</v>
      </c>
      <c r="E68" s="3" t="s">
        <v>193</v>
      </c>
      <c r="F68" s="12" t="s">
        <v>56</v>
      </c>
      <c r="G68" s="7">
        <v>44417</v>
      </c>
      <c r="H68" s="7">
        <v>45940</v>
      </c>
      <c r="I68" s="15">
        <v>17.521000000000001</v>
      </c>
      <c r="J68" s="15">
        <v>17.52</v>
      </c>
      <c r="K68" s="7">
        <v>45931</v>
      </c>
      <c r="L68" s="8">
        <v>16.600000000000001</v>
      </c>
      <c r="M68" s="9">
        <v>0</v>
      </c>
      <c r="N68" s="8">
        <v>0</v>
      </c>
      <c r="O68" s="8">
        <v>16.600000000000001</v>
      </c>
      <c r="P68" s="8">
        <v>0</v>
      </c>
      <c r="Q68" s="27">
        <v>0.97</v>
      </c>
      <c r="R68" s="26">
        <v>-3855.4880979999998</v>
      </c>
      <c r="S68" s="49" t="s">
        <v>39</v>
      </c>
      <c r="T68" s="27">
        <v>1</v>
      </c>
      <c r="U68" s="26">
        <v>0</v>
      </c>
      <c r="V68" s="9">
        <f>I68-J68</f>
        <v>1.0000000000012221E-3</v>
      </c>
      <c r="W68" s="49" t="s">
        <v>39</v>
      </c>
      <c r="X68" s="49" t="s">
        <v>39</v>
      </c>
      <c r="Y68" s="49" t="s">
        <v>39</v>
      </c>
      <c r="Z68" s="49" t="s">
        <v>39</v>
      </c>
      <c r="AA68" s="49" t="s">
        <v>39</v>
      </c>
      <c r="AB68" s="24" t="s">
        <v>39</v>
      </c>
      <c r="AC68" s="36"/>
    </row>
    <row r="69" spans="1:29" ht="16" x14ac:dyDescent="0.4">
      <c r="A69" s="4">
        <v>60</v>
      </c>
      <c r="B69" s="4" t="s">
        <v>66</v>
      </c>
      <c r="C69" s="4" t="s">
        <v>147</v>
      </c>
      <c r="D69" s="11" t="s">
        <v>194</v>
      </c>
      <c r="E69" s="3" t="s">
        <v>195</v>
      </c>
      <c r="F69" s="3" t="s">
        <v>38</v>
      </c>
      <c r="G69" s="7">
        <v>45820</v>
      </c>
      <c r="H69" s="7">
        <v>46733</v>
      </c>
      <c r="I69" s="15">
        <v>15.42389</v>
      </c>
      <c r="J69" s="15" t="s">
        <v>39</v>
      </c>
      <c r="K69" s="7">
        <v>46023</v>
      </c>
      <c r="L69" s="8">
        <v>14.6</v>
      </c>
      <c r="M69" s="9">
        <v>0</v>
      </c>
      <c r="N69" s="8">
        <v>9.6</v>
      </c>
      <c r="O69" s="8">
        <v>5</v>
      </c>
      <c r="P69" s="8">
        <v>0</v>
      </c>
      <c r="Q69" s="23" t="s">
        <v>39</v>
      </c>
      <c r="R69" s="15" t="s">
        <v>39</v>
      </c>
      <c r="S69" s="49" t="s">
        <v>39</v>
      </c>
      <c r="T69" s="14" t="s">
        <v>39</v>
      </c>
      <c r="U69" s="14" t="s">
        <v>39</v>
      </c>
      <c r="V69" s="9" t="s">
        <v>39</v>
      </c>
      <c r="W69" s="49" t="s">
        <v>39</v>
      </c>
      <c r="X69" s="49" t="s">
        <v>39</v>
      </c>
      <c r="Y69" s="49" t="s">
        <v>39</v>
      </c>
      <c r="Z69" s="49" t="s">
        <v>39</v>
      </c>
      <c r="AA69" s="49" t="s">
        <v>39</v>
      </c>
      <c r="AB69" s="24" t="s">
        <v>39</v>
      </c>
      <c r="AC69" s="36"/>
    </row>
    <row r="70" spans="1:29" ht="16" x14ac:dyDescent="0.4">
      <c r="A70" s="4">
        <v>61</v>
      </c>
      <c r="B70" s="4" t="s">
        <v>43</v>
      </c>
      <c r="C70" s="4" t="s">
        <v>44</v>
      </c>
      <c r="D70" s="11" t="s">
        <v>196</v>
      </c>
      <c r="E70" s="3" t="s">
        <v>197</v>
      </c>
      <c r="F70" s="3" t="s">
        <v>38</v>
      </c>
      <c r="G70" s="7">
        <v>44439</v>
      </c>
      <c r="H70" s="7">
        <v>46080</v>
      </c>
      <c r="I70" s="15">
        <v>17.68</v>
      </c>
      <c r="J70" s="15">
        <v>17.677</v>
      </c>
      <c r="K70" s="7">
        <v>46080</v>
      </c>
      <c r="L70" s="8">
        <v>15.7</v>
      </c>
      <c r="M70" s="9">
        <v>0</v>
      </c>
      <c r="N70" s="8">
        <v>0</v>
      </c>
      <c r="O70" s="8">
        <v>15.7</v>
      </c>
      <c r="P70" s="8">
        <v>0</v>
      </c>
      <c r="Q70" s="27">
        <v>0.98</v>
      </c>
      <c r="R70" s="15" t="s">
        <v>39</v>
      </c>
      <c r="S70" s="26">
        <v>-0.37</v>
      </c>
      <c r="T70" s="27">
        <v>1.22</v>
      </c>
      <c r="U70" s="26">
        <v>3.13</v>
      </c>
      <c r="V70" s="9">
        <f>I70-J70</f>
        <v>3.0000000000001137E-3</v>
      </c>
      <c r="W70" s="49" t="s">
        <v>39</v>
      </c>
      <c r="X70" s="49" t="s">
        <v>39</v>
      </c>
      <c r="Y70" s="49" t="s">
        <v>39</v>
      </c>
      <c r="Z70" s="49" t="s">
        <v>39</v>
      </c>
      <c r="AA70" s="49" t="s">
        <v>39</v>
      </c>
      <c r="AB70" s="24" t="s">
        <v>39</v>
      </c>
      <c r="AC70" s="36"/>
    </row>
    <row r="71" spans="1:29" ht="16" x14ac:dyDescent="0.4">
      <c r="A71" s="4">
        <v>62</v>
      </c>
      <c r="B71" s="4" t="s">
        <v>43</v>
      </c>
      <c r="C71" s="4" t="s">
        <v>44</v>
      </c>
      <c r="D71" s="11" t="s">
        <v>198</v>
      </c>
      <c r="E71" s="3" t="s">
        <v>199</v>
      </c>
      <c r="F71" s="3" t="s">
        <v>38</v>
      </c>
      <c r="G71" s="7">
        <v>45670</v>
      </c>
      <c r="H71" s="7">
        <v>47855</v>
      </c>
      <c r="I71" s="15">
        <v>14.712</v>
      </c>
      <c r="J71" s="15" t="s">
        <v>39</v>
      </c>
      <c r="K71" s="7" t="s">
        <v>39</v>
      </c>
      <c r="L71" s="8">
        <v>14.45</v>
      </c>
      <c r="M71" s="9">
        <v>0</v>
      </c>
      <c r="N71" s="8">
        <v>14.45</v>
      </c>
      <c r="O71" s="8">
        <v>0</v>
      </c>
      <c r="P71" s="8">
        <v>0</v>
      </c>
      <c r="Q71" s="27">
        <v>0.92</v>
      </c>
      <c r="R71" s="15" t="s">
        <v>39</v>
      </c>
      <c r="S71" s="26">
        <v>-1.1015E-2</v>
      </c>
      <c r="T71" s="27">
        <v>0.53</v>
      </c>
      <c r="U71" s="26">
        <v>-0.11</v>
      </c>
      <c r="V71" s="9" t="s">
        <v>39</v>
      </c>
      <c r="W71" s="49" t="s">
        <v>39</v>
      </c>
      <c r="X71" s="49" t="s">
        <v>39</v>
      </c>
      <c r="Y71" s="49" t="s">
        <v>39</v>
      </c>
      <c r="Z71" s="49" t="s">
        <v>39</v>
      </c>
      <c r="AA71" s="49" t="s">
        <v>39</v>
      </c>
      <c r="AB71" s="24" t="s">
        <v>39</v>
      </c>
      <c r="AC71" s="36"/>
    </row>
    <row r="72" spans="1:29" ht="16" x14ac:dyDescent="0.4">
      <c r="A72" s="4">
        <v>63</v>
      </c>
      <c r="B72" s="4" t="s">
        <v>34</v>
      </c>
      <c r="C72" s="4" t="s">
        <v>200</v>
      </c>
      <c r="D72" s="13" t="s">
        <v>201</v>
      </c>
      <c r="E72" s="16" t="s">
        <v>202</v>
      </c>
      <c r="F72" s="3" t="s">
        <v>38</v>
      </c>
      <c r="G72" s="7">
        <v>44756</v>
      </c>
      <c r="H72" s="7">
        <v>45925</v>
      </c>
      <c r="I72" s="15">
        <v>14.32</v>
      </c>
      <c r="J72" s="15">
        <v>11.9</v>
      </c>
      <c r="K72" s="7">
        <v>45412</v>
      </c>
      <c r="L72" s="8">
        <v>13.76147896</v>
      </c>
      <c r="M72" s="15">
        <v>8.3614789599999995</v>
      </c>
      <c r="N72" s="8">
        <v>0</v>
      </c>
      <c r="O72" s="8">
        <v>5.4</v>
      </c>
      <c r="P72" s="8">
        <v>0</v>
      </c>
      <c r="Q72" s="27">
        <v>0.97</v>
      </c>
      <c r="R72" s="15" t="s">
        <v>39</v>
      </c>
      <c r="S72" s="27">
        <v>-0.434</v>
      </c>
      <c r="T72" s="27">
        <v>0.95</v>
      </c>
      <c r="U72" s="26">
        <f>-660/1000</f>
        <v>-0.66</v>
      </c>
      <c r="V72" s="14">
        <f>I72-J72</f>
        <v>2.42</v>
      </c>
      <c r="W72" s="50">
        <v>0.2</v>
      </c>
      <c r="X72" s="50">
        <v>0.03</v>
      </c>
      <c r="Y72" s="50">
        <v>3.2</v>
      </c>
      <c r="Z72" s="50">
        <v>-1.3520000000000001</v>
      </c>
      <c r="AA72" s="50">
        <v>0.12</v>
      </c>
      <c r="AB72" s="25">
        <v>0.14000000000000001</v>
      </c>
      <c r="AC72" s="36" t="s">
        <v>47</v>
      </c>
    </row>
    <row r="73" spans="1:29" ht="26" x14ac:dyDescent="0.4">
      <c r="A73" s="4">
        <v>64</v>
      </c>
      <c r="B73" s="4" t="s">
        <v>43</v>
      </c>
      <c r="C73" s="3" t="s">
        <v>203</v>
      </c>
      <c r="D73" s="13" t="s">
        <v>204</v>
      </c>
      <c r="E73" s="16" t="s">
        <v>205</v>
      </c>
      <c r="F73" s="3" t="s">
        <v>38</v>
      </c>
      <c r="G73" s="7">
        <v>45393</v>
      </c>
      <c r="H73" s="7">
        <v>46072</v>
      </c>
      <c r="I73" s="15">
        <v>11.79</v>
      </c>
      <c r="J73" s="15">
        <v>8.1189999999999998</v>
      </c>
      <c r="K73" s="7">
        <v>45219</v>
      </c>
      <c r="L73" s="8">
        <v>11.19739899</v>
      </c>
      <c r="M73" s="15">
        <v>4.8973989900000001</v>
      </c>
      <c r="N73" s="8">
        <v>0</v>
      </c>
      <c r="O73" s="8">
        <v>5</v>
      </c>
      <c r="P73" s="8">
        <v>1.3</v>
      </c>
      <c r="Q73" s="27">
        <v>1</v>
      </c>
      <c r="R73" s="15" t="s">
        <v>39</v>
      </c>
      <c r="S73" s="26">
        <v>-3.5999999999999997E-2</v>
      </c>
      <c r="T73" s="27">
        <v>1</v>
      </c>
      <c r="U73" s="26">
        <v>1.2999999999999999E-2</v>
      </c>
      <c r="V73" s="14">
        <f>I73-J73</f>
        <v>3.6709999999999994</v>
      </c>
      <c r="W73" s="50">
        <v>0.45</v>
      </c>
      <c r="X73" s="50">
        <v>0.41</v>
      </c>
      <c r="Y73" s="50">
        <v>0.32</v>
      </c>
      <c r="Z73" s="50">
        <v>-0.18</v>
      </c>
      <c r="AA73" s="50">
        <v>0.28000000000000003</v>
      </c>
      <c r="AB73" s="25">
        <v>2.4</v>
      </c>
      <c r="AC73" s="36" t="s">
        <v>206</v>
      </c>
    </row>
    <row r="74" spans="1:29" ht="16" x14ac:dyDescent="0.4">
      <c r="A74" s="4">
        <v>65</v>
      </c>
      <c r="B74" s="4" t="s">
        <v>34</v>
      </c>
      <c r="C74" s="4" t="s">
        <v>207</v>
      </c>
      <c r="D74" s="13" t="s">
        <v>208</v>
      </c>
      <c r="E74" s="16" t="s">
        <v>209</v>
      </c>
      <c r="F74" s="3" t="s">
        <v>38</v>
      </c>
      <c r="G74" s="7">
        <v>44756</v>
      </c>
      <c r="H74" s="7">
        <v>46842</v>
      </c>
      <c r="I74" s="15">
        <v>11.7</v>
      </c>
      <c r="J74" s="15">
        <v>11.7</v>
      </c>
      <c r="K74" s="7">
        <v>44742</v>
      </c>
      <c r="L74" s="8">
        <v>10.6</v>
      </c>
      <c r="M74" s="9">
        <v>0</v>
      </c>
      <c r="N74" s="8">
        <v>3.3</v>
      </c>
      <c r="O74" s="8">
        <v>0</v>
      </c>
      <c r="P74" s="8">
        <v>7.3</v>
      </c>
      <c r="Q74" s="27">
        <v>0.78</v>
      </c>
      <c r="R74" s="15" t="s">
        <v>39</v>
      </c>
      <c r="S74" s="26">
        <v>-1.484</v>
      </c>
      <c r="T74" s="27">
        <v>0.69</v>
      </c>
      <c r="U74" s="26">
        <f>-2365/1000</f>
        <v>-2.3650000000000002</v>
      </c>
      <c r="V74" s="9">
        <f>I74-J74</f>
        <v>0</v>
      </c>
      <c r="W74" s="49" t="s">
        <v>39</v>
      </c>
      <c r="X74" s="49" t="s">
        <v>39</v>
      </c>
      <c r="Y74" s="49" t="s">
        <v>39</v>
      </c>
      <c r="Z74" s="49" t="s">
        <v>39</v>
      </c>
      <c r="AA74" s="49" t="s">
        <v>39</v>
      </c>
      <c r="AB74" s="24" t="s">
        <v>39</v>
      </c>
      <c r="AC74" s="36"/>
    </row>
    <row r="75" spans="1:29" ht="16" x14ac:dyDescent="0.4">
      <c r="A75" s="4">
        <v>66</v>
      </c>
      <c r="B75" s="4" t="s">
        <v>34</v>
      </c>
      <c r="C75" s="4" t="s">
        <v>113</v>
      </c>
      <c r="D75" s="13" t="s">
        <v>210</v>
      </c>
      <c r="E75" s="16" t="s">
        <v>211</v>
      </c>
      <c r="F75" s="3" t="s">
        <v>38</v>
      </c>
      <c r="G75" s="7">
        <v>45005</v>
      </c>
      <c r="H75" s="7">
        <v>46333</v>
      </c>
      <c r="I75" s="15">
        <v>10.8</v>
      </c>
      <c r="J75" s="15">
        <v>10.8</v>
      </c>
      <c r="K75" s="7">
        <v>45665</v>
      </c>
      <c r="L75" s="8">
        <v>8.5</v>
      </c>
      <c r="M75" s="9">
        <v>0</v>
      </c>
      <c r="N75" s="8">
        <v>0</v>
      </c>
      <c r="O75" s="8">
        <v>0.5</v>
      </c>
      <c r="P75" s="8">
        <v>8</v>
      </c>
      <c r="Q75" s="45" t="s">
        <v>39</v>
      </c>
      <c r="R75" s="15" t="s">
        <v>39</v>
      </c>
      <c r="S75" s="46" t="s">
        <v>39</v>
      </c>
      <c r="T75" s="46" t="s">
        <v>39</v>
      </c>
      <c r="U75" s="46" t="s">
        <v>39</v>
      </c>
      <c r="V75" s="9">
        <f>I75-J75</f>
        <v>0</v>
      </c>
      <c r="W75" s="49" t="s">
        <v>39</v>
      </c>
      <c r="X75" s="49" t="s">
        <v>39</v>
      </c>
      <c r="Y75" s="49" t="s">
        <v>39</v>
      </c>
      <c r="Z75" s="49" t="s">
        <v>39</v>
      </c>
      <c r="AA75" s="49" t="s">
        <v>39</v>
      </c>
      <c r="AB75" s="24" t="s">
        <v>39</v>
      </c>
      <c r="AC75" s="36"/>
    </row>
    <row r="76" spans="1:29" ht="26" x14ac:dyDescent="0.4">
      <c r="A76" s="4">
        <v>67</v>
      </c>
      <c r="B76" s="4" t="s">
        <v>66</v>
      </c>
      <c r="C76" s="4" t="s">
        <v>147</v>
      </c>
      <c r="D76" s="13" t="s">
        <v>212</v>
      </c>
      <c r="E76" s="16" t="s">
        <v>213</v>
      </c>
      <c r="F76" s="12" t="s">
        <v>56</v>
      </c>
      <c r="G76" s="7">
        <v>43689</v>
      </c>
      <c r="H76" s="7">
        <v>46364</v>
      </c>
      <c r="I76" s="15">
        <v>29.4</v>
      </c>
      <c r="J76" s="15" t="s">
        <v>39</v>
      </c>
      <c r="K76" s="7" t="s">
        <v>39</v>
      </c>
      <c r="L76" s="8">
        <v>25.3</v>
      </c>
      <c r="M76" s="9">
        <v>0</v>
      </c>
      <c r="N76" s="8">
        <v>0</v>
      </c>
      <c r="O76" s="8">
        <v>0</v>
      </c>
      <c r="P76" s="8">
        <v>25.3</v>
      </c>
      <c r="Q76" s="27">
        <v>1.06</v>
      </c>
      <c r="R76" s="15" t="s">
        <v>39</v>
      </c>
      <c r="S76" s="26">
        <v>0.8</v>
      </c>
      <c r="T76" s="27">
        <v>0.97</v>
      </c>
      <c r="U76" s="26">
        <v>-0.4</v>
      </c>
      <c r="V76" s="9" t="s">
        <v>39</v>
      </c>
      <c r="W76" s="49" t="s">
        <v>39</v>
      </c>
      <c r="X76" s="49" t="s">
        <v>39</v>
      </c>
      <c r="Y76" s="49" t="s">
        <v>39</v>
      </c>
      <c r="Z76" s="49" t="s">
        <v>39</v>
      </c>
      <c r="AA76" s="49" t="s">
        <v>39</v>
      </c>
      <c r="AB76" s="24" t="s">
        <v>39</v>
      </c>
      <c r="AC76" s="36"/>
    </row>
    <row r="77" spans="1:29" ht="16" x14ac:dyDescent="0.4">
      <c r="A77" s="4">
        <v>68</v>
      </c>
      <c r="B77" s="4" t="s">
        <v>34</v>
      </c>
      <c r="C77" s="4" t="s">
        <v>48</v>
      </c>
      <c r="D77" s="13" t="s">
        <v>214</v>
      </c>
      <c r="E77" s="16" t="s">
        <v>215</v>
      </c>
      <c r="F77" s="3" t="s">
        <v>38</v>
      </c>
      <c r="G77" s="7">
        <v>45419</v>
      </c>
      <c r="H77" s="7">
        <v>47108</v>
      </c>
      <c r="I77" s="15">
        <v>20.100000000000001</v>
      </c>
      <c r="J77" s="15" t="s">
        <v>39</v>
      </c>
      <c r="K77" s="7" t="s">
        <v>39</v>
      </c>
      <c r="L77" s="8">
        <v>17</v>
      </c>
      <c r="M77" s="9">
        <v>0</v>
      </c>
      <c r="N77" s="8">
        <v>8.5</v>
      </c>
      <c r="O77" s="8">
        <v>0</v>
      </c>
      <c r="P77" s="8">
        <v>8.5</v>
      </c>
      <c r="Q77" s="27">
        <v>1.08</v>
      </c>
      <c r="R77" s="15" t="s">
        <v>39</v>
      </c>
      <c r="S77" s="26">
        <v>0.14000000000000001</v>
      </c>
      <c r="T77" s="27">
        <v>0.96</v>
      </c>
      <c r="U77" s="26">
        <v>-0.09</v>
      </c>
      <c r="V77" s="9" t="s">
        <v>39</v>
      </c>
      <c r="W77" s="49" t="s">
        <v>39</v>
      </c>
      <c r="X77" s="49" t="s">
        <v>39</v>
      </c>
      <c r="Y77" s="49" t="s">
        <v>39</v>
      </c>
      <c r="Z77" s="49" t="s">
        <v>39</v>
      </c>
      <c r="AA77" s="49" t="s">
        <v>39</v>
      </c>
      <c r="AB77" s="24" t="s">
        <v>39</v>
      </c>
      <c r="AC77" s="36"/>
    </row>
    <row r="78" spans="1:29" ht="26" x14ac:dyDescent="0.4">
      <c r="A78" s="4">
        <v>69</v>
      </c>
      <c r="B78" s="4" t="s">
        <v>34</v>
      </c>
      <c r="C78" s="4" t="s">
        <v>101</v>
      </c>
      <c r="D78" s="13" t="s">
        <v>216</v>
      </c>
      <c r="E78" s="16" t="s">
        <v>217</v>
      </c>
      <c r="F78" s="12" t="s">
        <v>56</v>
      </c>
      <c r="G78" s="7">
        <v>44029</v>
      </c>
      <c r="H78" s="7">
        <v>45754</v>
      </c>
      <c r="I78" s="15">
        <v>10.475</v>
      </c>
      <c r="J78" s="15">
        <v>10.3</v>
      </c>
      <c r="K78" s="7">
        <v>45778</v>
      </c>
      <c r="L78" s="8">
        <v>10.5</v>
      </c>
      <c r="M78" s="9">
        <v>0</v>
      </c>
      <c r="N78" s="8">
        <v>0</v>
      </c>
      <c r="O78" s="8">
        <v>10.5</v>
      </c>
      <c r="P78" s="8">
        <v>0</v>
      </c>
      <c r="Q78" s="27">
        <v>0.99</v>
      </c>
      <c r="R78" s="15" t="s">
        <v>39</v>
      </c>
      <c r="S78" s="26">
        <v>-6.9000000000000006E-2</v>
      </c>
      <c r="T78" s="27">
        <v>0.97</v>
      </c>
      <c r="U78" s="26">
        <v>-0.35199999999999998</v>
      </c>
      <c r="V78" s="9">
        <f t="shared" ref="V78:V84" si="1">I78-J78</f>
        <v>0.17499999999999893</v>
      </c>
      <c r="W78" s="49" t="s">
        <v>39</v>
      </c>
      <c r="X78" s="49" t="s">
        <v>39</v>
      </c>
      <c r="Y78" s="49" t="s">
        <v>39</v>
      </c>
      <c r="Z78" s="49" t="s">
        <v>39</v>
      </c>
      <c r="AA78" s="49" t="s">
        <v>39</v>
      </c>
      <c r="AB78" s="24" t="s">
        <v>39</v>
      </c>
      <c r="AC78" s="36"/>
    </row>
    <row r="79" spans="1:29" ht="16" x14ac:dyDescent="0.4">
      <c r="A79" s="4">
        <v>70</v>
      </c>
      <c r="B79" s="4" t="s">
        <v>34</v>
      </c>
      <c r="C79" s="4" t="s">
        <v>63</v>
      </c>
      <c r="D79" s="13" t="s">
        <v>218</v>
      </c>
      <c r="E79" s="16" t="s">
        <v>219</v>
      </c>
      <c r="F79" s="3" t="s">
        <v>38</v>
      </c>
      <c r="G79" s="7">
        <v>44550</v>
      </c>
      <c r="H79" s="7">
        <v>45904</v>
      </c>
      <c r="I79" s="15">
        <v>11.053000000000001</v>
      </c>
      <c r="J79" s="15">
        <v>11.05</v>
      </c>
      <c r="K79" s="7">
        <v>45842</v>
      </c>
      <c r="L79" s="8">
        <v>8.5</v>
      </c>
      <c r="M79" s="9">
        <v>0</v>
      </c>
      <c r="N79" s="8">
        <v>0</v>
      </c>
      <c r="O79" s="8">
        <v>8.5</v>
      </c>
      <c r="P79" s="8">
        <v>0</v>
      </c>
      <c r="Q79" s="27">
        <v>0.99</v>
      </c>
      <c r="R79" s="15" t="s">
        <v>39</v>
      </c>
      <c r="S79" s="26">
        <v>-0.11600000000000001</v>
      </c>
      <c r="T79" s="27">
        <v>0.94</v>
      </c>
      <c r="U79" s="26">
        <f>-508/1000</f>
        <v>-0.50800000000000001</v>
      </c>
      <c r="V79" s="9">
        <f t="shared" si="1"/>
        <v>3.0000000000001137E-3</v>
      </c>
      <c r="W79" s="49" t="s">
        <v>39</v>
      </c>
      <c r="X79" s="49" t="s">
        <v>39</v>
      </c>
      <c r="Y79" s="49" t="s">
        <v>39</v>
      </c>
      <c r="Z79" s="49" t="s">
        <v>39</v>
      </c>
      <c r="AA79" s="49" t="s">
        <v>39</v>
      </c>
      <c r="AB79" s="24" t="s">
        <v>39</v>
      </c>
      <c r="AC79" s="36"/>
    </row>
    <row r="80" spans="1:29" ht="16" x14ac:dyDescent="0.4">
      <c r="A80" s="4">
        <v>71</v>
      </c>
      <c r="B80" s="4" t="s">
        <v>43</v>
      </c>
      <c r="C80" s="4" t="s">
        <v>44</v>
      </c>
      <c r="D80" s="13" t="s">
        <v>220</v>
      </c>
      <c r="E80" s="16" t="s">
        <v>221</v>
      </c>
      <c r="F80" s="3" t="s">
        <v>38</v>
      </c>
      <c r="G80" s="7">
        <v>44099</v>
      </c>
      <c r="H80" s="7">
        <v>45898</v>
      </c>
      <c r="I80" s="15">
        <v>10.544</v>
      </c>
      <c r="J80" s="15">
        <v>6.56</v>
      </c>
      <c r="K80" s="7">
        <v>44907</v>
      </c>
      <c r="L80" s="8">
        <v>8.9408387300000012</v>
      </c>
      <c r="M80" s="15">
        <v>8.4408387300000012</v>
      </c>
      <c r="N80" s="8">
        <v>0</v>
      </c>
      <c r="O80" s="8">
        <v>0.5</v>
      </c>
      <c r="P80" s="8">
        <v>0</v>
      </c>
      <c r="Q80" s="27">
        <v>1.02</v>
      </c>
      <c r="R80" s="15" t="s">
        <v>39</v>
      </c>
      <c r="S80" s="26">
        <v>0.27</v>
      </c>
      <c r="T80" s="27">
        <v>1.1599999999999999</v>
      </c>
      <c r="U80" s="26">
        <v>1.64</v>
      </c>
      <c r="V80" s="14">
        <f t="shared" si="1"/>
        <v>3.9840000000000009</v>
      </c>
      <c r="W80" s="50">
        <v>0.96555220999999991</v>
      </c>
      <c r="X80" s="50">
        <v>0.50944853999999995</v>
      </c>
      <c r="Y80" s="50">
        <v>2.2496686299999999</v>
      </c>
      <c r="Z80" s="50">
        <v>-1.012</v>
      </c>
      <c r="AA80" s="50">
        <v>0.113</v>
      </c>
      <c r="AB80" s="25">
        <v>1.15948801</v>
      </c>
      <c r="AC80" s="36" t="s">
        <v>222</v>
      </c>
    </row>
    <row r="81" spans="1:29" ht="26" x14ac:dyDescent="0.4">
      <c r="A81" s="4">
        <v>72</v>
      </c>
      <c r="B81" s="4" t="s">
        <v>34</v>
      </c>
      <c r="C81" s="4" t="s">
        <v>40</v>
      </c>
      <c r="D81" s="13" t="s">
        <v>223</v>
      </c>
      <c r="E81" s="16" t="s">
        <v>224</v>
      </c>
      <c r="F81" s="12" t="s">
        <v>56</v>
      </c>
      <c r="G81" s="7">
        <v>44979</v>
      </c>
      <c r="H81" s="7">
        <v>45758</v>
      </c>
      <c r="I81" s="15">
        <v>13.6</v>
      </c>
      <c r="J81" s="15">
        <v>9.98</v>
      </c>
      <c r="K81" s="7">
        <v>45464</v>
      </c>
      <c r="L81" s="8">
        <v>12.1</v>
      </c>
      <c r="M81" s="9">
        <v>0</v>
      </c>
      <c r="N81" s="8">
        <v>0</v>
      </c>
      <c r="O81" s="8">
        <v>12.1</v>
      </c>
      <c r="P81" s="8">
        <v>0</v>
      </c>
      <c r="Q81" s="27">
        <v>1</v>
      </c>
      <c r="R81" s="15" t="s">
        <v>39</v>
      </c>
      <c r="S81" s="27">
        <v>-2.4E-2</v>
      </c>
      <c r="T81" s="27">
        <v>0.73</v>
      </c>
      <c r="U81" s="26">
        <f>-3228/1000</f>
        <v>-3.2280000000000002</v>
      </c>
      <c r="V81" s="9">
        <f t="shared" si="1"/>
        <v>3.6199999999999992</v>
      </c>
      <c r="W81" s="50">
        <v>1.4590000000000001</v>
      </c>
      <c r="X81" s="50">
        <v>0.28699999999999998</v>
      </c>
      <c r="Y81" s="50">
        <v>0.35304999999999997</v>
      </c>
      <c r="Z81" s="50">
        <v>-1.0820000000000001</v>
      </c>
      <c r="AA81" s="50">
        <v>0.63300000000000001</v>
      </c>
      <c r="AB81" s="25">
        <v>2.1429999999999998</v>
      </c>
      <c r="AC81" s="36" t="s">
        <v>47</v>
      </c>
    </row>
    <row r="82" spans="1:29" ht="26" x14ac:dyDescent="0.4">
      <c r="A82" s="4">
        <v>73</v>
      </c>
      <c r="B82" s="4" t="s">
        <v>34</v>
      </c>
      <c r="C82" s="4" t="s">
        <v>40</v>
      </c>
      <c r="D82" s="13" t="s">
        <v>225</v>
      </c>
      <c r="E82" s="16" t="s">
        <v>226</v>
      </c>
      <c r="F82" s="12" t="s">
        <v>56</v>
      </c>
      <c r="G82" s="7">
        <v>45329</v>
      </c>
      <c r="H82" s="7">
        <v>46171</v>
      </c>
      <c r="I82" s="15">
        <v>10.742000000000001</v>
      </c>
      <c r="J82" s="15">
        <v>10.742000000000001</v>
      </c>
      <c r="K82" s="7">
        <v>46171</v>
      </c>
      <c r="L82" s="8">
        <v>10</v>
      </c>
      <c r="M82" s="9">
        <v>0</v>
      </c>
      <c r="N82" s="8">
        <v>0</v>
      </c>
      <c r="O82" s="8">
        <v>0</v>
      </c>
      <c r="P82" s="8">
        <v>10</v>
      </c>
      <c r="Q82" s="27">
        <v>0.98</v>
      </c>
      <c r="R82" s="15" t="s">
        <v>39</v>
      </c>
      <c r="S82" s="26">
        <v>-0.16500000000000001</v>
      </c>
      <c r="T82" s="27">
        <v>0.6</v>
      </c>
      <c r="U82" s="26">
        <f>-4366/1000</f>
        <v>-4.3659999999999997</v>
      </c>
      <c r="V82" s="9">
        <f t="shared" si="1"/>
        <v>0</v>
      </c>
      <c r="W82" s="49" t="s">
        <v>39</v>
      </c>
      <c r="X82" s="49" t="s">
        <v>39</v>
      </c>
      <c r="Y82" s="49" t="s">
        <v>39</v>
      </c>
      <c r="Z82" s="49" t="s">
        <v>39</v>
      </c>
      <c r="AA82" s="49" t="s">
        <v>39</v>
      </c>
      <c r="AB82" s="24" t="s">
        <v>39</v>
      </c>
      <c r="AC82" s="36"/>
    </row>
    <row r="83" spans="1:29" ht="16" x14ac:dyDescent="0.4">
      <c r="A83" s="4">
        <v>74</v>
      </c>
      <c r="B83" s="4" t="s">
        <v>66</v>
      </c>
      <c r="C83" s="4" t="s">
        <v>67</v>
      </c>
      <c r="D83" s="13" t="s">
        <v>227</v>
      </c>
      <c r="E83" s="16" t="s">
        <v>228</v>
      </c>
      <c r="F83" s="3" t="s">
        <v>38</v>
      </c>
      <c r="G83" s="7">
        <v>44405</v>
      </c>
      <c r="H83" s="7">
        <v>45588</v>
      </c>
      <c r="I83" s="15">
        <v>10.4</v>
      </c>
      <c r="J83" s="15">
        <v>7.95</v>
      </c>
      <c r="K83" s="7">
        <v>45231</v>
      </c>
      <c r="L83" s="8">
        <v>10.09157877</v>
      </c>
      <c r="M83" s="15">
        <v>9.1915787699999996</v>
      </c>
      <c r="N83" s="8">
        <v>0</v>
      </c>
      <c r="O83" s="8">
        <v>0.9</v>
      </c>
      <c r="P83" s="8">
        <v>0</v>
      </c>
      <c r="Q83" s="27">
        <v>0.99</v>
      </c>
      <c r="R83" s="15" t="s">
        <v>39</v>
      </c>
      <c r="S83" s="26">
        <v>-0.1</v>
      </c>
      <c r="T83" s="27">
        <v>1.02</v>
      </c>
      <c r="U83" s="26">
        <v>0.2</v>
      </c>
      <c r="V83" s="14">
        <f t="shared" si="1"/>
        <v>2.4500000000000002</v>
      </c>
      <c r="W83" s="51">
        <v>0.39</v>
      </c>
      <c r="X83" s="51">
        <v>0.24</v>
      </c>
      <c r="Y83" s="51">
        <v>2.2200000000000002</v>
      </c>
      <c r="Z83" s="51">
        <v>-0.98</v>
      </c>
      <c r="AA83" s="51">
        <v>0.02</v>
      </c>
      <c r="AB83" s="28">
        <v>0.01</v>
      </c>
      <c r="AC83" s="36"/>
    </row>
    <row r="84" spans="1:29" ht="16" x14ac:dyDescent="0.4">
      <c r="A84" s="4">
        <v>75</v>
      </c>
      <c r="B84" s="4" t="s">
        <v>34</v>
      </c>
      <c r="C84" s="4" t="s">
        <v>116</v>
      </c>
      <c r="D84" s="13" t="s">
        <v>229</v>
      </c>
      <c r="E84" s="16" t="s">
        <v>230</v>
      </c>
      <c r="F84" s="3" t="s">
        <v>38</v>
      </c>
      <c r="G84" s="7">
        <v>45742</v>
      </c>
      <c r="H84" s="7">
        <v>46199</v>
      </c>
      <c r="I84" s="15">
        <v>10.68</v>
      </c>
      <c r="J84" s="15">
        <v>10.6</v>
      </c>
      <c r="K84" s="7">
        <v>46199</v>
      </c>
      <c r="L84" s="8">
        <v>7.7</v>
      </c>
      <c r="M84" s="9">
        <v>0</v>
      </c>
      <c r="N84" s="8">
        <v>0</v>
      </c>
      <c r="O84" s="8">
        <v>6.8</v>
      </c>
      <c r="P84" s="8">
        <v>0.9</v>
      </c>
      <c r="Q84" s="27">
        <v>1</v>
      </c>
      <c r="R84" s="15" t="s">
        <v>39</v>
      </c>
      <c r="S84" s="26">
        <v>1</v>
      </c>
      <c r="T84" s="27">
        <v>0.93</v>
      </c>
      <c r="U84" s="26">
        <f>-615/1000</f>
        <v>-0.61499999999999999</v>
      </c>
      <c r="V84" s="9">
        <f t="shared" si="1"/>
        <v>8.0000000000000071E-2</v>
      </c>
      <c r="W84" s="49" t="s">
        <v>39</v>
      </c>
      <c r="X84" s="49" t="s">
        <v>39</v>
      </c>
      <c r="Y84" s="49" t="s">
        <v>39</v>
      </c>
      <c r="Z84" s="49" t="s">
        <v>39</v>
      </c>
      <c r="AA84" s="49" t="s">
        <v>39</v>
      </c>
      <c r="AB84" s="24" t="s">
        <v>39</v>
      </c>
      <c r="AC84" s="36"/>
    </row>
    <row r="85" spans="1:29" ht="16" x14ac:dyDescent="0.4">
      <c r="A85" s="4">
        <v>76</v>
      </c>
      <c r="B85" s="4" t="s">
        <v>34</v>
      </c>
      <c r="C85" s="4" t="s">
        <v>200</v>
      </c>
      <c r="D85" s="13" t="s">
        <v>231</v>
      </c>
      <c r="E85" s="16" t="s">
        <v>232</v>
      </c>
      <c r="F85" s="3" t="s">
        <v>38</v>
      </c>
      <c r="G85" s="7">
        <v>45642</v>
      </c>
      <c r="H85" s="7">
        <v>47407</v>
      </c>
      <c r="I85" s="14">
        <v>11.95</v>
      </c>
      <c r="J85" s="14" t="s">
        <v>39</v>
      </c>
      <c r="K85" s="7" t="s">
        <v>39</v>
      </c>
      <c r="L85" s="8">
        <v>10</v>
      </c>
      <c r="M85" s="9">
        <v>0</v>
      </c>
      <c r="N85" s="8">
        <v>10</v>
      </c>
      <c r="O85" s="8">
        <v>0</v>
      </c>
      <c r="P85" s="8">
        <v>0</v>
      </c>
      <c r="Q85" s="27">
        <v>0.31</v>
      </c>
      <c r="R85" s="15" t="s">
        <v>39</v>
      </c>
      <c r="S85" s="26">
        <v>-0.47299999999999998</v>
      </c>
      <c r="T85" s="27">
        <v>0.99</v>
      </c>
      <c r="U85" s="26">
        <v>-1</v>
      </c>
      <c r="V85" s="9" t="s">
        <v>39</v>
      </c>
      <c r="W85" s="49" t="s">
        <v>39</v>
      </c>
      <c r="X85" s="49" t="s">
        <v>39</v>
      </c>
      <c r="Y85" s="49" t="s">
        <v>39</v>
      </c>
      <c r="Z85" s="49" t="s">
        <v>39</v>
      </c>
      <c r="AA85" s="49" t="s">
        <v>39</v>
      </c>
      <c r="AB85" s="24" t="s">
        <v>39</v>
      </c>
      <c r="AC85" s="36"/>
    </row>
    <row r="86" spans="1:29" ht="26" x14ac:dyDescent="0.4">
      <c r="A86" s="4">
        <v>77</v>
      </c>
      <c r="B86" s="4" t="s">
        <v>43</v>
      </c>
      <c r="C86" s="3" t="s">
        <v>203</v>
      </c>
      <c r="D86" s="13" t="s">
        <v>233</v>
      </c>
      <c r="E86" s="16" t="s">
        <v>234</v>
      </c>
      <c r="F86" s="3" t="s">
        <v>38</v>
      </c>
      <c r="G86" s="7">
        <v>45279</v>
      </c>
      <c r="H86" s="7">
        <v>46682</v>
      </c>
      <c r="I86" s="14">
        <v>19.600000000000001</v>
      </c>
      <c r="J86" s="14" t="s">
        <v>39</v>
      </c>
      <c r="K86" s="7" t="s">
        <v>39</v>
      </c>
      <c r="L86" s="8">
        <v>16.8</v>
      </c>
      <c r="M86" s="9">
        <v>0</v>
      </c>
      <c r="N86" s="8">
        <v>16.8</v>
      </c>
      <c r="O86" s="8">
        <v>0</v>
      </c>
      <c r="P86" s="8">
        <v>0</v>
      </c>
      <c r="Q86" s="27">
        <v>1.03</v>
      </c>
      <c r="R86" s="15" t="s">
        <v>39</v>
      </c>
      <c r="S86" s="26">
        <v>0.17</v>
      </c>
      <c r="T86" s="27">
        <v>1.0900000000000001</v>
      </c>
      <c r="U86" s="26">
        <v>0.47</v>
      </c>
      <c r="V86" s="9" t="s">
        <v>39</v>
      </c>
      <c r="W86" s="49" t="s">
        <v>39</v>
      </c>
      <c r="X86" s="49" t="s">
        <v>39</v>
      </c>
      <c r="Y86" s="49" t="s">
        <v>39</v>
      </c>
      <c r="Z86" s="49" t="s">
        <v>39</v>
      </c>
      <c r="AA86" s="49" t="s">
        <v>39</v>
      </c>
      <c r="AB86" s="24" t="s">
        <v>39</v>
      </c>
      <c r="AC86" s="36"/>
    </row>
    <row r="87" spans="1:29" ht="16" x14ac:dyDescent="0.4">
      <c r="A87" s="4">
        <v>78</v>
      </c>
      <c r="B87" s="4" t="s">
        <v>34</v>
      </c>
      <c r="C87" s="4" t="s">
        <v>60</v>
      </c>
      <c r="D87" s="13" t="s">
        <v>235</v>
      </c>
      <c r="E87" s="16" t="s">
        <v>236</v>
      </c>
      <c r="F87" s="3" t="s">
        <v>70</v>
      </c>
      <c r="G87" s="7">
        <v>44781</v>
      </c>
      <c r="H87" s="7">
        <v>47026</v>
      </c>
      <c r="I87" s="14">
        <v>10.8</v>
      </c>
      <c r="J87" s="14" t="s">
        <v>39</v>
      </c>
      <c r="K87" s="7" t="s">
        <v>39</v>
      </c>
      <c r="L87" s="8">
        <v>5</v>
      </c>
      <c r="M87" s="9">
        <v>0</v>
      </c>
      <c r="N87" s="8">
        <v>5</v>
      </c>
      <c r="O87" s="8">
        <v>0</v>
      </c>
      <c r="P87" s="8">
        <v>0</v>
      </c>
      <c r="Q87" s="27">
        <v>0.98</v>
      </c>
      <c r="R87" s="15" t="s">
        <v>39</v>
      </c>
      <c r="S87" s="26">
        <v>-1.4999999999999999E-2</v>
      </c>
      <c r="T87" s="27">
        <v>1</v>
      </c>
      <c r="U87" s="26">
        <v>0</v>
      </c>
      <c r="V87" s="9" t="s">
        <v>39</v>
      </c>
      <c r="W87" s="49" t="s">
        <v>39</v>
      </c>
      <c r="X87" s="49" t="s">
        <v>39</v>
      </c>
      <c r="Y87" s="49" t="s">
        <v>39</v>
      </c>
      <c r="Z87" s="49" t="s">
        <v>39</v>
      </c>
      <c r="AA87" s="49" t="s">
        <v>39</v>
      </c>
      <c r="AB87" s="24" t="s">
        <v>39</v>
      </c>
      <c r="AC87" s="36"/>
    </row>
    <row r="88" spans="1:29" ht="16" x14ac:dyDescent="0.4">
      <c r="A88" s="4">
        <v>79</v>
      </c>
      <c r="B88" s="4" t="s">
        <v>43</v>
      </c>
      <c r="C88" s="4" t="s">
        <v>44</v>
      </c>
      <c r="D88" s="13" t="s">
        <v>237</v>
      </c>
      <c r="E88" s="16" t="s">
        <v>238</v>
      </c>
      <c r="F88" s="3" t="s">
        <v>38</v>
      </c>
      <c r="G88" s="7">
        <v>44097</v>
      </c>
      <c r="H88" s="7">
        <v>49947</v>
      </c>
      <c r="I88" s="14">
        <v>17.7</v>
      </c>
      <c r="J88" s="14" t="s">
        <v>39</v>
      </c>
      <c r="K88" s="7" t="s">
        <v>39</v>
      </c>
      <c r="L88" s="8">
        <v>17.7</v>
      </c>
      <c r="M88" s="9">
        <v>0</v>
      </c>
      <c r="N88" s="8">
        <v>0</v>
      </c>
      <c r="O88" s="8">
        <v>0</v>
      </c>
      <c r="P88" s="8">
        <v>0</v>
      </c>
      <c r="Q88" s="23" t="s">
        <v>39</v>
      </c>
      <c r="R88" s="15" t="s">
        <v>39</v>
      </c>
      <c r="S88" s="14" t="s">
        <v>39</v>
      </c>
      <c r="T88" s="14" t="s">
        <v>39</v>
      </c>
      <c r="U88" s="14" t="s">
        <v>39</v>
      </c>
      <c r="V88" s="9" t="s">
        <v>39</v>
      </c>
      <c r="W88" s="49" t="s">
        <v>39</v>
      </c>
      <c r="X88" s="49" t="s">
        <v>39</v>
      </c>
      <c r="Y88" s="49" t="s">
        <v>39</v>
      </c>
      <c r="Z88" s="49" t="s">
        <v>39</v>
      </c>
      <c r="AA88" s="49" t="s">
        <v>39</v>
      </c>
      <c r="AB88" s="24" t="s">
        <v>39</v>
      </c>
      <c r="AC88" s="36"/>
    </row>
    <row r="89" spans="1:29" ht="26" x14ac:dyDescent="0.4">
      <c r="A89" s="4">
        <v>80</v>
      </c>
      <c r="B89" s="4" t="s">
        <v>34</v>
      </c>
      <c r="C89" s="4" t="s">
        <v>48</v>
      </c>
      <c r="D89" s="13" t="s">
        <v>239</v>
      </c>
      <c r="E89" s="16" t="s">
        <v>240</v>
      </c>
      <c r="F89" s="3" t="s">
        <v>110</v>
      </c>
      <c r="G89" s="7">
        <v>42604</v>
      </c>
      <c r="H89" s="7">
        <v>46843</v>
      </c>
      <c r="I89" s="14">
        <v>17.899999999999999</v>
      </c>
      <c r="J89" s="14">
        <v>35.200000000000003</v>
      </c>
      <c r="K89" s="7">
        <v>47098</v>
      </c>
      <c r="L89" s="8">
        <v>16.100000000000001</v>
      </c>
      <c r="M89" s="9">
        <v>0</v>
      </c>
      <c r="N89" s="8">
        <v>3.3</v>
      </c>
      <c r="O89" s="8">
        <v>10</v>
      </c>
      <c r="P89" s="8">
        <v>2.8</v>
      </c>
      <c r="Q89" s="27">
        <v>1.02</v>
      </c>
      <c r="R89" s="15" t="s">
        <v>39</v>
      </c>
      <c r="S89" s="26">
        <v>0.16400000000000001</v>
      </c>
      <c r="T89" s="27">
        <v>0.91</v>
      </c>
      <c r="U89" s="26">
        <f>-963/1000</f>
        <v>-0.96299999999999997</v>
      </c>
      <c r="V89" s="37">
        <f>I89-J89</f>
        <v>-17.300000000000004</v>
      </c>
      <c r="W89" s="49" t="s">
        <v>39</v>
      </c>
      <c r="X89" s="49" t="s">
        <v>39</v>
      </c>
      <c r="Y89" s="49" t="s">
        <v>39</v>
      </c>
      <c r="Z89" s="49" t="s">
        <v>39</v>
      </c>
      <c r="AA89" s="49" t="s">
        <v>39</v>
      </c>
      <c r="AB89" s="24" t="s">
        <v>39</v>
      </c>
      <c r="AC89" s="36"/>
    </row>
    <row r="90" spans="1:29" ht="16" x14ac:dyDescent="0.4">
      <c r="A90" s="4">
        <v>81</v>
      </c>
      <c r="B90" s="4" t="s">
        <v>34</v>
      </c>
      <c r="C90" s="4" t="s">
        <v>113</v>
      </c>
      <c r="D90" s="13" t="s">
        <v>241</v>
      </c>
      <c r="E90" s="16" t="s">
        <v>242</v>
      </c>
      <c r="F90" s="3" t="s">
        <v>38</v>
      </c>
      <c r="G90" s="7">
        <v>45050</v>
      </c>
      <c r="H90" s="7">
        <v>46064</v>
      </c>
      <c r="I90" s="14">
        <v>24.8</v>
      </c>
      <c r="J90" s="14">
        <v>22.2</v>
      </c>
      <c r="K90" s="7">
        <v>45962</v>
      </c>
      <c r="L90" s="8">
        <v>24.83922209</v>
      </c>
      <c r="M90" s="14">
        <v>21.139222090000001</v>
      </c>
      <c r="N90" s="8">
        <v>0</v>
      </c>
      <c r="O90" s="8">
        <v>1.4</v>
      </c>
      <c r="P90" s="8">
        <v>2.2999999999999998</v>
      </c>
      <c r="Q90" s="27">
        <v>1</v>
      </c>
      <c r="R90" s="15" t="s">
        <v>39</v>
      </c>
      <c r="S90" s="26">
        <v>-0.3</v>
      </c>
      <c r="T90" s="27">
        <v>1</v>
      </c>
      <c r="U90" s="26">
        <v>-0.7</v>
      </c>
      <c r="V90" s="14">
        <f>I90-J90</f>
        <v>2.6000000000000014</v>
      </c>
      <c r="W90" s="50">
        <v>0.1</v>
      </c>
      <c r="X90" s="50">
        <v>-0.6</v>
      </c>
      <c r="Y90" s="50">
        <v>5.5</v>
      </c>
      <c r="Z90" s="50">
        <v>-2.2999999999999998</v>
      </c>
      <c r="AA90" s="50">
        <v>0</v>
      </c>
      <c r="AB90" s="25">
        <v>-0.1</v>
      </c>
      <c r="AC90" s="36" t="s">
        <v>122</v>
      </c>
    </row>
    <row r="91" spans="1:29" ht="16" x14ac:dyDescent="0.4">
      <c r="A91" s="4"/>
      <c r="B91" s="4"/>
      <c r="C91" s="4"/>
      <c r="D91" s="17" t="s">
        <v>243</v>
      </c>
      <c r="E91" s="18"/>
      <c r="F91" s="3"/>
      <c r="G91" s="7"/>
      <c r="H91" s="7"/>
      <c r="I91" s="14">
        <v>1396.652955</v>
      </c>
      <c r="J91" s="14"/>
      <c r="K91" s="14"/>
      <c r="L91" s="14"/>
      <c r="M91" s="14">
        <f>SUM(M10:M90)</f>
        <v>682.98399403000008</v>
      </c>
      <c r="N91" s="8">
        <v>295.01333811000001</v>
      </c>
      <c r="O91" s="19">
        <v>147.34387200000003</v>
      </c>
      <c r="P91" s="19">
        <v>140.5</v>
      </c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36"/>
    </row>
  </sheetData>
  <mergeCells count="3">
    <mergeCell ref="B6:T6"/>
    <mergeCell ref="B7:T7"/>
    <mergeCell ref="W8:AC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718C87-557D-43D3-ACF0-14A3C5A79E4F}">
  <ds:schemaRefs>
    <ds:schemaRef ds:uri="http://schemas.microsoft.com/office/2006/metadata/properties"/>
    <ds:schemaRef ds:uri="http://schemas.microsoft.com/office/infopath/2007/PartnerControls"/>
    <ds:schemaRef ds:uri="9909a1fe-d543-41d5-a7bd-5a24856ec748"/>
    <ds:schemaRef ds:uri="3c32e2f1-9b83-4e10-818f-dddacb8781b0"/>
  </ds:schemaRefs>
</ds:datastoreItem>
</file>

<file path=customXml/itemProps2.xml><?xml version="1.0" encoding="utf-8"?>
<ds:datastoreItem xmlns:ds="http://schemas.openxmlformats.org/officeDocument/2006/customXml" ds:itemID="{C695A6D2-A84E-4317-9EF2-0968B0C9F5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FE9B2B-FEA5-4B5F-93BC-A05EC258F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2e2f1-9b83-4e10-818f-dddacb8781b0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 Capital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Shelley Grice</dc:creator>
  <cp:keywords/>
  <dc:description/>
  <cp:lastModifiedBy>Melissa Laundry</cp:lastModifiedBy>
  <cp:revision/>
  <dcterms:created xsi:type="dcterms:W3CDTF">2026-03-25T21:53:38Z</dcterms:created>
  <dcterms:modified xsi:type="dcterms:W3CDTF">2026-04-17T14:27:30Z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0x0101006AA12F0ED7FFD14AB5FE172055022F86</vt:lpwstr>
  </property>
  <property fmtid="{D5CDD505-2E9C-101B-9397-08002B2CF9AE}" pid="3" name="MediaServiceImageTags">
    <vt:lpwstr/>
  </property>
  <property fmtid="{D5CDD505-2E9C-101B-9397-08002B2CF9AE}" pid="4" name="MSIP_Label_de7afb16-bed2-47a7-a936-de53beb31938_Enabled">
    <vt:lpwstr>true</vt:lpwstr>
  </property>
  <property fmtid="{D5CDD505-2E9C-101B-9397-08002B2CF9AE}" pid="5" name="MSIP_Label_de7afb16-bed2-47a7-a936-de53beb31938_SetDate">
    <vt:lpwstr>2026-04-16T18:15:05Z</vt:lpwstr>
  </property>
  <property fmtid="{D5CDD505-2E9C-101B-9397-08002B2CF9AE}" pid="6" name="MSIP_Label_de7afb16-bed2-47a7-a936-de53beb31938_Method">
    <vt:lpwstr>Standard</vt:lpwstr>
  </property>
  <property fmtid="{D5CDD505-2E9C-101B-9397-08002B2CF9AE}" pid="7" name="MSIP_Label_de7afb16-bed2-47a7-a936-de53beb31938_Name">
    <vt:lpwstr>de7afb16-bed2-47a7-a936-de53beb31938</vt:lpwstr>
  </property>
  <property fmtid="{D5CDD505-2E9C-101B-9397-08002B2CF9AE}" pid="8" name="MSIP_Label_de7afb16-bed2-47a7-a936-de53beb31938_SiteId">
    <vt:lpwstr>962f21cf-93ea-449f-99bf-402e2b2987b2</vt:lpwstr>
  </property>
  <property fmtid="{D5CDD505-2E9C-101B-9397-08002B2CF9AE}" pid="9" name="MSIP_Label_de7afb16-bed2-47a7-a936-de53beb31938_ActionId">
    <vt:lpwstr>57477100-1e5c-4303-b4ae-0e53fe5c0837</vt:lpwstr>
  </property>
  <property fmtid="{D5CDD505-2E9C-101B-9397-08002B2CF9AE}" pid="10" name="MSIP_Label_de7afb16-bed2-47a7-a936-de53beb31938_ContentBits">
    <vt:lpwstr>0</vt:lpwstr>
  </property>
  <property fmtid="{D5CDD505-2E9C-101B-9397-08002B2CF9AE}" pid="11" name="MSIP_Label_de7afb16-bed2-47a7-a936-de53beb31938_Tag">
    <vt:lpwstr>10, 3, 0, 1</vt:lpwstr>
  </property>
</Properties>
</file>