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D\"/>
    </mc:Choice>
  </mc:AlternateContent>
  <xr:revisionPtr revIDLastSave="0" documentId="13_ncr:1_{750BEA45-79D4-40D5-A97C-9324A29794E3}" xr6:coauthVersionLast="47" xr6:coauthVersionMax="47" xr10:uidLastSave="{00000000-0000-0000-0000-000000000000}"/>
  <bookViews>
    <workbookView xWindow="-110" yWindow="-110" windowWidth="19420" windowHeight="11500" xr2:uid="{D2C0F101-4C23-4005-9118-67847FCD4146}"/>
  </bookViews>
  <sheets>
    <sheet name="L-D1-AMPCO-10" sheetId="2" r:id="rId1"/>
  </sheets>
  <definedNames>
    <definedName name="_GLA50020">#REF!</definedName>
    <definedName name="A">#REF!</definedName>
    <definedName name="AccrualData">#REF!</definedName>
    <definedName name="Accrued_IESO_Inv">#REF!</definedName>
    <definedName name="Acctotal">#REF!</definedName>
    <definedName name="amount">#REF!</definedName>
    <definedName name="Amount_test">#REF!</definedName>
    <definedName name="Ancillary">#REF!</definedName>
    <definedName name="AncillaryChanges_LM">#REF!</definedName>
    <definedName name="AncRev_Trueup">#REF!</definedName>
    <definedName name="BooleanList">#REF!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udget">#REF!</definedName>
    <definedName name="city">#REF!</definedName>
    <definedName name="CostCtr">#REF!</definedName>
    <definedName name="Country_test">#REF!</definedName>
    <definedName name="cumbudget">#REF!</definedName>
    <definedName name="Currency">#REF!</definedName>
    <definedName name="Disclosure">#REF!</definedName>
    <definedName name="DME_LocalFile" hidden="1">"True"</definedName>
    <definedName name="Draft">#REF!</definedName>
    <definedName name="DraftNote">#REF!</definedName>
    <definedName name="ep">#REF!</definedName>
    <definedName name="F7_BI14">#REF!</definedName>
    <definedName name="Final_Invoice">#REF!</definedName>
    <definedName name="FinancialsDataRg_CivilEngineering2060">#REF!</definedName>
    <definedName name="FinancialsDataRg_CurrentForecast2009">#REF!</definedName>
    <definedName name="FinancialsDataRg_CurrentForecast2010">#REF!</definedName>
    <definedName name="FinancialsDataRg_CurrentForecast2011">#REF!</definedName>
    <definedName name="FinancialsDataRg_CurrentForecast2012">#REF!</definedName>
    <definedName name="FinancialsDataRg_CurrentForecast2013">#REF!</definedName>
    <definedName name="FinancialsDataRg_CurrentForecast2014">#REF!</definedName>
    <definedName name="FinancialsDataRg_CurrentForecast2015">#REF!</definedName>
    <definedName name="FinancialsDataRg_CurrentForecast2016">#REF!</definedName>
    <definedName name="FinancialsDataRg_CurrentForecast2017">#REF!</definedName>
    <definedName name="FinancialsDataRg_CurrentForecast2018">#REF!</definedName>
    <definedName name="FinancialsDataRg_CurrentForecast2019">#REF!</definedName>
    <definedName name="FinancialsDataRg_CurrentForecast2020">#REF!</definedName>
    <definedName name="FinancialsDataRg_CurrentForecast2021">#REF!</definedName>
    <definedName name="FinancialsDataRg_CurrentForecast2022">#REF!</definedName>
    <definedName name="FinancialsDataRg_CurrentForecast2023">#REF!</definedName>
    <definedName name="FinancialsDataRg_CurrentForecast2024">#REF!</definedName>
    <definedName name="FinancialsDataRg_CurrentForecast2060">#REF!</definedName>
    <definedName name="FinancialsDataRg_ElectricalEngineering2060">#REF!</definedName>
    <definedName name="FinancialsDataRg_InServiceCapital2060">#REF!</definedName>
    <definedName name="FinancialsDataRg_MechanicalEngineering2060">#REF!</definedName>
    <definedName name="FinancialsDataRg_Removals2060">#REF!</definedName>
    <definedName name="firstTimeRunReport">0</definedName>
    <definedName name="FUELEXID">#REF!</definedName>
    <definedName name="GenAccrual">#REF!</definedName>
    <definedName name="GenARGLA">#REF!</definedName>
    <definedName name="Goto_Org_Name">#REF!</definedName>
    <definedName name="Goto_Table_Name">#REF!</definedName>
    <definedName name="GrowthTable">#REF!</definedName>
    <definedName name="IC_Changes">#REF!</definedName>
    <definedName name="Interconnect">#REF!</definedName>
    <definedName name="LastUpDate">#REF!</definedName>
    <definedName name="Loss">#REF!</definedName>
    <definedName name="Month_test">#REF!</definedName>
    <definedName name="MTD_AncRev_Bud_Detail">#REF!</definedName>
    <definedName name="NAMapping">IFERROR(INDEX(#REF!, MATCH("NA",#REF!, 0)),"n/a")</definedName>
    <definedName name="Name">#REF!</definedName>
    <definedName name="NCC">#REF!</definedName>
    <definedName name="ONPA_Rate">#REF!</definedName>
    <definedName name="Orgname">#REF!</definedName>
    <definedName name="Period">#REF!</definedName>
    <definedName name="Period_LY">#REF!</definedName>
    <definedName name="pl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pagno">#REF!</definedName>
    <definedName name="PR1_Range">#REF!</definedName>
    <definedName name="PR1_TF">#REF!</definedName>
    <definedName name="PR10_Name">#REF!</definedName>
    <definedName name="PR10_pagno">#REF!</definedName>
    <definedName name="PR10_Range">#REF!</definedName>
    <definedName name="PR2_Active">#REF!</definedName>
    <definedName name="PR2_Name">#REF!</definedName>
    <definedName name="PR2_pagno">#REF!</definedName>
    <definedName name="PR2_TF">#REF!</definedName>
    <definedName name="PR3_Active">#REF!</definedName>
    <definedName name="PR3_Name">#REF!</definedName>
    <definedName name="PR3_Range">#REF!</definedName>
    <definedName name="PR3_TF">#REF!</definedName>
    <definedName name="PR4_active">#REF!</definedName>
    <definedName name="PR4_Name">#REF!</definedName>
    <definedName name="PR4_Range">#REF!</definedName>
    <definedName name="PR4_TF">#REF!</definedName>
    <definedName name="PR5_Active">#REF!</definedName>
    <definedName name="PR5_Name">#REF!</definedName>
    <definedName name="PR5_Range">#REF!</definedName>
    <definedName name="PR5_TF">#REF!</definedName>
    <definedName name="PR6_Active">#REF!</definedName>
    <definedName name="PR6_Name">#REF!</definedName>
    <definedName name="PR6_Range">#REF!</definedName>
    <definedName name="PR6_TF">#REF!</definedName>
    <definedName name="PR7_Name">#REF!</definedName>
    <definedName name="PR7_Range">#REF!</definedName>
    <definedName name="PR8_Active">#REF!</definedName>
    <definedName name="PR8_Name">#REF!</definedName>
    <definedName name="PR8_Range">#REF!</definedName>
    <definedName name="PR9_Active">#REF!</definedName>
    <definedName name="PR9_Name">#REF!</definedName>
    <definedName name="PR9_pagno">#REF!</definedName>
    <definedName name="PR9_TF">#REF!</definedName>
    <definedName name="Prelim_Invoice">#REF!</definedName>
    <definedName name="_xlnm.Print_Area" localSheetId="0">'L-D1-AMPCO-10'!$A$1:$O$74</definedName>
    <definedName name="_xlnm.Print_Area">#REF!</definedName>
    <definedName name="Print_Header">#REF!</definedName>
    <definedName name="ProductList">#REF!</definedName>
    <definedName name="Province">#REF!</definedName>
    <definedName name="RegNonRegRev">#REF!</definedName>
    <definedName name="RemainingSLPTStart">#REF!</definedName>
    <definedName name="ScenarioList">#REF!</definedName>
    <definedName name="SS_PVDollarYear">#REF!</definedName>
    <definedName name="SS_ROR_Input">#REF!</definedName>
    <definedName name="Start_ActualsGross">#REF!</definedName>
    <definedName name="Stub">#REF!</definedName>
    <definedName name="STYPE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pport">#REF!</definedName>
    <definedName name="support2">#REF!</definedName>
    <definedName name="third">#REF!</definedName>
    <definedName name="Trade_Summary1">#REF!</definedName>
    <definedName name="Trading_Accrual">#REF!</definedName>
    <definedName name="Trading_Summary">#REF!</definedName>
    <definedName name="TTMDate">#REF!</definedName>
    <definedName name="US">#REF!</definedName>
    <definedName name="Vdate">#REF!</definedName>
    <definedName name="Version_Mode">#REF!</definedName>
    <definedName name="Version_Name">#REF!</definedName>
    <definedName name="year">#REF!</definedName>
    <definedName name="YEdate">#REF!</definedName>
    <definedName name="YEtitle">#REF!</definedName>
    <definedName name="YTD_AncRev_Bud_Detail">#REF!</definedName>
    <definedName name="YTDRebateRecove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61" i="2"/>
  <c r="H60" i="2"/>
  <c r="G60" i="2"/>
  <c r="F60" i="2"/>
  <c r="E60" i="2"/>
  <c r="D60" i="2"/>
  <c r="H59" i="2"/>
  <c r="G59" i="2"/>
  <c r="F59" i="2"/>
  <c r="E59" i="2"/>
  <c r="D59" i="2"/>
  <c r="H55" i="2"/>
  <c r="G55" i="2"/>
  <c r="F54" i="2"/>
  <c r="F55" i="2" s="1"/>
  <c r="E54" i="2"/>
  <c r="E55" i="2" s="1"/>
  <c r="D54" i="2"/>
  <c r="D53" i="2"/>
  <c r="H49" i="2"/>
  <c r="G49" i="2"/>
  <c r="F48" i="2"/>
  <c r="F49" i="2" s="1"/>
  <c r="E48" i="2"/>
  <c r="E49" i="2" s="1"/>
  <c r="D48" i="2"/>
  <c r="D47" i="2"/>
  <c r="D49" i="2" s="1"/>
  <c r="B37" i="2"/>
  <c r="B38" i="2" s="1"/>
  <c r="B46" i="2" s="1"/>
  <c r="B47" i="2" s="1"/>
  <c r="B48" i="2" s="1"/>
  <c r="B49" i="2" s="1"/>
  <c r="B52" i="2" s="1"/>
  <c r="B53" i="2" s="1"/>
  <c r="B54" i="2" s="1"/>
  <c r="B55" i="2" s="1"/>
  <c r="B57" i="2" s="1"/>
  <c r="B59" i="2" s="1"/>
  <c r="B60" i="2" s="1"/>
  <c r="B61" i="2" s="1"/>
  <c r="B62" i="2" s="1"/>
  <c r="B63" i="2" s="1"/>
  <c r="B64" i="2" s="1"/>
  <c r="B65" i="2" s="1"/>
  <c r="B69" i="2" s="1"/>
  <c r="R29" i="2"/>
  <c r="R28" i="2"/>
  <c r="P24" i="2"/>
  <c r="O24" i="2"/>
  <c r="N24" i="2"/>
  <c r="M24" i="2"/>
  <c r="L24" i="2"/>
  <c r="K24" i="2"/>
  <c r="K26" i="2" s="1"/>
  <c r="K37" i="2" s="1"/>
  <c r="J24" i="2"/>
  <c r="J26" i="2" s="1"/>
  <c r="J37" i="2" s="1"/>
  <c r="I24" i="2"/>
  <c r="I26" i="2" s="1"/>
  <c r="I37" i="2" s="1"/>
  <c r="H24" i="2"/>
  <c r="H26" i="2" s="1"/>
  <c r="H37" i="2" s="1"/>
  <c r="R23" i="2"/>
  <c r="R22" i="2"/>
  <c r="R21" i="2"/>
  <c r="P18" i="2"/>
  <c r="O18" i="2"/>
  <c r="N18" i="2"/>
  <c r="M18" i="2"/>
  <c r="L18" i="2"/>
  <c r="F26" i="2"/>
  <c r="F37" i="2" s="1"/>
  <c r="R17" i="2"/>
  <c r="R16" i="2"/>
  <c r="B16" i="2"/>
  <c r="B17" i="2" s="1"/>
  <c r="B18" i="2" s="1"/>
  <c r="B21" i="2" s="1"/>
  <c r="B22" i="2" s="1"/>
  <c r="B23" i="2" s="1"/>
  <c r="B24" i="2" s="1"/>
  <c r="B26" i="2" s="1"/>
  <c r="B28" i="2" s="1"/>
  <c r="B29" i="2" s="1"/>
  <c r="B30" i="2" s="1"/>
  <c r="B31" i="2" s="1"/>
  <c r="B32" i="2" s="1"/>
  <c r="B33" i="2" s="1"/>
  <c r="B34" i="2" s="1"/>
  <c r="R15" i="2"/>
  <c r="N26" i="2" l="1"/>
  <c r="N37" i="2" s="1"/>
  <c r="G57" i="2"/>
  <c r="G68" i="2" s="1"/>
  <c r="H57" i="2"/>
  <c r="H68" i="2" s="1"/>
  <c r="D55" i="2"/>
  <c r="D57" i="2" s="1"/>
  <c r="D68" i="2" s="1"/>
  <c r="R18" i="2"/>
  <c r="E26" i="2"/>
  <c r="E37" i="2" s="1"/>
  <c r="P26" i="2"/>
  <c r="P37" i="2" s="1"/>
  <c r="G26" i="2"/>
  <c r="G37" i="2" s="1"/>
  <c r="E57" i="2"/>
  <c r="E68" i="2" s="1"/>
  <c r="O26" i="2"/>
  <c r="O37" i="2" s="1"/>
  <c r="F57" i="2"/>
  <c r="F68" i="2" s="1"/>
  <c r="R24" i="2"/>
  <c r="R26" i="2" s="1"/>
  <c r="R37" i="2" s="1"/>
  <c r="L26" i="2"/>
  <c r="L37" i="2" s="1"/>
  <c r="M26" i="2"/>
  <c r="M37" i="2" s="1"/>
</calcChain>
</file>

<file path=xl/sharedStrings.xml><?xml version="1.0" encoding="utf-8"?>
<sst xmlns="http://schemas.openxmlformats.org/spreadsheetml/2006/main" count="126" uniqueCount="54">
  <si>
    <t>Numbers may not add due to rounding.</t>
  </si>
  <si>
    <t>Filed:  2026-04-22</t>
  </si>
  <si>
    <t>EB-2025-0297</t>
  </si>
  <si>
    <t>Exhibit L</t>
  </si>
  <si>
    <t>Attachment 1</t>
  </si>
  <si>
    <t>Capital Expenditures Summary - Regulated Hydroelectric and Hydro Common ($M)</t>
  </si>
  <si>
    <t>Line</t>
  </si>
  <si>
    <t>No.</t>
  </si>
  <si>
    <r>
      <t>Prescribed Facility Category</t>
    </r>
    <r>
      <rPr>
        <b/>
        <vertAlign val="superscript"/>
        <sz val="12"/>
        <rFont val="Arial"/>
        <family val="2"/>
      </rPr>
      <t>1</t>
    </r>
  </si>
  <si>
    <r>
      <t>Actual</t>
    </r>
    <r>
      <rPr>
        <b/>
        <vertAlign val="superscript"/>
        <sz val="12"/>
        <rFont val="Arial"/>
        <family val="2"/>
      </rPr>
      <t>4</t>
    </r>
  </si>
  <si>
    <r>
      <rPr>
        <b/>
        <sz val="12"/>
        <color rgb="FF000000"/>
        <rFont val="Arial"/>
        <family val="2"/>
      </rPr>
      <t>OEB
Approved</t>
    </r>
    <r>
      <rPr>
        <b/>
        <vertAlign val="superscript"/>
        <sz val="12"/>
        <color rgb="FF000000"/>
        <rFont val="Arial"/>
        <family val="2"/>
      </rPr>
      <t>4</t>
    </r>
  </si>
  <si>
    <r>
      <rPr>
        <b/>
        <sz val="12"/>
        <color rgb="FF000000"/>
        <rFont val="Arial"/>
        <family val="2"/>
      </rPr>
      <t>OEB Approved</t>
    </r>
    <r>
      <rPr>
        <b/>
        <vertAlign val="superscript"/>
        <sz val="12"/>
        <color rgb="FF000000"/>
        <rFont val="Arial"/>
        <family val="2"/>
      </rPr>
      <t>4</t>
    </r>
  </si>
  <si>
    <t>Actual</t>
  </si>
  <si>
    <t>Budget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</si>
  <si>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</si>
  <si>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</si>
  <si>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</si>
  <si>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</si>
  <si>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</si>
  <si>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</si>
  <si>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</si>
  <si>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</si>
  <si>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</si>
  <si>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</si>
  <si>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</si>
  <si>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Portfolio Projects (Allocated)</t>
  </si>
  <si>
    <t>Niagara Region</t>
  </si>
  <si>
    <t>N/A</t>
  </si>
  <si>
    <t>Eastern Region</t>
  </si>
  <si>
    <t>Western Region</t>
  </si>
  <si>
    <t>Subtotal Portfolio Projects (Allocated)</t>
  </si>
  <si>
    <t> </t>
  </si>
  <si>
    <t>Portfolio Projects (Unallocated)</t>
  </si>
  <si>
    <t>Subtotal Portfolio Projects (Unallocated)</t>
  </si>
  <si>
    <t>Subtotal Project Capital (Portfolio)</t>
  </si>
  <si>
    <t>Refurbishments (Allocated)</t>
  </si>
  <si>
    <t>Refurbishments (Unallocated)</t>
  </si>
  <si>
    <t>Redevelopments (Allocated)</t>
  </si>
  <si>
    <t>Redevelopments (Unallocated)</t>
  </si>
  <si>
    <r>
      <t>Sir Adam Beck 1 GS Canal Rehabilitation</t>
    </r>
    <r>
      <rPr>
        <b/>
        <vertAlign val="superscript"/>
        <sz val="12"/>
        <rFont val="Arial"/>
        <family val="2"/>
      </rPr>
      <t>2</t>
    </r>
  </si>
  <si>
    <r>
      <t>Expansion Projects</t>
    </r>
    <r>
      <rPr>
        <b/>
        <vertAlign val="superscript"/>
        <sz val="12"/>
        <rFont val="Arial"/>
        <family val="2"/>
      </rPr>
      <t>2,3</t>
    </r>
  </si>
  <si>
    <r>
      <t>Abitibi Canyon Concrete and Sluiceway Rehabilitation Program</t>
    </r>
    <r>
      <rPr>
        <b/>
        <vertAlign val="superscript"/>
        <sz val="12"/>
        <color rgb="FF000000"/>
        <rFont val="Arial"/>
        <family val="2"/>
      </rPr>
      <t>2</t>
    </r>
  </si>
  <si>
    <t>Minor Fixed Assets</t>
  </si>
  <si>
    <t>Total Regulated Hydroelectric Capital</t>
  </si>
  <si>
    <t>Total Hydro Common Capital</t>
  </si>
  <si>
    <t>Plan</t>
  </si>
  <si>
    <r>
      <rPr>
        <b/>
        <sz val="12"/>
        <color rgb="FF000000"/>
        <rFont val="Arial"/>
        <family val="2"/>
      </rPr>
      <t>Sir Adam Beck 1 GS Canal Rehabilitation</t>
    </r>
    <r>
      <rPr>
        <b/>
        <vertAlign val="superscript"/>
        <sz val="12"/>
        <color rgb="FF000000"/>
        <rFont val="Arial"/>
        <family val="2"/>
      </rPr>
      <t>2</t>
    </r>
  </si>
  <si>
    <t>Notes:</t>
  </si>
  <si>
    <t>Operating Region descriptions effective 2021 (see Ex. A1-4-2).</t>
  </si>
  <si>
    <t>Includes both allocated and unallocated projects.</t>
  </si>
  <si>
    <t>Expansion projects include the Sir Adam Beck 1 GS G1/G2 Replacement (#84185), Ranney Falls GS Expansion (#80581), and Chats Falls Expansion (#TBD).</t>
  </si>
  <si>
    <t>2014-2015 data provided on a best efforts basis.</t>
  </si>
  <si>
    <t>Ex. L-D1-AMPCO-010 - Attachment 1</t>
  </si>
  <si>
    <t>D1-AMPCO-010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</si>
</sst>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#,##0.0_);\(#,##0.0\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vertAlign val="superscript"/>
      <sz val="12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/>
    <xf numFmtId="164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5" fontId="2" fillId="0" borderId="11" xfId="1" quotePrefix="1" applyNumberFormat="1" applyFont="1" applyBorder="1" applyAlignment="1">
      <alignment horizontal="center" vertical="center"/>
    </xf>
    <xf numFmtId="165" fontId="2" fillId="0" borderId="12" xfId="1" quotePrefix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5" fontId="2" fillId="0" borderId="13" xfId="1" quotePrefix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4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vertical="center"/>
    </xf>
    <xf numFmtId="0" fontId="1" fillId="0" borderId="6" xfId="1" applyBorder="1" applyAlignment="1">
      <alignment vertical="center"/>
    </xf>
    <xf numFmtId="0" fontId="4" fillId="0" borderId="21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 indent="1"/>
    </xf>
    <xf numFmtId="165" fontId="2" fillId="0" borderId="16" xfId="1" applyNumberFormat="1" applyFont="1" applyBorder="1" applyAlignment="1">
      <alignment horizontal="right" vertical="center"/>
    </xf>
    <xf numFmtId="165" fontId="2" fillId="0" borderId="16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165" fontId="2" fillId="0" borderId="23" xfId="1" applyNumberFormat="1" applyFont="1" applyBorder="1" applyAlignment="1">
      <alignment vertical="center"/>
    </xf>
    <xf numFmtId="165" fontId="2" fillId="0" borderId="24" xfId="1" applyNumberFormat="1" applyFont="1" applyBorder="1" applyAlignment="1">
      <alignment horizontal="right" vertical="center"/>
    </xf>
    <xf numFmtId="165" fontId="2" fillId="0" borderId="24" xfId="1" applyNumberFormat="1" applyFont="1" applyBorder="1" applyAlignment="1">
      <alignment vertical="center"/>
    </xf>
    <xf numFmtId="165" fontId="2" fillId="0" borderId="25" xfId="1" applyNumberFormat="1" applyFont="1" applyBorder="1" applyAlignment="1">
      <alignment vertical="center"/>
    </xf>
    <xf numFmtId="165" fontId="2" fillId="0" borderId="26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vertical="center"/>
    </xf>
    <xf numFmtId="165" fontId="2" fillId="0" borderId="21" xfId="1" applyNumberFormat="1" applyFont="1" applyBorder="1" applyAlignment="1">
      <alignment vertical="center"/>
    </xf>
    <xf numFmtId="0" fontId="2" fillId="0" borderId="28" xfId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20" xfId="1" applyNumberFormat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165" fontId="2" fillId="0" borderId="29" xfId="1" applyNumberFormat="1" applyFont="1" applyBorder="1" applyAlignment="1">
      <alignment vertical="center"/>
    </xf>
    <xf numFmtId="165" fontId="2" fillId="0" borderId="30" xfId="1" applyNumberFormat="1" applyFont="1" applyBorder="1" applyAlignment="1">
      <alignment vertical="center"/>
    </xf>
    <xf numFmtId="165" fontId="2" fillId="0" borderId="31" xfId="1" applyNumberFormat="1" applyFont="1" applyBorder="1" applyAlignment="1">
      <alignment vertical="center"/>
    </xf>
    <xf numFmtId="0" fontId="4" fillId="0" borderId="18" xfId="1" applyFont="1" applyBorder="1" applyAlignment="1">
      <alignment horizontal="left" vertical="center"/>
    </xf>
    <xf numFmtId="165" fontId="2" fillId="0" borderId="32" xfId="1" applyNumberFormat="1" applyFont="1" applyBorder="1" applyAlignment="1">
      <alignment vertical="center"/>
    </xf>
    <xf numFmtId="165" fontId="2" fillId="0" borderId="19" xfId="1" applyNumberFormat="1" applyFont="1" applyBorder="1" applyAlignment="1">
      <alignment vertical="center"/>
    </xf>
    <xf numFmtId="0" fontId="4" fillId="0" borderId="23" xfId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4" fillId="0" borderId="18" xfId="1" applyFont="1" applyBorder="1" applyAlignment="1">
      <alignment vertical="center" wrapText="1"/>
    </xf>
    <xf numFmtId="0" fontId="2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vertical="center" wrapText="1"/>
    </xf>
    <xf numFmtId="165" fontId="2" fillId="0" borderId="36" xfId="1" applyNumberFormat="1" applyFont="1" applyBorder="1" applyAlignment="1">
      <alignment horizontal="right" vertical="center"/>
    </xf>
    <xf numFmtId="165" fontId="2" fillId="0" borderId="37" xfId="1" applyNumberFormat="1" applyFont="1" applyBorder="1" applyAlignment="1">
      <alignment horizontal="right" vertical="center"/>
    </xf>
    <xf numFmtId="165" fontId="2" fillId="0" borderId="38" xfId="1" applyNumberFormat="1" applyFont="1" applyBorder="1" applyAlignment="1">
      <alignment horizontal="right" vertical="center"/>
    </xf>
    <xf numFmtId="0" fontId="2" fillId="0" borderId="39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165" fontId="2" fillId="0" borderId="7" xfId="1" applyNumberFormat="1" applyFont="1" applyBorder="1" applyAlignment="1">
      <alignment horizontal="right" vertical="center"/>
    </xf>
    <xf numFmtId="165" fontId="2" fillId="0" borderId="9" xfId="1" applyNumberFormat="1" applyFont="1" applyBorder="1" applyAlignment="1">
      <alignment horizontal="right" vertical="center"/>
    </xf>
    <xf numFmtId="0" fontId="2" fillId="0" borderId="0" xfId="1" applyFont="1"/>
    <xf numFmtId="165" fontId="2" fillId="0" borderId="0" xfId="1" applyNumberFormat="1" applyFont="1" applyAlignment="1">
      <alignment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center" vertical="center" wrapText="1"/>
    </xf>
    <xf numFmtId="165" fontId="2" fillId="0" borderId="46" xfId="1" quotePrefix="1" applyNumberFormat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/>
    </xf>
    <xf numFmtId="165" fontId="2" fillId="0" borderId="50" xfId="1" applyNumberFormat="1" applyFont="1" applyBorder="1" applyAlignment="1">
      <alignment vertical="center"/>
    </xf>
    <xf numFmtId="165" fontId="2" fillId="0" borderId="51" xfId="1" applyNumberFormat="1" applyFont="1" applyBorder="1" applyAlignment="1">
      <alignment vertical="center"/>
    </xf>
    <xf numFmtId="165" fontId="2" fillId="0" borderId="52" xfId="1" applyNumberFormat="1" applyFont="1" applyBorder="1" applyAlignment="1">
      <alignment vertical="center"/>
    </xf>
    <xf numFmtId="0" fontId="2" fillId="0" borderId="53" xfId="1" applyFont="1" applyBorder="1" applyAlignment="1">
      <alignment horizontal="center" vertical="center"/>
    </xf>
    <xf numFmtId="165" fontId="2" fillId="0" borderId="54" xfId="1" applyNumberFormat="1" applyFont="1" applyBorder="1" applyAlignment="1">
      <alignment vertical="center"/>
    </xf>
    <xf numFmtId="165" fontId="2" fillId="0" borderId="42" xfId="1" applyNumberFormat="1" applyFont="1" applyBorder="1" applyAlignment="1">
      <alignment vertical="center"/>
    </xf>
    <xf numFmtId="165" fontId="1" fillId="0" borderId="0" xfId="1" applyNumberFormat="1" applyAlignment="1">
      <alignment vertical="center"/>
    </xf>
    <xf numFmtId="0" fontId="2" fillId="0" borderId="55" xfId="1" applyFont="1" applyBorder="1" applyAlignment="1">
      <alignment horizontal="center" vertical="center"/>
    </xf>
    <xf numFmtId="165" fontId="2" fillId="0" borderId="51" xfId="1" applyNumberFormat="1" applyFont="1" applyBorder="1" applyAlignment="1">
      <alignment horizontal="right" vertical="center"/>
    </xf>
    <xf numFmtId="165" fontId="2" fillId="0" borderId="56" xfId="1" applyNumberFormat="1" applyFont="1" applyBorder="1" applyAlignment="1">
      <alignment horizontal="right" vertical="center"/>
    </xf>
    <xf numFmtId="165" fontId="2" fillId="0" borderId="44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7" fillId="2" borderId="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0" borderId="16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</cellXfs>
  <cellStyles count="2">
    <cellStyle name="Normal" xfId="0" builtinId="0"/>
    <cellStyle name="Normal 2" xfId="1" xr:uid="{5CEE2952-C549-4CCC-8531-002F68D98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9CDE-330B-4FF1-B663-7410A19C47D4}">
  <sheetPr>
    <pageSetUpPr fitToPage="1"/>
  </sheetPr>
  <dimension ref="A1:BI642"/>
  <sheetViews>
    <sheetView tabSelected="1" topLeftCell="G1" zoomScale="98" zoomScaleNormal="98" workbookViewId="0">
      <selection activeCell="P9" sqref="P9"/>
    </sheetView>
  </sheetViews>
  <sheetFormatPr defaultRowHeight="12.5" x14ac:dyDescent="0.25"/>
  <cols>
    <col min="1" max="1" width="2.54296875" style="5" customWidth="1"/>
    <col min="2" max="2" width="7.54296875" style="5" customWidth="1"/>
    <col min="3" max="3" width="54.81640625" style="5" customWidth="1"/>
    <col min="4" max="4" width="12.54296875" style="5" customWidth="1"/>
    <col min="5" max="5" width="16.1796875" style="5" customWidth="1"/>
    <col min="6" max="6" width="12.54296875" style="5" customWidth="1"/>
    <col min="7" max="7" width="14.1796875" style="5" customWidth="1"/>
    <col min="8" max="14" width="12.54296875" style="5" customWidth="1"/>
    <col min="15" max="16" width="10.26953125" style="5" customWidth="1"/>
    <col min="17" max="19" width="11.81640625" style="5" customWidth="1"/>
    <col min="20" max="20" width="9.453125" style="5" customWidth="1"/>
    <col min="21" max="21" width="12.81640625" style="5" customWidth="1"/>
    <col min="22" max="22" width="8.7265625" style="5"/>
    <col min="23" max="23" width="12" style="5" customWidth="1"/>
    <col min="24" max="24" width="11.1796875" style="5" bestFit="1" customWidth="1"/>
    <col min="25" max="25" width="12.7265625" style="5" customWidth="1"/>
    <col min="26" max="16380" width="8.7265625" style="5"/>
    <col min="16381" max="16381" width="9.1796875" style="5" bestFit="1" customWidth="1"/>
    <col min="16382" max="16384" width="9.1796875" style="5" customWidth="1"/>
  </cols>
  <sheetData>
    <row r="1" spans="1:61" s="3" customFormat="1" ht="17.25" customHeigh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L1" s="1"/>
      <c r="M1" s="1"/>
      <c r="P1" s="5"/>
      <c r="Q1" s="5"/>
      <c r="R1" s="108" t="s">
        <v>1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61" s="3" customFormat="1" ht="17.25" customHeight="1" x14ac:dyDescent="0.35">
      <c r="A2" s="1"/>
      <c r="B2" s="2"/>
      <c r="C2" s="6"/>
      <c r="D2" s="6"/>
      <c r="E2" s="6"/>
      <c r="F2" s="6"/>
      <c r="G2" s="6"/>
      <c r="H2" s="6"/>
      <c r="I2" s="1"/>
      <c r="J2" s="1"/>
      <c r="L2" s="1"/>
      <c r="M2" s="1"/>
      <c r="P2" s="5"/>
      <c r="Q2" s="5"/>
      <c r="R2" s="108" t="s">
        <v>2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61" s="3" customFormat="1" ht="17.25" customHeight="1" x14ac:dyDescent="0.35">
      <c r="A3" s="1"/>
      <c r="B3" s="6"/>
      <c r="C3" s="1"/>
      <c r="D3" s="1"/>
      <c r="E3" s="1"/>
      <c r="F3" s="1"/>
      <c r="G3" s="1"/>
      <c r="H3" s="1"/>
      <c r="I3" s="1"/>
      <c r="J3" s="1"/>
      <c r="L3" s="1"/>
      <c r="M3" s="1"/>
      <c r="P3" s="5"/>
      <c r="Q3" s="5"/>
      <c r="R3" s="108" t="s">
        <v>3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61" s="3" customFormat="1" ht="17.25" customHeight="1" x14ac:dyDescent="0.35">
      <c r="A4" s="1"/>
      <c r="B4" s="7"/>
      <c r="C4" s="1"/>
      <c r="D4" s="1"/>
      <c r="E4" s="1"/>
      <c r="F4" s="1"/>
      <c r="G4" s="1"/>
      <c r="H4" s="1"/>
      <c r="I4" s="1"/>
      <c r="J4" s="1"/>
      <c r="L4" s="1"/>
      <c r="M4" s="1"/>
      <c r="P4" s="5"/>
      <c r="Q4" s="5"/>
      <c r="R4" s="108" t="s">
        <v>53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61" s="3" customFormat="1" ht="17.25" customHeight="1" x14ac:dyDescent="0.35">
      <c r="A5" s="1"/>
      <c r="B5" s="7"/>
      <c r="C5" s="1"/>
      <c r="D5" s="1"/>
      <c r="E5" s="1"/>
      <c r="F5" s="1"/>
      <c r="G5" s="1"/>
      <c r="H5" s="1"/>
      <c r="I5" s="1"/>
      <c r="J5" s="1"/>
      <c r="L5" s="1"/>
      <c r="M5" s="1"/>
      <c r="P5" s="5"/>
      <c r="Q5" s="5"/>
      <c r="R5" s="108" t="s">
        <v>4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s="3" customFormat="1" ht="17.25" customHeight="1" x14ac:dyDescent="0.25">
      <c r="A6" s="1"/>
      <c r="B6" s="7"/>
      <c r="C6" s="8"/>
      <c r="D6" s="1"/>
      <c r="E6" s="1"/>
      <c r="F6" s="1"/>
      <c r="G6" s="1"/>
      <c r="H6" s="1"/>
      <c r="I6" s="1"/>
      <c r="J6" s="1"/>
      <c r="L6" s="1"/>
      <c r="M6" s="1"/>
      <c r="N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61" s="3" customFormat="1" ht="17.25" customHeight="1" x14ac:dyDescent="0.25">
      <c r="A7" s="1"/>
      <c r="B7" s="110" t="s">
        <v>52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61" s="3" customFormat="1" ht="17.25" customHeight="1" x14ac:dyDescent="0.35">
      <c r="A8" s="1"/>
      <c r="B8" s="111" t="s">
        <v>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61" s="3" customFormat="1" ht="17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1" s="3" customFormat="1" ht="17.25" customHeight="1" x14ac:dyDescent="0.25">
      <c r="A10" s="1"/>
      <c r="B10" s="10" t="s">
        <v>6</v>
      </c>
      <c r="C10" s="11"/>
      <c r="D10" s="11">
        <v>2014</v>
      </c>
      <c r="E10" s="11">
        <v>2014</v>
      </c>
      <c r="F10" s="11">
        <v>2015</v>
      </c>
      <c r="G10" s="11">
        <v>2015</v>
      </c>
      <c r="H10" s="11">
        <v>2016</v>
      </c>
      <c r="I10" s="11">
        <v>2017</v>
      </c>
      <c r="J10" s="12">
        <v>2018</v>
      </c>
      <c r="K10" s="12">
        <v>2019</v>
      </c>
      <c r="L10" s="12">
        <v>2020</v>
      </c>
      <c r="M10" s="12">
        <v>2021</v>
      </c>
      <c r="N10" s="12">
        <v>2022</v>
      </c>
      <c r="O10" s="12">
        <v>2023</v>
      </c>
      <c r="P10" s="13">
        <v>2024</v>
      </c>
      <c r="Q10" s="11">
        <v>2025</v>
      </c>
      <c r="R10" s="14">
        <v>2026</v>
      </c>
      <c r="S10" s="1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61" s="3" customFormat="1" ht="42.75" customHeight="1" x14ac:dyDescent="0.25">
      <c r="A11" s="1"/>
      <c r="B11" s="15" t="s">
        <v>7</v>
      </c>
      <c r="C11" s="16" t="s">
        <v>8</v>
      </c>
      <c r="D11" s="16" t="s">
        <v>9</v>
      </c>
      <c r="E11" s="107" t="s">
        <v>10</v>
      </c>
      <c r="F11" s="16" t="s">
        <v>9</v>
      </c>
      <c r="G11" s="107" t="s">
        <v>11</v>
      </c>
      <c r="H11" s="17" t="s">
        <v>12</v>
      </c>
      <c r="I11" s="17" t="s">
        <v>12</v>
      </c>
      <c r="J11" s="17" t="s">
        <v>12</v>
      </c>
      <c r="K11" s="17" t="s">
        <v>12</v>
      </c>
      <c r="L11" s="17" t="s">
        <v>12</v>
      </c>
      <c r="M11" s="17" t="s">
        <v>12</v>
      </c>
      <c r="N11" s="17" t="s">
        <v>12</v>
      </c>
      <c r="O11" s="17" t="s">
        <v>12</v>
      </c>
      <c r="P11" s="18" t="s">
        <v>12</v>
      </c>
      <c r="Q11" s="18" t="s">
        <v>13</v>
      </c>
      <c r="R11" s="19" t="s">
        <v>13</v>
      </c>
      <c r="S11" s="1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61" s="3" customFormat="1" ht="17.25" customHeight="1" x14ac:dyDescent="0.25">
      <c r="A12" s="1"/>
      <c r="B12" s="20"/>
      <c r="C12" s="21"/>
      <c r="D12" s="21"/>
      <c r="E12" s="21"/>
      <c r="F12" s="21"/>
      <c r="G12" s="21"/>
      <c r="H12" s="22" t="s">
        <v>14</v>
      </c>
      <c r="I12" s="22" t="s">
        <v>15</v>
      </c>
      <c r="J12" s="22" t="s">
        <v>16</v>
      </c>
      <c r="K12" s="22" t="s">
        <v>17</v>
      </c>
      <c r="L12" s="22" t="s">
        <v>18</v>
      </c>
      <c r="M12" s="22" t="s">
        <v>19</v>
      </c>
      <c r="N12" s="22" t="s">
        <v>20</v>
      </c>
      <c r="O12" s="22" t="s">
        <v>21</v>
      </c>
      <c r="P12" s="23" t="s">
        <v>22</v>
      </c>
      <c r="Q12" s="24" t="s">
        <v>23</v>
      </c>
      <c r="R12" s="25" t="s">
        <v>24</v>
      </c>
      <c r="S12" s="1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61" s="3" customFormat="1" ht="17.25" customHeight="1" x14ac:dyDescent="0.25">
      <c r="A13" s="1"/>
      <c r="B13" s="26"/>
      <c r="C13" s="27"/>
      <c r="D13" s="27"/>
      <c r="E13" s="27"/>
      <c r="F13" s="27"/>
      <c r="G13" s="27"/>
      <c r="H13" s="27"/>
      <c r="I13" s="27"/>
      <c r="J13" s="28"/>
      <c r="K13" s="29"/>
      <c r="L13" s="28"/>
      <c r="M13" s="29"/>
      <c r="N13" s="28"/>
      <c r="O13" s="29"/>
      <c r="P13" s="30"/>
      <c r="Q13" s="27"/>
      <c r="R13" s="31"/>
      <c r="S13" s="1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61" s="3" customFormat="1" ht="17.25" customHeight="1" x14ac:dyDescent="0.25">
      <c r="A14" s="1"/>
      <c r="B14" s="32"/>
      <c r="C14" s="33" t="s">
        <v>25</v>
      </c>
      <c r="D14" s="33"/>
      <c r="E14" s="33"/>
      <c r="F14" s="33"/>
      <c r="G14" s="33"/>
      <c r="H14" s="33"/>
      <c r="I14" s="33"/>
      <c r="J14" s="34"/>
      <c r="K14" s="35"/>
      <c r="L14" s="34"/>
      <c r="M14" s="35"/>
      <c r="N14" s="34"/>
      <c r="O14" s="35"/>
      <c r="P14" s="36"/>
      <c r="Q14" s="37"/>
      <c r="R14" s="38"/>
      <c r="S14" s="1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61" s="3" customFormat="1" ht="17.25" customHeight="1" x14ac:dyDescent="0.25">
      <c r="A15" s="1"/>
      <c r="B15" s="39">
        <v>1</v>
      </c>
      <c r="C15" s="40" t="s">
        <v>26</v>
      </c>
      <c r="D15" s="41" t="s">
        <v>27</v>
      </c>
      <c r="E15" s="41" t="s">
        <v>27</v>
      </c>
      <c r="F15" s="41" t="s">
        <v>27</v>
      </c>
      <c r="G15" s="41" t="s">
        <v>27</v>
      </c>
      <c r="H15" s="41">
        <v>47.58</v>
      </c>
      <c r="I15" s="41">
        <v>20.099999999999998</v>
      </c>
      <c r="J15" s="41">
        <v>21.7</v>
      </c>
      <c r="K15" s="41">
        <v>19.98</v>
      </c>
      <c r="L15" s="42">
        <v>18.100000000000001</v>
      </c>
      <c r="M15" s="42">
        <v>31.900000000000002</v>
      </c>
      <c r="N15" s="42">
        <v>38.5</v>
      </c>
      <c r="O15" s="42">
        <v>69.8</v>
      </c>
      <c r="P15" s="43">
        <v>53.33</v>
      </c>
      <c r="Q15" s="42">
        <v>83.95</v>
      </c>
      <c r="R15" s="44">
        <f>53.9-3.7</f>
        <v>50.199999999999996</v>
      </c>
      <c r="S15" s="1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61" s="3" customFormat="1" ht="17.25" customHeight="1" x14ac:dyDescent="0.25">
      <c r="A16" s="1"/>
      <c r="B16" s="39">
        <f>B15+1</f>
        <v>2</v>
      </c>
      <c r="C16" s="40" t="s">
        <v>28</v>
      </c>
      <c r="D16" s="41" t="s">
        <v>27</v>
      </c>
      <c r="E16" s="41" t="s">
        <v>27</v>
      </c>
      <c r="F16" s="41" t="s">
        <v>27</v>
      </c>
      <c r="G16" s="41" t="s">
        <v>27</v>
      </c>
      <c r="H16" s="41">
        <v>37.1</v>
      </c>
      <c r="I16" s="41">
        <v>45.1</v>
      </c>
      <c r="J16" s="41">
        <v>70.600000000000009</v>
      </c>
      <c r="K16" s="41">
        <v>71.569999999999993</v>
      </c>
      <c r="L16" s="42">
        <v>68.440000000000012</v>
      </c>
      <c r="M16" s="42">
        <v>89.75</v>
      </c>
      <c r="N16" s="42">
        <v>82.14</v>
      </c>
      <c r="O16" s="42">
        <v>108.6</v>
      </c>
      <c r="P16" s="43">
        <v>117.5</v>
      </c>
      <c r="Q16" s="42">
        <v>143.44999999999999</v>
      </c>
      <c r="R16" s="44">
        <f>125.7+15.1</f>
        <v>140.80000000000001</v>
      </c>
      <c r="S16" s="1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s="3" customFormat="1" ht="17.25" customHeight="1" x14ac:dyDescent="0.25">
      <c r="A17" s="1"/>
      <c r="B17" s="39">
        <f t="shared" ref="B17:B18" si="0">B16+1</f>
        <v>3</v>
      </c>
      <c r="C17" s="40" t="s">
        <v>29</v>
      </c>
      <c r="D17" s="45" t="s">
        <v>27</v>
      </c>
      <c r="E17" s="45" t="s">
        <v>27</v>
      </c>
      <c r="F17" s="45" t="s">
        <v>27</v>
      </c>
      <c r="G17" s="45" t="s">
        <v>27</v>
      </c>
      <c r="H17" s="45">
        <v>10.9</v>
      </c>
      <c r="I17" s="45">
        <v>17.7</v>
      </c>
      <c r="J17" s="45">
        <v>20.150000000000002</v>
      </c>
      <c r="K17" s="45">
        <v>51.29</v>
      </c>
      <c r="L17" s="46">
        <v>66.180000000000007</v>
      </c>
      <c r="M17" s="46">
        <v>79.400000000000006</v>
      </c>
      <c r="N17" s="46">
        <v>56.27</v>
      </c>
      <c r="O17" s="46">
        <v>64.740000000000009</v>
      </c>
      <c r="P17" s="47">
        <v>74.899999999999991</v>
      </c>
      <c r="Q17" s="46">
        <v>70.900000000000006</v>
      </c>
      <c r="R17" s="48">
        <f>82.5+19</f>
        <v>101.5</v>
      </c>
      <c r="S17" s="1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s="3" customFormat="1" ht="17.25" customHeight="1" x14ac:dyDescent="0.25">
      <c r="A18" s="1"/>
      <c r="B18" s="39">
        <f t="shared" si="0"/>
        <v>4</v>
      </c>
      <c r="C18" s="49" t="s">
        <v>30</v>
      </c>
      <c r="D18" s="50">
        <v>56.3</v>
      </c>
      <c r="E18" s="50">
        <v>68.451999999999998</v>
      </c>
      <c r="F18" s="50">
        <v>48.9</v>
      </c>
      <c r="G18" s="50">
        <v>80.066999999999993</v>
      </c>
      <c r="H18" s="50">
        <v>95.580000000000013</v>
      </c>
      <c r="I18" s="50">
        <v>82.9</v>
      </c>
      <c r="J18" s="50">
        <v>112.45000000000002</v>
      </c>
      <c r="K18" s="50">
        <v>142.84</v>
      </c>
      <c r="L18" s="50">
        <f t="shared" ref="L18:R18" si="1">SUM(L15:L17)</f>
        <v>152.72000000000003</v>
      </c>
      <c r="M18" s="50">
        <f t="shared" si="1"/>
        <v>201.05</v>
      </c>
      <c r="N18" s="50">
        <f t="shared" si="1"/>
        <v>176.91</v>
      </c>
      <c r="O18" s="50">
        <f t="shared" si="1"/>
        <v>243.14</v>
      </c>
      <c r="P18" s="51">
        <f t="shared" si="1"/>
        <v>245.72999999999996</v>
      </c>
      <c r="Q18" s="50">
        <v>298.29999999999995</v>
      </c>
      <c r="R18" s="52">
        <f t="shared" si="1"/>
        <v>292.5</v>
      </c>
      <c r="S18" s="1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s="3" customFormat="1" ht="17.25" customHeight="1" x14ac:dyDescent="0.25">
      <c r="A19" s="1"/>
      <c r="B19" s="53"/>
      <c r="C19" s="49"/>
      <c r="D19" s="49" t="s">
        <v>31</v>
      </c>
      <c r="E19" s="49"/>
      <c r="F19" s="49"/>
      <c r="G19" s="49"/>
      <c r="H19" s="49"/>
      <c r="I19" s="49"/>
      <c r="J19" s="54"/>
      <c r="K19" s="42"/>
      <c r="L19" s="54"/>
      <c r="M19" s="42"/>
      <c r="N19" s="54"/>
      <c r="O19" s="42"/>
      <c r="P19" s="55"/>
      <c r="Q19" s="49"/>
      <c r="R19" s="56"/>
      <c r="S19" s="1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3" customFormat="1" ht="17.25" customHeight="1" x14ac:dyDescent="0.25">
      <c r="A20" s="1"/>
      <c r="B20" s="53"/>
      <c r="C20" s="57" t="s">
        <v>32</v>
      </c>
      <c r="D20" s="42" t="s">
        <v>31</v>
      </c>
      <c r="E20" s="58"/>
      <c r="F20" s="58"/>
      <c r="G20" s="58"/>
      <c r="H20" s="42"/>
      <c r="I20" s="42"/>
      <c r="J20" s="42"/>
      <c r="K20" s="42"/>
      <c r="L20" s="42"/>
      <c r="M20" s="42"/>
      <c r="N20" s="42"/>
      <c r="O20" s="42"/>
      <c r="P20" s="43"/>
      <c r="Q20" s="42"/>
      <c r="R20" s="44"/>
      <c r="S20" s="1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s="3" customFormat="1" ht="17.25" customHeight="1" x14ac:dyDescent="0.25">
      <c r="A21" s="1"/>
      <c r="B21" s="53">
        <f>B18+1</f>
        <v>5</v>
      </c>
      <c r="C21" s="40" t="s">
        <v>26</v>
      </c>
      <c r="D21" s="41" t="s">
        <v>27</v>
      </c>
      <c r="E21" s="41" t="s">
        <v>27</v>
      </c>
      <c r="F21" s="41" t="s">
        <v>27</v>
      </c>
      <c r="G21" s="41" t="s">
        <v>27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3">
        <v>0</v>
      </c>
      <c r="Q21" s="42">
        <v>3.5</v>
      </c>
      <c r="R21" s="44">
        <f>1.8-24.2+0.3</f>
        <v>-22.099999999999998</v>
      </c>
      <c r="S21" s="1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s="3" customFormat="1" ht="17.25" customHeight="1" x14ac:dyDescent="0.25">
      <c r="A22" s="1"/>
      <c r="B22" s="53">
        <f>B21+1</f>
        <v>6</v>
      </c>
      <c r="C22" s="40" t="s">
        <v>28</v>
      </c>
      <c r="D22" s="41" t="s">
        <v>27</v>
      </c>
      <c r="E22" s="41" t="s">
        <v>27</v>
      </c>
      <c r="F22" s="41" t="s">
        <v>27</v>
      </c>
      <c r="G22" s="41" t="s">
        <v>27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3">
        <v>0</v>
      </c>
      <c r="Q22" s="42">
        <v>2.1</v>
      </c>
      <c r="R22" s="44">
        <f>25.9-5.5</f>
        <v>20.399999999999999</v>
      </c>
      <c r="S22" s="1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s="3" customFormat="1" ht="17.25" customHeight="1" x14ac:dyDescent="0.25">
      <c r="A23" s="1"/>
      <c r="B23" s="53">
        <f t="shared" ref="B23:B24" si="2">B22+1</f>
        <v>7</v>
      </c>
      <c r="C23" s="40" t="s">
        <v>29</v>
      </c>
      <c r="D23" s="45" t="s">
        <v>27</v>
      </c>
      <c r="E23" s="45" t="s">
        <v>27</v>
      </c>
      <c r="F23" s="45" t="s">
        <v>27</v>
      </c>
      <c r="G23" s="45" t="s">
        <v>27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  <c r="Q23" s="46">
        <v>1.7</v>
      </c>
      <c r="R23" s="48">
        <f>15.7-26.5</f>
        <v>-10.8</v>
      </c>
      <c r="S23" s="1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s="3" customFormat="1" ht="17.25" customHeight="1" x14ac:dyDescent="0.25">
      <c r="A24" s="1"/>
      <c r="B24" s="53">
        <f t="shared" si="2"/>
        <v>8</v>
      </c>
      <c r="C24" s="49" t="s">
        <v>33</v>
      </c>
      <c r="D24" s="59">
        <v>0</v>
      </c>
      <c r="E24" s="59">
        <v>0</v>
      </c>
      <c r="F24" s="59">
        <v>0</v>
      </c>
      <c r="G24" s="59">
        <v>0</v>
      </c>
      <c r="H24" s="59">
        <f t="shared" ref="H24:R24" si="3">SUM(H21:H23)</f>
        <v>0</v>
      </c>
      <c r="I24" s="59">
        <f t="shared" si="3"/>
        <v>0</v>
      </c>
      <c r="J24" s="59">
        <f t="shared" si="3"/>
        <v>0</v>
      </c>
      <c r="K24" s="59">
        <f t="shared" si="3"/>
        <v>0</v>
      </c>
      <c r="L24" s="59">
        <f t="shared" si="3"/>
        <v>0</v>
      </c>
      <c r="M24" s="59">
        <f t="shared" si="3"/>
        <v>0</v>
      </c>
      <c r="N24" s="59">
        <f t="shared" si="3"/>
        <v>0</v>
      </c>
      <c r="O24" s="59">
        <f t="shared" si="3"/>
        <v>0</v>
      </c>
      <c r="P24" s="60">
        <f t="shared" si="3"/>
        <v>0</v>
      </c>
      <c r="Q24" s="59">
        <v>7.3</v>
      </c>
      <c r="R24" s="61">
        <f t="shared" si="3"/>
        <v>-12.5</v>
      </c>
      <c r="S24" s="1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3" customFormat="1" ht="17.25" customHeight="1" x14ac:dyDescent="0.25">
      <c r="A25" s="1"/>
      <c r="B25" s="53"/>
      <c r="C25" s="62"/>
      <c r="D25" s="54" t="s">
        <v>31</v>
      </c>
      <c r="E25" s="62"/>
      <c r="F25" s="62"/>
      <c r="G25" s="62"/>
      <c r="H25" s="54"/>
      <c r="I25" s="54"/>
      <c r="J25" s="54"/>
      <c r="K25" s="54"/>
      <c r="L25" s="54"/>
      <c r="M25" s="54"/>
      <c r="N25" s="54"/>
      <c r="O25" s="54"/>
      <c r="P25" s="54"/>
      <c r="Q25" s="63"/>
      <c r="R25" s="64"/>
      <c r="S25" s="1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s="3" customFormat="1" ht="17.25" customHeight="1" x14ac:dyDescent="0.25">
      <c r="A26" s="1"/>
      <c r="B26" s="53">
        <f>B24+1</f>
        <v>9</v>
      </c>
      <c r="C26" s="58" t="s">
        <v>34</v>
      </c>
      <c r="D26" s="59">
        <f>D18+D24</f>
        <v>56.3</v>
      </c>
      <c r="E26" s="59">
        <f t="shared" ref="E26:P26" si="4">E18+E24</f>
        <v>68.451999999999998</v>
      </c>
      <c r="F26" s="59">
        <f t="shared" si="4"/>
        <v>48.9</v>
      </c>
      <c r="G26" s="59">
        <f t="shared" si="4"/>
        <v>80.066999999999993</v>
      </c>
      <c r="H26" s="59">
        <f t="shared" si="4"/>
        <v>95.580000000000013</v>
      </c>
      <c r="I26" s="59">
        <f t="shared" si="4"/>
        <v>82.9</v>
      </c>
      <c r="J26" s="59">
        <f t="shared" si="4"/>
        <v>112.45000000000002</v>
      </c>
      <c r="K26" s="59">
        <f t="shared" si="4"/>
        <v>142.84</v>
      </c>
      <c r="L26" s="59">
        <f t="shared" si="4"/>
        <v>152.72000000000003</v>
      </c>
      <c r="M26" s="59">
        <f t="shared" si="4"/>
        <v>201.05</v>
      </c>
      <c r="N26" s="59">
        <f t="shared" si="4"/>
        <v>176.91</v>
      </c>
      <c r="O26" s="59">
        <f t="shared" si="4"/>
        <v>243.14</v>
      </c>
      <c r="P26" s="51">
        <f t="shared" si="4"/>
        <v>245.72999999999996</v>
      </c>
      <c r="Q26" s="59">
        <v>305.59999999999997</v>
      </c>
      <c r="R26" s="61">
        <f>SUM(R18,R24)</f>
        <v>280</v>
      </c>
      <c r="S26" s="1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s="3" customFormat="1" ht="17.25" customHeight="1" x14ac:dyDescent="0.25">
      <c r="A27" s="1"/>
      <c r="B27" s="53"/>
      <c r="C27" s="58"/>
      <c r="D27" s="58" t="s">
        <v>31</v>
      </c>
      <c r="E27" s="58"/>
      <c r="F27" s="58"/>
      <c r="G27" s="58"/>
      <c r="H27" s="58"/>
      <c r="I27" s="58"/>
      <c r="J27" s="54"/>
      <c r="K27" s="54"/>
      <c r="L27" s="54"/>
      <c r="M27" s="54"/>
      <c r="N27" s="54"/>
      <c r="O27" s="54"/>
      <c r="P27" s="55"/>
      <c r="Q27" s="58"/>
      <c r="R27" s="65"/>
      <c r="S27" s="1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3" customFormat="1" ht="17.25" customHeight="1" x14ac:dyDescent="0.25">
      <c r="A28" s="1"/>
      <c r="B28" s="66">
        <f>B26+1</f>
        <v>10</v>
      </c>
      <c r="C28" s="58" t="s">
        <v>35</v>
      </c>
      <c r="D28" s="42">
        <v>27.1</v>
      </c>
      <c r="E28" s="42">
        <v>37.247999999999998</v>
      </c>
      <c r="F28" s="42">
        <v>34.4</v>
      </c>
      <c r="G28" s="42">
        <v>38.466000000000001</v>
      </c>
      <c r="H28" s="42">
        <v>29.740000000000002</v>
      </c>
      <c r="I28" s="42">
        <v>34.799999999999997</v>
      </c>
      <c r="J28" s="42">
        <v>18.3</v>
      </c>
      <c r="K28" s="42">
        <v>26.999999999999996</v>
      </c>
      <c r="L28" s="42">
        <v>66.8</v>
      </c>
      <c r="M28" s="42">
        <v>83.13</v>
      </c>
      <c r="N28" s="42">
        <v>50.88</v>
      </c>
      <c r="O28" s="42">
        <v>92.8</v>
      </c>
      <c r="P28" s="43">
        <v>106.61</v>
      </c>
      <c r="Q28" s="42">
        <v>212.1</v>
      </c>
      <c r="R28" s="44">
        <f>296.8+29.1</f>
        <v>325.90000000000003</v>
      </c>
      <c r="S28" s="1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s="3" customFormat="1" ht="17.25" customHeight="1" x14ac:dyDescent="0.25">
      <c r="A29" s="1"/>
      <c r="B29" s="66">
        <f>B28+1</f>
        <v>11</v>
      </c>
      <c r="C29" s="58" t="s">
        <v>36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3">
        <v>0</v>
      </c>
      <c r="Q29" s="42">
        <v>4.8</v>
      </c>
      <c r="R29" s="44">
        <f>13.8-0.3</f>
        <v>13.5</v>
      </c>
      <c r="S29" s="1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s="3" customFormat="1" ht="17.25" customHeight="1" x14ac:dyDescent="0.25">
      <c r="A30" s="1"/>
      <c r="B30" s="66">
        <f t="shared" ref="B30:B34" si="5">B29+1</f>
        <v>12</v>
      </c>
      <c r="C30" s="58" t="s">
        <v>37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0.7</v>
      </c>
      <c r="J30" s="42">
        <v>2.1</v>
      </c>
      <c r="K30" s="42">
        <v>4.5</v>
      </c>
      <c r="L30" s="42">
        <v>25.2</v>
      </c>
      <c r="M30" s="42">
        <v>62.04</v>
      </c>
      <c r="N30" s="42">
        <v>65.099999999999994</v>
      </c>
      <c r="O30" s="42">
        <v>27.4</v>
      </c>
      <c r="P30" s="43">
        <v>53.41</v>
      </c>
      <c r="Q30" s="42">
        <v>283.39999999999998</v>
      </c>
      <c r="R30" s="44">
        <v>355.6</v>
      </c>
      <c r="S30" s="1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s="3" customFormat="1" ht="17.25" customHeight="1" x14ac:dyDescent="0.25">
      <c r="A31" s="1"/>
      <c r="B31" s="66">
        <f t="shared" si="5"/>
        <v>13</v>
      </c>
      <c r="C31" s="58" t="s">
        <v>38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3">
        <v>0</v>
      </c>
      <c r="Q31" s="42">
        <v>0</v>
      </c>
      <c r="R31" s="44">
        <v>0</v>
      </c>
      <c r="S31" s="1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s="3" customFormat="1" ht="17.25" customHeight="1" x14ac:dyDescent="0.25">
      <c r="A32" s="1"/>
      <c r="B32" s="66">
        <f t="shared" si="5"/>
        <v>14</v>
      </c>
      <c r="C32" s="58" t="s">
        <v>39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2.75</v>
      </c>
      <c r="J32" s="42">
        <v>2.5</v>
      </c>
      <c r="K32" s="42">
        <v>2.5</v>
      </c>
      <c r="L32" s="42">
        <v>4.6399999999999997</v>
      </c>
      <c r="M32" s="42">
        <v>5.6000000000000001E-2</v>
      </c>
      <c r="N32" s="42">
        <v>-3.0000000000000001E-3</v>
      </c>
      <c r="O32" s="42">
        <v>-0.09</v>
      </c>
      <c r="P32" s="43">
        <v>0.37</v>
      </c>
      <c r="Q32" s="42">
        <v>6.6</v>
      </c>
      <c r="R32" s="44">
        <v>4.5999999999999996</v>
      </c>
      <c r="S32" s="1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61" s="3" customFormat="1" ht="17.25" customHeight="1" x14ac:dyDescent="0.25">
      <c r="A33" s="1"/>
      <c r="B33" s="66">
        <f t="shared" si="5"/>
        <v>15</v>
      </c>
      <c r="C33" s="58" t="s">
        <v>40</v>
      </c>
      <c r="D33" s="42">
        <v>0</v>
      </c>
      <c r="E33" s="42">
        <v>18.739999999999998</v>
      </c>
      <c r="F33" s="42">
        <v>0.7</v>
      </c>
      <c r="G33" s="42">
        <v>19.2</v>
      </c>
      <c r="H33" s="42">
        <v>2</v>
      </c>
      <c r="I33" s="42">
        <v>25.36</v>
      </c>
      <c r="J33" s="42">
        <v>31.6</v>
      </c>
      <c r="K33" s="42">
        <v>27.2</v>
      </c>
      <c r="L33" s="42">
        <v>38.5</v>
      </c>
      <c r="M33" s="42">
        <v>40.19</v>
      </c>
      <c r="N33" s="42">
        <v>20.6</v>
      </c>
      <c r="O33" s="42">
        <v>1.3</v>
      </c>
      <c r="P33" s="43">
        <v>0</v>
      </c>
      <c r="Q33" s="42">
        <v>0</v>
      </c>
      <c r="R33" s="44">
        <v>1.052</v>
      </c>
      <c r="S33" s="1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61" s="3" customFormat="1" ht="33" customHeight="1" x14ac:dyDescent="0.25">
      <c r="A34" s="1"/>
      <c r="B34" s="66">
        <f t="shared" si="5"/>
        <v>16</v>
      </c>
      <c r="C34" s="67" t="s">
        <v>41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54">
        <v>0</v>
      </c>
      <c r="J34" s="54">
        <v>0</v>
      </c>
      <c r="K34" s="42">
        <v>0</v>
      </c>
      <c r="L34" s="54">
        <v>0</v>
      </c>
      <c r="M34" s="42">
        <v>0</v>
      </c>
      <c r="N34" s="54">
        <v>0</v>
      </c>
      <c r="O34" s="42">
        <v>5.0999999999999996</v>
      </c>
      <c r="P34" s="55">
        <v>25.23</v>
      </c>
      <c r="Q34" s="42">
        <v>19.7</v>
      </c>
      <c r="R34" s="44">
        <v>2.1</v>
      </c>
      <c r="S34" s="1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61" s="3" customFormat="1" ht="17.25" customHeight="1" x14ac:dyDescent="0.25">
      <c r="A35" s="1"/>
      <c r="B35" s="66">
        <v>18</v>
      </c>
      <c r="C35" s="58" t="s">
        <v>42</v>
      </c>
      <c r="D35" s="42">
        <v>0.2</v>
      </c>
      <c r="E35" s="42">
        <v>1.02</v>
      </c>
      <c r="F35" s="42">
        <v>0.8</v>
      </c>
      <c r="G35" s="42">
        <v>0.52</v>
      </c>
      <c r="H35" s="42">
        <v>0.17</v>
      </c>
      <c r="I35" s="42">
        <v>0.67300000000000004</v>
      </c>
      <c r="J35" s="42">
        <v>1</v>
      </c>
      <c r="K35" s="42">
        <v>1.1000000000000001</v>
      </c>
      <c r="L35" s="42">
        <v>1.1000000000000001</v>
      </c>
      <c r="M35" s="42">
        <v>1.49</v>
      </c>
      <c r="N35" s="42">
        <v>1.3</v>
      </c>
      <c r="O35" s="42">
        <v>1.37</v>
      </c>
      <c r="P35" s="43">
        <v>1.64</v>
      </c>
      <c r="Q35" s="42">
        <v>3.2</v>
      </c>
      <c r="R35" s="44">
        <v>1.48</v>
      </c>
      <c r="S35" s="1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61" s="3" customFormat="1" ht="17.25" customHeight="1" x14ac:dyDescent="0.25">
      <c r="A36" s="1"/>
      <c r="B36" s="53"/>
      <c r="C36" s="68"/>
      <c r="D36" s="46" t="s">
        <v>31</v>
      </c>
      <c r="E36" s="46"/>
      <c r="F36" s="46"/>
      <c r="G36" s="46"/>
      <c r="H36" s="46"/>
      <c r="I36" s="46"/>
      <c r="J36" s="46"/>
      <c r="K36" s="45"/>
      <c r="L36" s="46"/>
      <c r="M36" s="45"/>
      <c r="N36" s="46"/>
      <c r="O36" s="45"/>
      <c r="P36" s="47"/>
      <c r="Q36" s="46"/>
      <c r="R36" s="48"/>
      <c r="S36" s="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61" s="3" customFormat="1" ht="24" customHeight="1" x14ac:dyDescent="0.25">
      <c r="A37" s="1"/>
      <c r="B37" s="69">
        <f>B35+1</f>
        <v>19</v>
      </c>
      <c r="C37" s="70" t="s">
        <v>43</v>
      </c>
      <c r="D37" s="71">
        <v>83.6</v>
      </c>
      <c r="E37" s="71">
        <f t="shared" ref="E37:P37" si="6">E26+SUM(E28:E35)</f>
        <v>125.46000000000001</v>
      </c>
      <c r="F37" s="71">
        <f t="shared" si="6"/>
        <v>84.8</v>
      </c>
      <c r="G37" s="71">
        <f t="shared" si="6"/>
        <v>138.25299999999999</v>
      </c>
      <c r="H37" s="71">
        <f t="shared" si="6"/>
        <v>127.49000000000001</v>
      </c>
      <c r="I37" s="71">
        <f t="shared" si="6"/>
        <v>147.18299999999999</v>
      </c>
      <c r="J37" s="71">
        <f t="shared" si="6"/>
        <v>167.95000000000002</v>
      </c>
      <c r="K37" s="71">
        <f t="shared" si="6"/>
        <v>205.14000000000001</v>
      </c>
      <c r="L37" s="71">
        <f t="shared" si="6"/>
        <v>288.96000000000004</v>
      </c>
      <c r="M37" s="71">
        <f t="shared" si="6"/>
        <v>387.95600000000002</v>
      </c>
      <c r="N37" s="71">
        <f t="shared" si="6"/>
        <v>314.78700000000003</v>
      </c>
      <c r="O37" s="71">
        <f t="shared" si="6"/>
        <v>371.02</v>
      </c>
      <c r="P37" s="72">
        <f t="shared" si="6"/>
        <v>432.9899999999999</v>
      </c>
      <c r="Q37" s="72">
        <v>835.40000000000009</v>
      </c>
      <c r="R37" s="73">
        <f>R26+SUM(R28:R35)</f>
        <v>984.23200000000008</v>
      </c>
      <c r="S37" s="1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61" s="3" customFormat="1" ht="24" customHeight="1" x14ac:dyDescent="0.25">
      <c r="A38" s="1"/>
      <c r="B38" s="74">
        <f>B37+1</f>
        <v>20</v>
      </c>
      <c r="C38" s="75" t="s">
        <v>44</v>
      </c>
      <c r="D38" s="76">
        <v>0</v>
      </c>
      <c r="E38" s="76">
        <v>0</v>
      </c>
      <c r="F38" s="76">
        <v>0</v>
      </c>
      <c r="G38" s="76">
        <v>0</v>
      </c>
      <c r="H38" s="76">
        <v>3.48</v>
      </c>
      <c r="I38" s="76">
        <v>0.2</v>
      </c>
      <c r="J38" s="76">
        <v>1.1200000000000001</v>
      </c>
      <c r="K38" s="76">
        <v>2.2999999999999998</v>
      </c>
      <c r="L38" s="76">
        <v>3.18</v>
      </c>
      <c r="M38" s="76">
        <v>4.5</v>
      </c>
      <c r="N38" s="76">
        <v>5.09</v>
      </c>
      <c r="O38" s="76">
        <v>10.31</v>
      </c>
      <c r="P38" s="76">
        <v>8.61</v>
      </c>
      <c r="Q38" s="76">
        <v>20.96</v>
      </c>
      <c r="R38" s="77">
        <v>34.08</v>
      </c>
      <c r="S38" s="1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s="3" customFormat="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61" s="3" customFormat="1" ht="15.75" customHeight="1" x14ac:dyDescent="0.35">
      <c r="A40" s="1"/>
      <c r="B40" s="78"/>
      <c r="C40" s="7"/>
      <c r="D40" s="7"/>
      <c r="E40" s="7"/>
      <c r="F40" s="7"/>
      <c r="G40" s="7"/>
      <c r="H40" s="7"/>
      <c r="I40" s="1"/>
      <c r="J40" s="1"/>
      <c r="K40" s="1"/>
      <c r="L40" s="1"/>
      <c r="M40" s="79"/>
      <c r="N40" s="79"/>
      <c r="O40" s="1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61" s="3" customFormat="1" ht="17.25" customHeight="1" x14ac:dyDescent="0.25">
      <c r="A41" s="1"/>
      <c r="B41" s="80" t="s">
        <v>6</v>
      </c>
      <c r="C41" s="81"/>
      <c r="D41" s="81">
        <v>2027</v>
      </c>
      <c r="E41" s="81">
        <v>2028</v>
      </c>
      <c r="F41" s="81">
        <v>2029</v>
      </c>
      <c r="G41" s="82">
        <v>2030</v>
      </c>
      <c r="H41" s="83">
        <v>2031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61" s="3" customFormat="1" ht="17.25" customHeight="1" thickBot="1" x14ac:dyDescent="0.3">
      <c r="A42" s="1"/>
      <c r="B42" s="84" t="s">
        <v>7</v>
      </c>
      <c r="C42" s="16" t="s">
        <v>8</v>
      </c>
      <c r="D42" s="17" t="s">
        <v>45</v>
      </c>
      <c r="E42" s="17" t="s">
        <v>45</v>
      </c>
      <c r="F42" s="17" t="s">
        <v>45</v>
      </c>
      <c r="G42" s="17" t="s">
        <v>45</v>
      </c>
      <c r="H42" s="85" t="s">
        <v>45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61" s="3" customFormat="1" ht="17.25" customHeight="1" x14ac:dyDescent="0.25">
      <c r="A43" s="1"/>
      <c r="B43" s="86"/>
      <c r="C43" s="21"/>
      <c r="D43" s="22" t="s">
        <v>14</v>
      </c>
      <c r="E43" s="22" t="s">
        <v>15</v>
      </c>
      <c r="F43" s="22" t="s">
        <v>16</v>
      </c>
      <c r="G43" s="22" t="s">
        <v>17</v>
      </c>
      <c r="H43" s="87" t="s">
        <v>18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61" s="3" customFormat="1" ht="17.25" customHeight="1" x14ac:dyDescent="0.25">
      <c r="A44" s="1"/>
      <c r="B44" s="88"/>
      <c r="C44" s="27"/>
      <c r="D44" s="27"/>
      <c r="E44" s="27"/>
      <c r="F44" s="27"/>
      <c r="G44" s="28"/>
      <c r="H44" s="89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61" s="3" customFormat="1" ht="17.25" customHeight="1" x14ac:dyDescent="0.25">
      <c r="A45" s="1"/>
      <c r="B45" s="90"/>
      <c r="C45" s="33" t="s">
        <v>25</v>
      </c>
      <c r="D45" s="33"/>
      <c r="E45" s="33"/>
      <c r="F45" s="33"/>
      <c r="G45" s="34"/>
      <c r="H45" s="91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61" s="3" customFormat="1" ht="17.25" customHeight="1" x14ac:dyDescent="0.25">
      <c r="A46" s="1"/>
      <c r="B46" s="92">
        <f>B38+1</f>
        <v>21</v>
      </c>
      <c r="C46" s="40" t="s">
        <v>26</v>
      </c>
      <c r="D46" s="42">
        <v>30.4</v>
      </c>
      <c r="E46" s="42">
        <v>18.760000000000002</v>
      </c>
      <c r="F46" s="42">
        <v>17.690000000000001</v>
      </c>
      <c r="G46" s="42">
        <v>22.25</v>
      </c>
      <c r="H46" s="93">
        <v>6.03</v>
      </c>
      <c r="Q46" s="99"/>
      <c r="R46" s="99"/>
      <c r="S46" s="99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61" s="3" customFormat="1" ht="17.25" customHeight="1" x14ac:dyDescent="0.25">
      <c r="A47" s="1"/>
      <c r="B47" s="92">
        <f>B46+1</f>
        <v>22</v>
      </c>
      <c r="C47" s="40" t="s">
        <v>28</v>
      </c>
      <c r="D47" s="42">
        <f>108-1.7</f>
        <v>106.3</v>
      </c>
      <c r="E47" s="42">
        <v>89.6</v>
      </c>
      <c r="F47" s="42">
        <v>64.5</v>
      </c>
      <c r="G47" s="42">
        <v>37.869999999999997</v>
      </c>
      <c r="H47" s="93">
        <v>34.08</v>
      </c>
      <c r="Q47" s="99"/>
      <c r="R47" s="99"/>
      <c r="S47" s="99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61" s="3" customFormat="1" ht="17.25" customHeight="1" thickBot="1" x14ac:dyDescent="0.3">
      <c r="A48" s="1"/>
      <c r="B48" s="92">
        <f t="shared" ref="B48:B49" si="7">B47+1</f>
        <v>23</v>
      </c>
      <c r="C48" s="40" t="s">
        <v>29</v>
      </c>
      <c r="D48" s="46">
        <f>50.55+2</f>
        <v>52.55</v>
      </c>
      <c r="E48" s="46">
        <f>66.19-6.4</f>
        <v>59.79</v>
      </c>
      <c r="F48" s="46">
        <f>28.8-8.6</f>
        <v>20.200000000000003</v>
      </c>
      <c r="G48" s="46">
        <v>30.61</v>
      </c>
      <c r="H48" s="94">
        <v>46.3</v>
      </c>
      <c r="Q48" s="99"/>
      <c r="R48" s="99"/>
      <c r="S48" s="99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s="3" customFormat="1" ht="17.25" customHeight="1" x14ac:dyDescent="0.25">
      <c r="A49" s="1"/>
      <c r="B49" s="92">
        <f t="shared" si="7"/>
        <v>24</v>
      </c>
      <c r="C49" s="49" t="s">
        <v>30</v>
      </c>
      <c r="D49" s="50">
        <f>SUM(D46:D48)</f>
        <v>189.25</v>
      </c>
      <c r="E49" s="50">
        <f>SUM(E46:E48)</f>
        <v>168.15</v>
      </c>
      <c r="F49" s="50">
        <f>SUM(F46:F48)</f>
        <v>102.39</v>
      </c>
      <c r="G49" s="50">
        <f>SUM(G46:G48)</f>
        <v>90.72999999999999</v>
      </c>
      <c r="H49" s="95">
        <f>SUM(H46:H48)</f>
        <v>86.41</v>
      </c>
      <c r="Q49" s="99"/>
      <c r="R49" s="99"/>
      <c r="S49" s="99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s="3" customFormat="1" ht="17.25" customHeight="1" x14ac:dyDescent="0.25">
      <c r="A50" s="1"/>
      <c r="B50" s="96"/>
      <c r="C50" s="49"/>
      <c r="D50" s="49"/>
      <c r="E50" s="49"/>
      <c r="F50" s="49"/>
      <c r="G50" s="54"/>
      <c r="H50" s="9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s="3" customFormat="1" ht="17.25" customHeight="1" x14ac:dyDescent="0.25">
      <c r="A51" s="1"/>
      <c r="B51" s="96"/>
      <c r="C51" s="57" t="s">
        <v>32</v>
      </c>
      <c r="D51" s="42"/>
      <c r="E51" s="42"/>
      <c r="F51" s="42"/>
      <c r="G51" s="42"/>
      <c r="H51" s="93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3" customFormat="1" ht="17.25" customHeight="1" x14ac:dyDescent="0.25">
      <c r="A52" s="1"/>
      <c r="B52" s="96">
        <f>B49+1</f>
        <v>25</v>
      </c>
      <c r="C52" s="40" t="s">
        <v>26</v>
      </c>
      <c r="D52" s="42">
        <v>14.2</v>
      </c>
      <c r="E52" s="42">
        <v>30.65</v>
      </c>
      <c r="F52" s="42">
        <v>47.8</v>
      </c>
      <c r="G52" s="42">
        <v>48.7</v>
      </c>
      <c r="H52" s="97">
        <v>20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3" customFormat="1" ht="17.25" customHeight="1" x14ac:dyDescent="0.25">
      <c r="A53" s="1"/>
      <c r="B53" s="96">
        <f>B52+1</f>
        <v>26</v>
      </c>
      <c r="C53" s="40" t="s">
        <v>28</v>
      </c>
      <c r="D53" s="42">
        <f>91.5-25.6</f>
        <v>65.900000000000006</v>
      </c>
      <c r="E53" s="42">
        <v>106.13</v>
      </c>
      <c r="F53" s="42">
        <v>62.9</v>
      </c>
      <c r="G53" s="42">
        <v>97.8</v>
      </c>
      <c r="H53" s="97">
        <v>109.3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3" customFormat="1" ht="17.25" customHeight="1" thickBot="1" x14ac:dyDescent="0.3">
      <c r="A54" s="1"/>
      <c r="B54" s="96">
        <f t="shared" ref="B54:B55" si="8">B53+1</f>
        <v>27</v>
      </c>
      <c r="C54" s="40" t="s">
        <v>29</v>
      </c>
      <c r="D54" s="46">
        <f>13.87-2</f>
        <v>11.87</v>
      </c>
      <c r="E54" s="46">
        <f>21.44+6.4</f>
        <v>27.840000000000003</v>
      </c>
      <c r="F54" s="46">
        <f>81.7+8.6</f>
        <v>90.3</v>
      </c>
      <c r="G54" s="46">
        <v>95.1</v>
      </c>
      <c r="H54" s="94">
        <v>115.9</v>
      </c>
      <c r="Q54" s="106"/>
      <c r="R54" s="106"/>
      <c r="S54" s="106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3" customFormat="1" ht="17.25" customHeight="1" x14ac:dyDescent="0.25">
      <c r="A55" s="1"/>
      <c r="B55" s="96">
        <f t="shared" si="8"/>
        <v>28</v>
      </c>
      <c r="C55" s="49" t="s">
        <v>33</v>
      </c>
      <c r="D55" s="59">
        <f>SUM(D52:D54)</f>
        <v>91.970000000000013</v>
      </c>
      <c r="E55" s="59">
        <f>SUM(E52:E54)</f>
        <v>164.62</v>
      </c>
      <c r="F55" s="59">
        <f>SUM(F52:F54)</f>
        <v>201</v>
      </c>
      <c r="G55" s="59">
        <f>SUM(G52:G54)</f>
        <v>241.6</v>
      </c>
      <c r="H55" s="98">
        <f>SUM(H52:H54)</f>
        <v>245.20000000000002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3" customFormat="1" ht="17.25" customHeight="1" x14ac:dyDescent="0.25">
      <c r="A56" s="1"/>
      <c r="B56" s="96"/>
      <c r="C56" s="58"/>
      <c r="D56" s="54"/>
      <c r="E56" s="54"/>
      <c r="F56" s="54"/>
      <c r="G56" s="54"/>
      <c r="H56" s="93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3" customFormat="1" ht="17.25" customHeight="1" x14ac:dyDescent="0.25">
      <c r="A57" s="1"/>
      <c r="B57" s="96">
        <f>B55+1</f>
        <v>29</v>
      </c>
      <c r="C57" s="58" t="s">
        <v>34</v>
      </c>
      <c r="D57" s="59">
        <f>SUM(D49,D55)</f>
        <v>281.22000000000003</v>
      </c>
      <c r="E57" s="59">
        <f>SUM(E49,E55)</f>
        <v>332.77</v>
      </c>
      <c r="F57" s="59">
        <f>SUM(F49,F55)</f>
        <v>303.39</v>
      </c>
      <c r="G57" s="59">
        <f>SUM(G49,G55)</f>
        <v>332.33</v>
      </c>
      <c r="H57" s="95">
        <f>SUM(H49,H55)</f>
        <v>331.61</v>
      </c>
      <c r="I57" s="99"/>
      <c r="T57" s="5"/>
      <c r="U57" s="99"/>
      <c r="V57" s="99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3" customFormat="1" ht="17.25" customHeight="1" x14ac:dyDescent="0.25">
      <c r="A58" s="1"/>
      <c r="B58" s="96"/>
      <c r="C58" s="58"/>
      <c r="D58" s="58"/>
      <c r="E58" s="58"/>
      <c r="F58" s="58"/>
      <c r="G58" s="54"/>
      <c r="H58" s="93"/>
      <c r="T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3" customFormat="1" ht="17.25" customHeight="1" x14ac:dyDescent="0.25">
      <c r="A59" s="1"/>
      <c r="B59" s="100">
        <f>B57+1</f>
        <v>30</v>
      </c>
      <c r="C59" s="58" t="s">
        <v>35</v>
      </c>
      <c r="D59" s="42">
        <f>296.9-7.9</f>
        <v>289</v>
      </c>
      <c r="E59" s="42">
        <f>306.8-6.9</f>
        <v>299.90000000000003</v>
      </c>
      <c r="F59" s="42">
        <f>285.4-7.2</f>
        <v>278.2</v>
      </c>
      <c r="G59" s="42">
        <f>271.02-7.4</f>
        <v>263.62</v>
      </c>
      <c r="H59" s="93">
        <f>120.27-2.5</f>
        <v>117.77</v>
      </c>
      <c r="I59" s="99"/>
      <c r="J59" s="99"/>
      <c r="T59" s="5"/>
      <c r="U59" s="99"/>
      <c r="V59" s="99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3" customFormat="1" ht="17.25" customHeight="1" x14ac:dyDescent="0.25">
      <c r="A60" s="1"/>
      <c r="B60" s="100">
        <f>B59+1</f>
        <v>31</v>
      </c>
      <c r="C60" s="58" t="s">
        <v>36</v>
      </c>
      <c r="D60" s="42">
        <f>111.65+7.9</f>
        <v>119.55000000000001</v>
      </c>
      <c r="E60" s="42">
        <f>179.8+6.9</f>
        <v>186.70000000000002</v>
      </c>
      <c r="F60" s="42">
        <f>141.7+7.2</f>
        <v>148.89999999999998</v>
      </c>
      <c r="G60" s="42">
        <f>194.6+7.4</f>
        <v>202</v>
      </c>
      <c r="H60" s="93">
        <f>285.5+2.5</f>
        <v>288</v>
      </c>
      <c r="I60" s="99"/>
      <c r="Q60" s="99"/>
      <c r="R60" s="99"/>
      <c r="S60" s="99"/>
      <c r="T60" s="5"/>
      <c r="U60" s="99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3" customFormat="1" ht="17.25" customHeight="1" x14ac:dyDescent="0.25">
      <c r="A61" s="1"/>
      <c r="B61" s="100">
        <f t="shared" ref="B61:B65" si="9">B60+1</f>
        <v>32</v>
      </c>
      <c r="C61" s="58" t="s">
        <v>37</v>
      </c>
      <c r="D61" s="42">
        <f>129.6+27.3</f>
        <v>156.9</v>
      </c>
      <c r="E61" s="42">
        <v>18.14</v>
      </c>
      <c r="F61" s="42">
        <v>1.0027086000000001</v>
      </c>
      <c r="G61" s="42">
        <v>0</v>
      </c>
      <c r="H61" s="93">
        <v>0</v>
      </c>
      <c r="I61" s="99"/>
      <c r="P61" s="99"/>
      <c r="T61" s="5"/>
      <c r="U61" s="99"/>
      <c r="V61" s="99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3" customFormat="1" ht="17.25" customHeight="1" x14ac:dyDescent="0.25">
      <c r="A62" s="1"/>
      <c r="B62" s="100">
        <f t="shared" si="9"/>
        <v>33</v>
      </c>
      <c r="C62" s="58" t="s">
        <v>38</v>
      </c>
      <c r="D62" s="42">
        <v>0</v>
      </c>
      <c r="E62" s="42">
        <v>0</v>
      </c>
      <c r="F62" s="42">
        <v>0</v>
      </c>
      <c r="G62" s="42">
        <v>0</v>
      </c>
      <c r="H62" s="97">
        <v>0</v>
      </c>
      <c r="J62" s="99"/>
      <c r="T62" s="5"/>
      <c r="V62" s="99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3" customFormat="1" ht="17.25" customHeight="1" x14ac:dyDescent="0.25">
      <c r="A63" s="1"/>
      <c r="B63" s="100">
        <f t="shared" si="9"/>
        <v>34</v>
      </c>
      <c r="C63" s="109" t="s">
        <v>46</v>
      </c>
      <c r="D63" s="42">
        <v>18.3</v>
      </c>
      <c r="E63" s="42">
        <v>20.83</v>
      </c>
      <c r="F63" s="42">
        <v>134.1</v>
      </c>
      <c r="G63" s="42">
        <v>1.5</v>
      </c>
      <c r="H63" s="97">
        <v>0</v>
      </c>
      <c r="I63" s="99"/>
      <c r="P63" s="99"/>
      <c r="T63" s="5"/>
      <c r="V63" s="99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3" customFormat="1" ht="17.25" customHeight="1" x14ac:dyDescent="0.25">
      <c r="A64" s="1"/>
      <c r="B64" s="100">
        <f t="shared" si="9"/>
        <v>35</v>
      </c>
      <c r="C64" s="58" t="s">
        <v>40</v>
      </c>
      <c r="D64" s="42">
        <v>3.9108578599999997</v>
      </c>
      <c r="E64" s="42">
        <v>6.15</v>
      </c>
      <c r="F64" s="42">
        <v>25.89459278</v>
      </c>
      <c r="G64" s="42">
        <v>34.477693869999996</v>
      </c>
      <c r="H64" s="97">
        <v>27.991937159999999</v>
      </c>
      <c r="I64" s="99"/>
      <c r="P64" s="99"/>
      <c r="T64" s="5"/>
      <c r="U64" s="99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3" customFormat="1" ht="33" customHeight="1" x14ac:dyDescent="0.25">
      <c r="A65" s="1"/>
      <c r="B65" s="100">
        <f t="shared" si="9"/>
        <v>36</v>
      </c>
      <c r="C65" s="67" t="s">
        <v>41</v>
      </c>
      <c r="D65" s="42">
        <v>10.5</v>
      </c>
      <c r="E65" s="42">
        <v>54.31</v>
      </c>
      <c r="F65" s="42">
        <v>131.88</v>
      </c>
      <c r="G65" s="54">
        <v>165.66</v>
      </c>
      <c r="H65" s="97">
        <v>179.5</v>
      </c>
      <c r="I65" s="99"/>
      <c r="P65" s="99"/>
      <c r="T65" s="5"/>
      <c r="U65" s="99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3" customFormat="1" ht="17.25" customHeight="1" x14ac:dyDescent="0.25">
      <c r="A66" s="1"/>
      <c r="B66" s="100">
        <v>37</v>
      </c>
      <c r="C66" s="58" t="s">
        <v>42</v>
      </c>
      <c r="D66" s="42">
        <v>1.5</v>
      </c>
      <c r="E66" s="42">
        <v>1.57</v>
      </c>
      <c r="F66" s="42">
        <v>1.6</v>
      </c>
      <c r="G66" s="42">
        <v>1.65</v>
      </c>
      <c r="H66" s="93">
        <v>1.69</v>
      </c>
      <c r="P66" s="99"/>
      <c r="T66" s="5"/>
      <c r="V66" s="99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3" customFormat="1" ht="17.25" customHeight="1" thickBot="1" x14ac:dyDescent="0.3">
      <c r="A67" s="1"/>
      <c r="B67" s="96"/>
      <c r="C67" s="68"/>
      <c r="D67" s="46"/>
      <c r="E67" s="46"/>
      <c r="F67" s="46"/>
      <c r="G67" s="46"/>
      <c r="H67" s="101"/>
      <c r="T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3" customFormat="1" ht="24" customHeight="1" thickBot="1" x14ac:dyDescent="0.3">
      <c r="A68" s="1"/>
      <c r="B68" s="69">
        <v>38</v>
      </c>
      <c r="C68" s="70" t="s">
        <v>43</v>
      </c>
      <c r="D68" s="71">
        <f>SUM(D57:D66)</f>
        <v>880.88085785999988</v>
      </c>
      <c r="E68" s="71">
        <f>SUM(E57:E66)</f>
        <v>920.37000000000023</v>
      </c>
      <c r="F68" s="71">
        <f>SUM(F57:F66)</f>
        <v>1024.96730138</v>
      </c>
      <c r="G68" s="71">
        <f>SUM(G57:G66)</f>
        <v>1001.2376938699999</v>
      </c>
      <c r="H68" s="102">
        <f>SUM(H57:H66)</f>
        <v>946.56193716000007</v>
      </c>
      <c r="P68" s="99"/>
      <c r="Q68" s="99"/>
      <c r="T68" s="5"/>
      <c r="U68" s="99"/>
      <c r="V68" s="99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3" customFormat="1" ht="24" customHeight="1" thickTop="1" thickBot="1" x14ac:dyDescent="0.3">
      <c r="A69" s="1"/>
      <c r="B69" s="74">
        <f>B68+1</f>
        <v>39</v>
      </c>
      <c r="C69" s="75" t="s">
        <v>44</v>
      </c>
      <c r="D69" s="76">
        <v>35.869999999999997</v>
      </c>
      <c r="E69" s="76">
        <v>20.059999999999999</v>
      </c>
      <c r="F69" s="76">
        <v>16.57</v>
      </c>
      <c r="G69" s="76">
        <v>7.89</v>
      </c>
      <c r="H69" s="103">
        <v>0.04</v>
      </c>
      <c r="P69" s="99"/>
      <c r="S69" s="5"/>
      <c r="T69" s="5"/>
      <c r="U69" s="104"/>
      <c r="V69" s="104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3" customFormat="1" ht="15.5" x14ac:dyDescent="0.25">
      <c r="A70" s="1"/>
      <c r="B70" s="9"/>
      <c r="C70" s="105"/>
      <c r="D70" s="104"/>
      <c r="E70" s="104"/>
      <c r="F70" s="104"/>
      <c r="G70" s="104"/>
      <c r="H70" s="104"/>
      <c r="I70" s="104"/>
      <c r="J70" s="104"/>
      <c r="K70" s="5"/>
      <c r="L70" s="5"/>
      <c r="M70" s="5"/>
      <c r="N70" s="5"/>
      <c r="O70" s="1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3" customFormat="1" ht="15.5" x14ac:dyDescent="0.25">
      <c r="A71" s="1"/>
      <c r="B71" s="1" t="s">
        <v>47</v>
      </c>
      <c r="M71" s="5"/>
      <c r="N71" s="5"/>
      <c r="O71" s="1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3" customFormat="1" ht="17.25" customHeight="1" x14ac:dyDescent="0.35">
      <c r="A72" s="1"/>
      <c r="B72" s="9">
        <v>1</v>
      </c>
      <c r="C72" s="78" t="s">
        <v>48</v>
      </c>
      <c r="M72" s="5"/>
      <c r="N72" s="5"/>
      <c r="O72" s="1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3" customFormat="1" ht="17.25" customHeight="1" x14ac:dyDescent="0.35">
      <c r="A73" s="1"/>
      <c r="B73" s="9">
        <v>2</v>
      </c>
      <c r="C73" s="78" t="s">
        <v>49</v>
      </c>
      <c r="M73" s="1"/>
      <c r="N73" s="1"/>
      <c r="O73" s="1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3" customFormat="1" ht="17.25" customHeight="1" x14ac:dyDescent="0.35">
      <c r="A74" s="1"/>
      <c r="B74" s="9">
        <v>3</v>
      </c>
      <c r="C74" s="78" t="s">
        <v>50</v>
      </c>
      <c r="M74" s="1"/>
      <c r="N74" s="1"/>
      <c r="O74" s="1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3" customFormat="1" ht="15.5" x14ac:dyDescent="0.25">
      <c r="A75" s="1"/>
      <c r="B75" s="9">
        <v>4</v>
      </c>
      <c r="C75" s="1" t="s">
        <v>51</v>
      </c>
      <c r="M75" s="1"/>
      <c r="N75" s="1"/>
      <c r="O75" s="1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129" spans="1:57" s="3" customFormat="1" ht="15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3" customFormat="1" ht="15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5.5" x14ac:dyDescent="0.3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</row>
    <row r="132" spans="1:57" ht="15.5" x14ac:dyDescent="0.3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</row>
    <row r="133" spans="1:57" ht="15.5" x14ac:dyDescent="0.3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</row>
    <row r="134" spans="1:57" ht="15.5" x14ac:dyDescent="0.3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</row>
    <row r="135" spans="1:57" ht="15.5" x14ac:dyDescent="0.3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</row>
    <row r="136" spans="1:57" ht="15.5" x14ac:dyDescent="0.3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</row>
    <row r="137" spans="1:57" ht="15.5" x14ac:dyDescent="0.3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</row>
    <row r="138" spans="1:57" ht="15.5" x14ac:dyDescent="0.3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</row>
    <row r="139" spans="1:57" ht="15.5" x14ac:dyDescent="0.3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</row>
    <row r="140" spans="1:57" ht="15.5" x14ac:dyDescent="0.3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</row>
    <row r="141" spans="1:57" ht="15.5" x14ac:dyDescent="0.3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</row>
    <row r="142" spans="1:57" ht="15.5" x14ac:dyDescent="0.3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</row>
    <row r="143" spans="1:57" ht="15.5" x14ac:dyDescent="0.3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</row>
    <row r="144" spans="1:57" ht="15.5" x14ac:dyDescent="0.3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</row>
    <row r="145" spans="1:57" ht="15.5" x14ac:dyDescent="0.3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</row>
    <row r="146" spans="1:57" ht="15.5" x14ac:dyDescent="0.3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</row>
    <row r="147" spans="1:57" ht="15.5" x14ac:dyDescent="0.3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</row>
    <row r="148" spans="1:57" ht="15.5" x14ac:dyDescent="0.3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</row>
    <row r="149" spans="1:57" ht="15.5" x14ac:dyDescent="0.3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</row>
    <row r="150" spans="1:57" ht="15.5" x14ac:dyDescent="0.3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</row>
    <row r="151" spans="1:57" ht="15.5" x14ac:dyDescent="0.3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</row>
    <row r="152" spans="1:57" ht="15.5" x14ac:dyDescent="0.3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</row>
    <row r="153" spans="1:57" ht="15.5" x14ac:dyDescent="0.3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</row>
    <row r="154" spans="1:57" ht="15.5" x14ac:dyDescent="0.3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</row>
    <row r="155" spans="1:57" ht="15.5" x14ac:dyDescent="0.3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</row>
    <row r="156" spans="1:57" ht="15.5" x14ac:dyDescent="0.3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  <c r="BE156" s="78"/>
    </row>
    <row r="157" spans="1:57" ht="15.5" x14ac:dyDescent="0.3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</row>
    <row r="158" spans="1:57" ht="15.5" x14ac:dyDescent="0.3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</row>
    <row r="159" spans="1:57" ht="15.5" x14ac:dyDescent="0.3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</row>
    <row r="160" spans="1:57" ht="15.5" x14ac:dyDescent="0.3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</row>
    <row r="161" spans="1:57" ht="15.5" x14ac:dyDescent="0.3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</row>
    <row r="162" spans="1:57" ht="15.5" x14ac:dyDescent="0.3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</row>
    <row r="163" spans="1:57" ht="15.5" x14ac:dyDescent="0.3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</row>
    <row r="164" spans="1:57" ht="15.5" x14ac:dyDescent="0.3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</row>
    <row r="165" spans="1:57" ht="15.5" x14ac:dyDescent="0.3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</row>
    <row r="166" spans="1:57" ht="15.5" x14ac:dyDescent="0.3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</row>
    <row r="167" spans="1:57" ht="15.5" x14ac:dyDescent="0.3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</row>
    <row r="168" spans="1:57" ht="15.5" x14ac:dyDescent="0.3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</row>
    <row r="169" spans="1:57" ht="15.5" x14ac:dyDescent="0.3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</row>
    <row r="170" spans="1:57" ht="15.5" x14ac:dyDescent="0.3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</row>
    <row r="171" spans="1:57" ht="15.5" x14ac:dyDescent="0.3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</row>
    <row r="172" spans="1:57" ht="15.5" x14ac:dyDescent="0.3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</row>
    <row r="173" spans="1:57" ht="15.5" x14ac:dyDescent="0.3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</row>
    <row r="174" spans="1:57" ht="15.5" x14ac:dyDescent="0.3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</row>
    <row r="175" spans="1:57" ht="15.5" x14ac:dyDescent="0.3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</row>
    <row r="176" spans="1:57" ht="15.5" x14ac:dyDescent="0.3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</row>
    <row r="177" spans="1:57" ht="15.5" x14ac:dyDescent="0.3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</row>
    <row r="178" spans="1:57" ht="15.5" x14ac:dyDescent="0.3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</row>
    <row r="179" spans="1:57" ht="15.5" x14ac:dyDescent="0.3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</row>
    <row r="180" spans="1:57" ht="15.5" x14ac:dyDescent="0.3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</row>
    <row r="181" spans="1:57" ht="15.5" x14ac:dyDescent="0.3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</row>
    <row r="182" spans="1:57" ht="15.5" x14ac:dyDescent="0.3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</row>
    <row r="183" spans="1:57" ht="15.5" x14ac:dyDescent="0.3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</row>
    <row r="184" spans="1:57" ht="15.5" x14ac:dyDescent="0.3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</row>
    <row r="185" spans="1:57" ht="15.5" x14ac:dyDescent="0.3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</row>
    <row r="186" spans="1:57" ht="15.5" x14ac:dyDescent="0.3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</row>
    <row r="187" spans="1:57" ht="15.5" x14ac:dyDescent="0.3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</row>
    <row r="188" spans="1:57" ht="15.5" x14ac:dyDescent="0.3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</row>
    <row r="189" spans="1:57" ht="15.5" x14ac:dyDescent="0.3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</row>
    <row r="190" spans="1:57" ht="15.5" x14ac:dyDescent="0.3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</row>
    <row r="191" spans="1:57" ht="15.5" x14ac:dyDescent="0.3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</row>
    <row r="192" spans="1:57" ht="15.5" x14ac:dyDescent="0.3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</row>
    <row r="193" spans="1:57" ht="15.5" x14ac:dyDescent="0.3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</row>
    <row r="194" spans="1:57" ht="15.5" x14ac:dyDescent="0.3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</row>
    <row r="195" spans="1:57" ht="15.5" x14ac:dyDescent="0.3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</row>
    <row r="196" spans="1:57" ht="15.5" x14ac:dyDescent="0.3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</row>
    <row r="197" spans="1:57" ht="15.5" x14ac:dyDescent="0.3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</row>
    <row r="198" spans="1:57" ht="15.5" x14ac:dyDescent="0.3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</row>
    <row r="199" spans="1:57" ht="15.5" x14ac:dyDescent="0.3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8"/>
    </row>
    <row r="200" spans="1:57" ht="15.5" x14ac:dyDescent="0.3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</row>
    <row r="201" spans="1:57" ht="15.5" x14ac:dyDescent="0.3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</row>
    <row r="202" spans="1:57" ht="15.5" x14ac:dyDescent="0.3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  <c r="BE202" s="78"/>
    </row>
    <row r="203" spans="1:57" ht="15.5" x14ac:dyDescent="0.3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</row>
    <row r="204" spans="1:57" ht="15.5" x14ac:dyDescent="0.3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</row>
    <row r="205" spans="1:57" ht="15.5" x14ac:dyDescent="0.3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</row>
    <row r="206" spans="1:57" ht="15.5" x14ac:dyDescent="0.3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</row>
    <row r="207" spans="1:57" ht="15.5" x14ac:dyDescent="0.3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</row>
    <row r="208" spans="1:57" ht="15.5" x14ac:dyDescent="0.3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</row>
    <row r="209" spans="1:57" ht="15.5" x14ac:dyDescent="0.3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</row>
    <row r="210" spans="1:57" ht="15.5" x14ac:dyDescent="0.3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</row>
    <row r="211" spans="1:57" ht="15.5" x14ac:dyDescent="0.3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</row>
    <row r="212" spans="1:57" ht="15.5" x14ac:dyDescent="0.3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</row>
    <row r="213" spans="1:57" ht="15.5" x14ac:dyDescent="0.3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</row>
    <row r="214" spans="1:57" ht="15.5" x14ac:dyDescent="0.3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</row>
    <row r="215" spans="1:57" ht="15.5" x14ac:dyDescent="0.3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</row>
    <row r="216" spans="1:57" ht="15.5" x14ac:dyDescent="0.3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</row>
    <row r="217" spans="1:57" ht="15.5" x14ac:dyDescent="0.3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</row>
    <row r="218" spans="1:57" ht="15.5" x14ac:dyDescent="0.3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</row>
    <row r="219" spans="1:57" ht="15.5" x14ac:dyDescent="0.3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8"/>
    </row>
    <row r="220" spans="1:57" ht="15.5" x14ac:dyDescent="0.3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8"/>
    </row>
    <row r="221" spans="1:57" ht="15.5" x14ac:dyDescent="0.3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</row>
    <row r="222" spans="1:57" ht="15.5" x14ac:dyDescent="0.3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</row>
    <row r="223" spans="1:57" ht="15.5" x14ac:dyDescent="0.3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</row>
    <row r="224" spans="1:57" ht="15.5" x14ac:dyDescent="0.3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</row>
    <row r="225" spans="1:57" ht="15.5" x14ac:dyDescent="0.3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</row>
    <row r="226" spans="1:57" ht="15.5" x14ac:dyDescent="0.3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</row>
    <row r="227" spans="1:57" ht="15.5" x14ac:dyDescent="0.3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</row>
    <row r="228" spans="1:57" ht="15.5" x14ac:dyDescent="0.3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</row>
    <row r="229" spans="1:57" ht="15.5" x14ac:dyDescent="0.3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</row>
    <row r="230" spans="1:57" ht="15.5" x14ac:dyDescent="0.3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</row>
    <row r="231" spans="1:57" ht="15.5" x14ac:dyDescent="0.3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</row>
    <row r="232" spans="1:57" ht="15.5" x14ac:dyDescent="0.3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</row>
    <row r="233" spans="1:57" ht="15.5" x14ac:dyDescent="0.3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</row>
    <row r="234" spans="1:57" ht="15.5" x14ac:dyDescent="0.3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</row>
    <row r="235" spans="1:57" ht="15.5" x14ac:dyDescent="0.3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</row>
    <row r="236" spans="1:57" ht="15.5" x14ac:dyDescent="0.3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</row>
    <row r="237" spans="1:57" ht="15.5" x14ac:dyDescent="0.3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</row>
    <row r="238" spans="1:57" ht="15.5" x14ac:dyDescent="0.3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</row>
    <row r="239" spans="1:57" ht="15.5" x14ac:dyDescent="0.3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</row>
    <row r="240" spans="1:57" ht="15.5" x14ac:dyDescent="0.3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</row>
    <row r="241" spans="1:57" ht="15.5" x14ac:dyDescent="0.3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</row>
    <row r="242" spans="1:57" ht="15.5" x14ac:dyDescent="0.3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</row>
    <row r="243" spans="1:57" ht="15.5" x14ac:dyDescent="0.3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</row>
    <row r="244" spans="1:57" ht="15.5" x14ac:dyDescent="0.3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</row>
    <row r="245" spans="1:57" ht="15.5" x14ac:dyDescent="0.3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</row>
    <row r="246" spans="1:57" ht="15.5" x14ac:dyDescent="0.3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</row>
    <row r="247" spans="1:57" ht="15.5" x14ac:dyDescent="0.3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</row>
    <row r="248" spans="1:57" ht="15.5" x14ac:dyDescent="0.3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</row>
    <row r="249" spans="1:57" ht="15.5" x14ac:dyDescent="0.35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</row>
    <row r="250" spans="1:57" ht="15.5" x14ac:dyDescent="0.35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</row>
    <row r="251" spans="1:57" ht="15.5" x14ac:dyDescent="0.35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</row>
    <row r="252" spans="1:57" ht="15.5" x14ac:dyDescent="0.35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</row>
    <row r="253" spans="1:57" ht="15.5" x14ac:dyDescent="0.35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</row>
    <row r="254" spans="1:57" ht="15.5" x14ac:dyDescent="0.35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</row>
    <row r="255" spans="1:57" ht="15.5" x14ac:dyDescent="0.3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</row>
    <row r="256" spans="1:57" ht="15.5" x14ac:dyDescent="0.3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</row>
    <row r="257" spans="1:57" ht="15.5" x14ac:dyDescent="0.3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</row>
    <row r="258" spans="1:57" ht="15.5" x14ac:dyDescent="0.3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</row>
    <row r="259" spans="1:57" ht="15.5" x14ac:dyDescent="0.3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</row>
    <row r="260" spans="1:57" ht="15.5" x14ac:dyDescent="0.3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8"/>
    </row>
    <row r="261" spans="1:57" ht="15.5" x14ac:dyDescent="0.3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</row>
    <row r="262" spans="1:57" ht="15.5" x14ac:dyDescent="0.3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</row>
    <row r="263" spans="1:57" ht="15.5" x14ac:dyDescent="0.3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</row>
    <row r="264" spans="1:57" ht="15.5" x14ac:dyDescent="0.3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</row>
    <row r="265" spans="1:57" ht="15.5" x14ac:dyDescent="0.3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</row>
    <row r="266" spans="1:57" ht="15.5" x14ac:dyDescent="0.3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</row>
    <row r="267" spans="1:57" ht="15.5" x14ac:dyDescent="0.3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</row>
    <row r="268" spans="1:57" ht="15.5" x14ac:dyDescent="0.3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</row>
    <row r="269" spans="1:57" ht="15.5" x14ac:dyDescent="0.3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</row>
    <row r="270" spans="1:57" ht="15.5" x14ac:dyDescent="0.3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</row>
    <row r="271" spans="1:57" ht="15.5" x14ac:dyDescent="0.3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</row>
    <row r="272" spans="1:57" ht="15.5" x14ac:dyDescent="0.3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</row>
    <row r="273" spans="1:57" ht="15.5" x14ac:dyDescent="0.3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8"/>
    </row>
    <row r="274" spans="1:57" ht="15.5" x14ac:dyDescent="0.3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</row>
    <row r="275" spans="1:57" ht="15.5" x14ac:dyDescent="0.3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</row>
    <row r="276" spans="1:57" ht="15.5" x14ac:dyDescent="0.3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</row>
    <row r="277" spans="1:57" ht="15.5" x14ac:dyDescent="0.3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</row>
    <row r="278" spans="1:57" ht="15.5" x14ac:dyDescent="0.3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</row>
    <row r="279" spans="1:57" ht="15.5" x14ac:dyDescent="0.3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</row>
    <row r="280" spans="1:57" ht="15.5" x14ac:dyDescent="0.3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</row>
    <row r="281" spans="1:57" ht="15.5" x14ac:dyDescent="0.3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</row>
    <row r="282" spans="1:57" ht="15.5" x14ac:dyDescent="0.3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8"/>
    </row>
    <row r="283" spans="1:57" ht="15.5" x14ac:dyDescent="0.3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</row>
    <row r="284" spans="1:57" ht="15.5" x14ac:dyDescent="0.3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</row>
    <row r="285" spans="1:57" ht="15.5" x14ac:dyDescent="0.3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</row>
    <row r="286" spans="1:57" ht="15.5" x14ac:dyDescent="0.3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8"/>
    </row>
    <row r="287" spans="1:57" ht="15.5" x14ac:dyDescent="0.3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8"/>
    </row>
    <row r="288" spans="1:57" ht="15.5" x14ac:dyDescent="0.3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</row>
    <row r="289" spans="1:57" ht="15.5" x14ac:dyDescent="0.3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</row>
    <row r="290" spans="1:57" ht="15.5" x14ac:dyDescent="0.3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</row>
    <row r="291" spans="1:57" ht="15.5" x14ac:dyDescent="0.3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8"/>
    </row>
    <row r="292" spans="1:57" ht="15.5" x14ac:dyDescent="0.3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  <c r="BC292" s="78"/>
      <c r="BD292" s="78"/>
      <c r="BE292" s="78"/>
    </row>
    <row r="293" spans="1:57" ht="15.5" x14ac:dyDescent="0.3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</row>
    <row r="294" spans="1:57" ht="15.5" x14ac:dyDescent="0.3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8"/>
    </row>
    <row r="295" spans="1:57" ht="15.5" x14ac:dyDescent="0.3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</row>
    <row r="296" spans="1:57" ht="15.5" x14ac:dyDescent="0.3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  <c r="BC296" s="78"/>
      <c r="BD296" s="78"/>
      <c r="BE296" s="78"/>
    </row>
    <row r="297" spans="1:57" ht="15.5" x14ac:dyDescent="0.3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  <c r="BC297" s="78"/>
      <c r="BD297" s="78"/>
      <c r="BE297" s="78"/>
    </row>
    <row r="298" spans="1:57" ht="15.5" x14ac:dyDescent="0.3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8"/>
    </row>
    <row r="299" spans="1:57" ht="15.5" x14ac:dyDescent="0.3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8"/>
    </row>
    <row r="300" spans="1:57" ht="15.5" x14ac:dyDescent="0.3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</row>
    <row r="301" spans="1:57" ht="15.5" x14ac:dyDescent="0.3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8"/>
    </row>
    <row r="302" spans="1:57" ht="15.5" x14ac:dyDescent="0.3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8"/>
    </row>
    <row r="303" spans="1:57" ht="15.5" x14ac:dyDescent="0.3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8"/>
    </row>
    <row r="304" spans="1:57" ht="15.5" x14ac:dyDescent="0.3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</row>
    <row r="305" spans="1:57" ht="15.5" x14ac:dyDescent="0.3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8"/>
    </row>
    <row r="306" spans="1:57" ht="15.5" x14ac:dyDescent="0.3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8"/>
    </row>
    <row r="307" spans="1:57" ht="15.5" x14ac:dyDescent="0.3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</row>
    <row r="308" spans="1:57" ht="15.5" x14ac:dyDescent="0.3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</row>
    <row r="309" spans="1:57" ht="15.5" x14ac:dyDescent="0.3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</row>
    <row r="310" spans="1:57" ht="15.5" x14ac:dyDescent="0.3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8"/>
    </row>
    <row r="311" spans="1:57" ht="15.5" x14ac:dyDescent="0.3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</row>
    <row r="312" spans="1:57" ht="15.5" x14ac:dyDescent="0.3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</row>
    <row r="313" spans="1:57" ht="15.5" x14ac:dyDescent="0.3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8"/>
    </row>
    <row r="314" spans="1:57" ht="15.5" x14ac:dyDescent="0.3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</row>
    <row r="315" spans="1:57" ht="15.5" x14ac:dyDescent="0.3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8"/>
    </row>
    <row r="316" spans="1:57" ht="15.5" x14ac:dyDescent="0.3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8"/>
    </row>
    <row r="317" spans="1:57" ht="15.5" x14ac:dyDescent="0.3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</row>
    <row r="318" spans="1:57" ht="15.5" x14ac:dyDescent="0.3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</row>
    <row r="319" spans="1:57" ht="15.5" x14ac:dyDescent="0.3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8"/>
    </row>
    <row r="320" spans="1:57" ht="15.5" x14ac:dyDescent="0.3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</row>
    <row r="321" spans="1:57" ht="15.5" x14ac:dyDescent="0.3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</row>
    <row r="322" spans="1:57" ht="15.5" x14ac:dyDescent="0.3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8"/>
    </row>
    <row r="323" spans="1:57" ht="15.5" x14ac:dyDescent="0.3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8"/>
    </row>
    <row r="324" spans="1:57" ht="15.5" x14ac:dyDescent="0.3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8"/>
    </row>
    <row r="325" spans="1:57" ht="15.5" x14ac:dyDescent="0.3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  <c r="BD325" s="78"/>
      <c r="BE325" s="78"/>
    </row>
    <row r="326" spans="1:57" ht="15.5" x14ac:dyDescent="0.3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  <c r="BD326" s="78"/>
      <c r="BE326" s="78"/>
    </row>
    <row r="327" spans="1:57" ht="15.5" x14ac:dyDescent="0.3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  <c r="BD327" s="78"/>
      <c r="BE327" s="78"/>
    </row>
    <row r="328" spans="1:57" ht="15.5" x14ac:dyDescent="0.3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  <c r="BD328" s="78"/>
      <c r="BE328" s="78"/>
    </row>
    <row r="329" spans="1:57" ht="15.5" x14ac:dyDescent="0.3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  <c r="BD329" s="78"/>
      <c r="BE329" s="78"/>
    </row>
    <row r="330" spans="1:57" ht="15.5" x14ac:dyDescent="0.3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  <c r="BB330" s="78"/>
      <c r="BC330" s="78"/>
      <c r="BD330" s="78"/>
      <c r="BE330" s="78"/>
    </row>
    <row r="331" spans="1:57" ht="15.5" x14ac:dyDescent="0.3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  <c r="BB331" s="78"/>
      <c r="BC331" s="78"/>
      <c r="BD331" s="78"/>
      <c r="BE331" s="78"/>
    </row>
    <row r="332" spans="1:57" ht="15.5" x14ac:dyDescent="0.3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  <c r="BD332" s="78"/>
      <c r="BE332" s="78"/>
    </row>
    <row r="333" spans="1:57" ht="15.5" x14ac:dyDescent="0.3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  <c r="BD333" s="78"/>
      <c r="BE333" s="78"/>
    </row>
    <row r="334" spans="1:57" ht="15.5" x14ac:dyDescent="0.3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  <c r="BD334" s="78"/>
      <c r="BE334" s="78"/>
    </row>
    <row r="335" spans="1:57" ht="15.5" x14ac:dyDescent="0.3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  <c r="BB335" s="78"/>
      <c r="BC335" s="78"/>
      <c r="BD335" s="78"/>
      <c r="BE335" s="78"/>
    </row>
    <row r="336" spans="1:57" ht="15.5" x14ac:dyDescent="0.3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  <c r="BD336" s="78"/>
      <c r="BE336" s="78"/>
    </row>
    <row r="337" spans="1:57" ht="15.5" x14ac:dyDescent="0.3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  <c r="BD337" s="78"/>
      <c r="BE337" s="78"/>
    </row>
    <row r="338" spans="1:57" ht="15.5" x14ac:dyDescent="0.3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  <c r="BB338" s="78"/>
      <c r="BC338" s="78"/>
      <c r="BD338" s="78"/>
      <c r="BE338" s="78"/>
    </row>
    <row r="339" spans="1:57" ht="15.5" x14ac:dyDescent="0.3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AQ339" s="78"/>
      <c r="AR339" s="78"/>
      <c r="AS339" s="78"/>
      <c r="AT339" s="78"/>
      <c r="AU339" s="78"/>
      <c r="AV339" s="78"/>
      <c r="AW339" s="78"/>
      <c r="AX339" s="78"/>
      <c r="AY339" s="78"/>
      <c r="AZ339" s="78"/>
      <c r="BA339" s="78"/>
      <c r="BB339" s="78"/>
      <c r="BC339" s="78"/>
      <c r="BD339" s="78"/>
      <c r="BE339" s="78"/>
    </row>
    <row r="340" spans="1:57" ht="15.5" x14ac:dyDescent="0.3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  <c r="BB340" s="78"/>
      <c r="BC340" s="78"/>
      <c r="BD340" s="78"/>
      <c r="BE340" s="78"/>
    </row>
    <row r="341" spans="1:57" ht="15.5" x14ac:dyDescent="0.3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  <c r="BB341" s="78"/>
      <c r="BC341" s="78"/>
      <c r="BD341" s="78"/>
      <c r="BE341" s="78"/>
    </row>
    <row r="342" spans="1:57" ht="15.5" x14ac:dyDescent="0.3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  <c r="BB342" s="78"/>
      <c r="BC342" s="78"/>
      <c r="BD342" s="78"/>
      <c r="BE342" s="78"/>
    </row>
    <row r="343" spans="1:57" ht="15.5" x14ac:dyDescent="0.3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AQ343" s="78"/>
      <c r="AR343" s="78"/>
      <c r="AS343" s="78"/>
      <c r="AT343" s="78"/>
      <c r="AU343" s="78"/>
      <c r="AV343" s="78"/>
      <c r="AW343" s="78"/>
      <c r="AX343" s="78"/>
      <c r="AY343" s="78"/>
      <c r="AZ343" s="78"/>
      <c r="BA343" s="78"/>
      <c r="BB343" s="78"/>
      <c r="BC343" s="78"/>
      <c r="BD343" s="78"/>
      <c r="BE343" s="78"/>
    </row>
    <row r="344" spans="1:57" ht="15.5" x14ac:dyDescent="0.3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  <c r="BB344" s="78"/>
      <c r="BC344" s="78"/>
      <c r="BD344" s="78"/>
      <c r="BE344" s="78"/>
    </row>
    <row r="345" spans="1:57" ht="15.5" x14ac:dyDescent="0.3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</row>
    <row r="346" spans="1:57" ht="15.5" x14ac:dyDescent="0.3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  <c r="BD346" s="78"/>
      <c r="BE346" s="78"/>
    </row>
    <row r="347" spans="1:57" ht="15.5" x14ac:dyDescent="0.3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  <c r="BD347" s="78"/>
      <c r="BE347" s="78"/>
    </row>
    <row r="348" spans="1:57" ht="15.5" x14ac:dyDescent="0.3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  <c r="BD348" s="78"/>
      <c r="BE348" s="78"/>
    </row>
    <row r="349" spans="1:57" ht="15.5" x14ac:dyDescent="0.3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  <c r="BD349" s="78"/>
      <c r="BE349" s="78"/>
    </row>
    <row r="350" spans="1:57" ht="15.5" x14ac:dyDescent="0.3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  <c r="BD350" s="78"/>
      <c r="BE350" s="78"/>
    </row>
    <row r="351" spans="1:57" ht="15.5" x14ac:dyDescent="0.3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  <c r="BD351" s="78"/>
      <c r="BE351" s="78"/>
    </row>
    <row r="352" spans="1:57" ht="15.5" x14ac:dyDescent="0.3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8"/>
    </row>
    <row r="353" spans="1:57" ht="15.5" x14ac:dyDescent="0.3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  <c r="BD353" s="78"/>
      <c r="BE353" s="78"/>
    </row>
    <row r="354" spans="1:57" ht="15.5" x14ac:dyDescent="0.3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  <c r="BD354" s="78"/>
      <c r="BE354" s="78"/>
    </row>
    <row r="355" spans="1:57" ht="15.5" x14ac:dyDescent="0.3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  <c r="BD355" s="78"/>
      <c r="BE355" s="78"/>
    </row>
    <row r="356" spans="1:57" ht="15.5" x14ac:dyDescent="0.3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  <c r="BD356" s="78"/>
      <c r="BE356" s="78"/>
    </row>
    <row r="357" spans="1:57" ht="15.5" x14ac:dyDescent="0.3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  <c r="BD357" s="78"/>
      <c r="BE357" s="78"/>
    </row>
    <row r="358" spans="1:57" ht="15.5" x14ac:dyDescent="0.3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  <c r="BD358" s="78"/>
      <c r="BE358" s="78"/>
    </row>
    <row r="359" spans="1:57" ht="15.5" x14ac:dyDescent="0.3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  <c r="BD359" s="78"/>
      <c r="BE359" s="78"/>
    </row>
    <row r="360" spans="1:57" ht="15.5" x14ac:dyDescent="0.3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  <c r="BD360" s="78"/>
      <c r="BE360" s="78"/>
    </row>
    <row r="361" spans="1:57" ht="15.5" x14ac:dyDescent="0.3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  <c r="BD361" s="78"/>
      <c r="BE361" s="78"/>
    </row>
    <row r="362" spans="1:57" ht="15.5" x14ac:dyDescent="0.3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  <c r="BD362" s="78"/>
      <c r="BE362" s="78"/>
    </row>
    <row r="363" spans="1:57" ht="15.5" x14ac:dyDescent="0.3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  <c r="BD363" s="78"/>
      <c r="BE363" s="78"/>
    </row>
    <row r="364" spans="1:57" ht="15.5" x14ac:dyDescent="0.3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  <c r="BD364" s="78"/>
      <c r="BE364" s="78"/>
    </row>
    <row r="365" spans="1:57" ht="15.5" x14ac:dyDescent="0.3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  <c r="BD365" s="78"/>
      <c r="BE365" s="78"/>
    </row>
    <row r="366" spans="1:57" ht="15.5" x14ac:dyDescent="0.3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  <c r="BC366" s="78"/>
      <c r="BD366" s="78"/>
      <c r="BE366" s="78"/>
    </row>
    <row r="367" spans="1:57" ht="15.5" x14ac:dyDescent="0.3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  <c r="BD367" s="78"/>
      <c r="BE367" s="78"/>
    </row>
    <row r="368" spans="1:57" ht="15.5" x14ac:dyDescent="0.3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  <c r="BD368" s="78"/>
      <c r="BE368" s="78"/>
    </row>
    <row r="369" spans="1:57" ht="15.5" x14ac:dyDescent="0.3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  <c r="BD369" s="78"/>
      <c r="BE369" s="78"/>
    </row>
    <row r="370" spans="1:57" ht="15.5" x14ac:dyDescent="0.3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  <c r="BD370" s="78"/>
      <c r="BE370" s="78"/>
    </row>
    <row r="371" spans="1:57" ht="15.5" x14ac:dyDescent="0.3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8"/>
    </row>
    <row r="372" spans="1:57" ht="15.5" x14ac:dyDescent="0.3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  <c r="BD372" s="78"/>
      <c r="BE372" s="78"/>
    </row>
    <row r="373" spans="1:57" ht="15.5" x14ac:dyDescent="0.3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  <c r="BD373" s="78"/>
      <c r="BE373" s="78"/>
    </row>
    <row r="374" spans="1:57" ht="15.5" x14ac:dyDescent="0.3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</row>
    <row r="375" spans="1:57" ht="15.5" x14ac:dyDescent="0.3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</row>
    <row r="376" spans="1:57" ht="15.5" x14ac:dyDescent="0.3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</row>
    <row r="377" spans="1:57" ht="15.5" x14ac:dyDescent="0.3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</row>
    <row r="378" spans="1:57" ht="15.5" x14ac:dyDescent="0.3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</row>
    <row r="379" spans="1:57" ht="15.5" x14ac:dyDescent="0.3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</row>
    <row r="380" spans="1:57" ht="15.5" x14ac:dyDescent="0.3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</row>
    <row r="381" spans="1:57" ht="15.5" x14ac:dyDescent="0.3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</row>
    <row r="382" spans="1:57" ht="15.5" x14ac:dyDescent="0.3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</row>
    <row r="383" spans="1:57" ht="15.5" x14ac:dyDescent="0.3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</row>
    <row r="384" spans="1:57" ht="15.5" x14ac:dyDescent="0.3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</row>
    <row r="385" spans="1:57" ht="15.5" x14ac:dyDescent="0.3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</row>
    <row r="386" spans="1:57" ht="15.5" x14ac:dyDescent="0.3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</row>
    <row r="387" spans="1:57" ht="15.5" x14ac:dyDescent="0.3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</row>
    <row r="388" spans="1:57" ht="15.5" x14ac:dyDescent="0.3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</row>
    <row r="389" spans="1:57" ht="15.5" x14ac:dyDescent="0.3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</row>
    <row r="390" spans="1:57" ht="15.5" x14ac:dyDescent="0.3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</row>
    <row r="391" spans="1:57" ht="15.5" x14ac:dyDescent="0.3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</row>
    <row r="392" spans="1:57" ht="15.5" x14ac:dyDescent="0.3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</row>
    <row r="393" spans="1:57" ht="15.5" x14ac:dyDescent="0.3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</row>
    <row r="394" spans="1:57" ht="15.5" x14ac:dyDescent="0.3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</row>
    <row r="395" spans="1:57" ht="15.5" x14ac:dyDescent="0.3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</row>
    <row r="396" spans="1:57" ht="15.5" x14ac:dyDescent="0.3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</row>
    <row r="397" spans="1:57" ht="15.5" x14ac:dyDescent="0.3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</row>
    <row r="398" spans="1:57" ht="15.5" x14ac:dyDescent="0.3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</row>
    <row r="399" spans="1:57" ht="15.5" x14ac:dyDescent="0.3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</row>
    <row r="400" spans="1:57" ht="15.5" x14ac:dyDescent="0.3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</row>
    <row r="401" spans="1:57" ht="15.5" x14ac:dyDescent="0.3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</row>
    <row r="402" spans="1:57" ht="15.5" x14ac:dyDescent="0.3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</row>
    <row r="403" spans="1:57" ht="15.5" x14ac:dyDescent="0.3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</row>
    <row r="404" spans="1:57" ht="15.5" x14ac:dyDescent="0.3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</row>
    <row r="405" spans="1:57" ht="15.5" x14ac:dyDescent="0.3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</row>
    <row r="406" spans="1:57" ht="15.5" x14ac:dyDescent="0.3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</row>
    <row r="407" spans="1:57" ht="15.5" x14ac:dyDescent="0.3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</row>
    <row r="408" spans="1:57" ht="15.5" x14ac:dyDescent="0.3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</row>
    <row r="409" spans="1:57" ht="15.5" x14ac:dyDescent="0.3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</row>
    <row r="410" spans="1:57" ht="15.5" x14ac:dyDescent="0.3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</row>
    <row r="411" spans="1:57" ht="15.5" x14ac:dyDescent="0.3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</row>
    <row r="412" spans="1:57" ht="15.5" x14ac:dyDescent="0.3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</row>
    <row r="413" spans="1:57" ht="15.5" x14ac:dyDescent="0.3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</row>
    <row r="414" spans="1:57" ht="15.5" x14ac:dyDescent="0.3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</row>
    <row r="415" spans="1:57" ht="15.5" x14ac:dyDescent="0.3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</row>
    <row r="416" spans="1:57" ht="15.5" x14ac:dyDescent="0.3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</row>
    <row r="417" spans="1:57" ht="15.5" x14ac:dyDescent="0.3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</row>
    <row r="418" spans="1:57" ht="15.5" x14ac:dyDescent="0.3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</row>
    <row r="419" spans="1:57" ht="15.5" x14ac:dyDescent="0.3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</row>
    <row r="420" spans="1:57" ht="15.5" x14ac:dyDescent="0.3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</row>
    <row r="421" spans="1:57" ht="15.5" x14ac:dyDescent="0.3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</row>
    <row r="422" spans="1:57" ht="15.5" x14ac:dyDescent="0.3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AQ422" s="78"/>
      <c r="AR422" s="78"/>
      <c r="AS422" s="78"/>
      <c r="AT422" s="78"/>
      <c r="AU422" s="78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</row>
    <row r="423" spans="1:57" ht="15.5" x14ac:dyDescent="0.3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AQ423" s="78"/>
      <c r="AR423" s="78"/>
      <c r="AS423" s="78"/>
      <c r="AT423" s="78"/>
      <c r="AU423" s="78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</row>
    <row r="424" spans="1:57" ht="15.5" x14ac:dyDescent="0.3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AQ424" s="78"/>
      <c r="AR424" s="78"/>
      <c r="AS424" s="78"/>
      <c r="AT424" s="78"/>
      <c r="AU424" s="78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</row>
    <row r="425" spans="1:57" ht="15.5" x14ac:dyDescent="0.3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AQ425" s="78"/>
      <c r="AR425" s="78"/>
      <c r="AS425" s="78"/>
      <c r="AT425" s="78"/>
      <c r="AU425" s="78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</row>
    <row r="426" spans="1:57" ht="15.5" x14ac:dyDescent="0.3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</row>
    <row r="427" spans="1:57" ht="15.5" x14ac:dyDescent="0.3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AQ427" s="78"/>
      <c r="AR427" s="78"/>
      <c r="AS427" s="78"/>
      <c r="AT427" s="78"/>
      <c r="AU427" s="78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</row>
    <row r="428" spans="1:57" ht="15.5" x14ac:dyDescent="0.3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AQ428" s="78"/>
      <c r="AR428" s="78"/>
      <c r="AS428" s="78"/>
      <c r="AT428" s="78"/>
      <c r="AU428" s="78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</row>
    <row r="429" spans="1:57" ht="15.5" x14ac:dyDescent="0.3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AQ429" s="78"/>
      <c r="AR429" s="78"/>
      <c r="AS429" s="78"/>
      <c r="AT429" s="78"/>
      <c r="AU429" s="78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</row>
    <row r="430" spans="1:57" ht="15.5" x14ac:dyDescent="0.3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AQ430" s="78"/>
      <c r="AR430" s="78"/>
      <c r="AS430" s="78"/>
      <c r="AT430" s="78"/>
      <c r="AU430" s="78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</row>
    <row r="431" spans="1:57" ht="15.5" x14ac:dyDescent="0.3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AQ431" s="78"/>
      <c r="AR431" s="78"/>
      <c r="AS431" s="78"/>
      <c r="AT431" s="78"/>
      <c r="AU431" s="78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</row>
    <row r="432" spans="1:57" ht="15.5" x14ac:dyDescent="0.3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</row>
    <row r="433" spans="1:57" ht="15.5" x14ac:dyDescent="0.3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</row>
    <row r="434" spans="1:57" ht="15.5" x14ac:dyDescent="0.3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</row>
    <row r="435" spans="1:57" ht="15.5" x14ac:dyDescent="0.3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</row>
    <row r="436" spans="1:57" ht="15.5" x14ac:dyDescent="0.3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</row>
    <row r="437" spans="1:57" ht="15.5" x14ac:dyDescent="0.3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</row>
    <row r="438" spans="1:57" ht="15.5" x14ac:dyDescent="0.3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</row>
    <row r="439" spans="1:57" ht="15.5" x14ac:dyDescent="0.3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</row>
    <row r="440" spans="1:57" ht="15.5" x14ac:dyDescent="0.3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</row>
    <row r="441" spans="1:57" ht="15.5" x14ac:dyDescent="0.3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  <c r="BB441" s="78"/>
      <c r="BC441" s="78"/>
      <c r="BD441" s="78"/>
      <c r="BE441" s="78"/>
    </row>
    <row r="442" spans="1:57" ht="15.5" x14ac:dyDescent="0.3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  <c r="BB442" s="78"/>
      <c r="BC442" s="78"/>
      <c r="BD442" s="78"/>
      <c r="BE442" s="78"/>
    </row>
    <row r="443" spans="1:57" ht="15.5" x14ac:dyDescent="0.3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  <c r="BB443" s="78"/>
      <c r="BC443" s="78"/>
      <c r="BD443" s="78"/>
      <c r="BE443" s="78"/>
    </row>
    <row r="444" spans="1:57" ht="15.5" x14ac:dyDescent="0.3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  <c r="BB444" s="78"/>
      <c r="BC444" s="78"/>
      <c r="BD444" s="78"/>
      <c r="BE444" s="78"/>
    </row>
    <row r="445" spans="1:57" ht="15.5" x14ac:dyDescent="0.3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  <c r="BB445" s="78"/>
      <c r="BC445" s="78"/>
      <c r="BD445" s="78"/>
      <c r="BE445" s="78"/>
    </row>
    <row r="446" spans="1:57" ht="15.5" x14ac:dyDescent="0.3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  <c r="BB446" s="78"/>
      <c r="BC446" s="78"/>
      <c r="BD446" s="78"/>
      <c r="BE446" s="78"/>
    </row>
    <row r="447" spans="1:57" ht="15.5" x14ac:dyDescent="0.3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AQ447" s="78"/>
      <c r="AR447" s="78"/>
      <c r="AS447" s="78"/>
      <c r="AT447" s="78"/>
      <c r="AU447" s="78"/>
      <c r="AV447" s="78"/>
      <c r="AW447" s="78"/>
      <c r="AX447" s="78"/>
      <c r="AY447" s="78"/>
      <c r="AZ447" s="78"/>
      <c r="BA447" s="78"/>
      <c r="BB447" s="78"/>
      <c r="BC447" s="78"/>
      <c r="BD447" s="78"/>
      <c r="BE447" s="78"/>
    </row>
    <row r="448" spans="1:57" ht="15.5" x14ac:dyDescent="0.3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AQ448" s="78"/>
      <c r="AR448" s="78"/>
      <c r="AS448" s="78"/>
      <c r="AT448" s="78"/>
      <c r="AU448" s="78"/>
      <c r="AV448" s="78"/>
      <c r="AW448" s="78"/>
      <c r="AX448" s="78"/>
      <c r="AY448" s="78"/>
      <c r="AZ448" s="78"/>
      <c r="BA448" s="78"/>
      <c r="BB448" s="78"/>
      <c r="BC448" s="78"/>
      <c r="BD448" s="78"/>
      <c r="BE448" s="78"/>
    </row>
    <row r="449" spans="1:57" ht="15.5" x14ac:dyDescent="0.3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AQ449" s="78"/>
      <c r="AR449" s="78"/>
      <c r="AS449" s="78"/>
      <c r="AT449" s="78"/>
      <c r="AU449" s="78"/>
      <c r="AV449" s="78"/>
      <c r="AW449" s="78"/>
      <c r="AX449" s="78"/>
      <c r="AY449" s="78"/>
      <c r="AZ449" s="78"/>
      <c r="BA449" s="78"/>
      <c r="BB449" s="78"/>
      <c r="BC449" s="78"/>
      <c r="BD449" s="78"/>
      <c r="BE449" s="78"/>
    </row>
    <row r="450" spans="1:57" ht="15.5" x14ac:dyDescent="0.3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AQ450" s="78"/>
      <c r="AR450" s="78"/>
      <c r="AS450" s="78"/>
      <c r="AT450" s="78"/>
      <c r="AU450" s="78"/>
      <c r="AV450" s="78"/>
      <c r="AW450" s="78"/>
      <c r="AX450" s="78"/>
      <c r="AY450" s="78"/>
      <c r="AZ450" s="78"/>
      <c r="BA450" s="78"/>
      <c r="BB450" s="78"/>
      <c r="BC450" s="78"/>
      <c r="BD450" s="78"/>
      <c r="BE450" s="78"/>
    </row>
    <row r="451" spans="1:57" ht="15.5" x14ac:dyDescent="0.3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AQ451" s="78"/>
      <c r="AR451" s="78"/>
      <c r="AS451" s="78"/>
      <c r="AT451" s="78"/>
      <c r="AU451" s="78"/>
      <c r="AV451" s="78"/>
      <c r="AW451" s="78"/>
      <c r="AX451" s="78"/>
      <c r="AY451" s="78"/>
      <c r="AZ451" s="78"/>
      <c r="BA451" s="78"/>
      <c r="BB451" s="78"/>
      <c r="BC451" s="78"/>
      <c r="BD451" s="78"/>
      <c r="BE451" s="78"/>
    </row>
    <row r="452" spans="1:57" ht="15.5" x14ac:dyDescent="0.3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AQ452" s="78"/>
      <c r="AR452" s="78"/>
      <c r="AS452" s="78"/>
      <c r="AT452" s="78"/>
      <c r="AU452" s="78"/>
      <c r="AV452" s="78"/>
      <c r="AW452" s="78"/>
      <c r="AX452" s="78"/>
      <c r="AY452" s="78"/>
      <c r="AZ452" s="78"/>
      <c r="BA452" s="78"/>
      <c r="BB452" s="78"/>
      <c r="BC452" s="78"/>
      <c r="BD452" s="78"/>
      <c r="BE452" s="78"/>
    </row>
    <row r="453" spans="1:57" ht="15.5" x14ac:dyDescent="0.3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AQ453" s="78"/>
      <c r="AR453" s="78"/>
      <c r="AS453" s="78"/>
      <c r="AT453" s="78"/>
      <c r="AU453" s="78"/>
      <c r="AV453" s="78"/>
      <c r="AW453" s="78"/>
      <c r="AX453" s="78"/>
      <c r="AY453" s="78"/>
      <c r="AZ453" s="78"/>
      <c r="BA453" s="78"/>
      <c r="BB453" s="78"/>
      <c r="BC453" s="78"/>
      <c r="BD453" s="78"/>
      <c r="BE453" s="78"/>
    </row>
    <row r="454" spans="1:57" ht="15.5" x14ac:dyDescent="0.3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AQ454" s="78"/>
      <c r="AR454" s="78"/>
      <c r="AS454" s="78"/>
      <c r="AT454" s="78"/>
      <c r="AU454" s="78"/>
      <c r="AV454" s="78"/>
      <c r="AW454" s="78"/>
      <c r="AX454" s="78"/>
      <c r="AY454" s="78"/>
      <c r="AZ454" s="78"/>
      <c r="BA454" s="78"/>
      <c r="BB454" s="78"/>
      <c r="BC454" s="78"/>
      <c r="BD454" s="78"/>
      <c r="BE454" s="78"/>
    </row>
    <row r="455" spans="1:57" ht="15.5" x14ac:dyDescent="0.3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  <c r="BB455" s="78"/>
      <c r="BC455" s="78"/>
      <c r="BD455" s="78"/>
      <c r="BE455" s="78"/>
    </row>
    <row r="456" spans="1:57" ht="15.5" x14ac:dyDescent="0.3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  <c r="BC456" s="78"/>
      <c r="BD456" s="78"/>
      <c r="BE456" s="78"/>
    </row>
    <row r="457" spans="1:57" ht="15.5" x14ac:dyDescent="0.3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  <c r="BB457" s="78"/>
      <c r="BC457" s="78"/>
      <c r="BD457" s="78"/>
      <c r="BE457" s="78"/>
    </row>
    <row r="458" spans="1:57" ht="15.5" x14ac:dyDescent="0.3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  <c r="BB458" s="78"/>
      <c r="BC458" s="78"/>
      <c r="BD458" s="78"/>
      <c r="BE458" s="78"/>
    </row>
    <row r="459" spans="1:57" ht="15.5" x14ac:dyDescent="0.3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  <c r="BB459" s="78"/>
      <c r="BC459" s="78"/>
      <c r="BD459" s="78"/>
      <c r="BE459" s="78"/>
    </row>
    <row r="460" spans="1:57" ht="15.5" x14ac:dyDescent="0.3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  <c r="BB460" s="78"/>
      <c r="BC460" s="78"/>
      <c r="BD460" s="78"/>
      <c r="BE460" s="78"/>
    </row>
    <row r="461" spans="1:57" ht="15.5" x14ac:dyDescent="0.3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  <c r="BB461" s="78"/>
      <c r="BC461" s="78"/>
      <c r="BD461" s="78"/>
      <c r="BE461" s="78"/>
    </row>
    <row r="462" spans="1:57" ht="15.5" x14ac:dyDescent="0.3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  <c r="BB462" s="78"/>
      <c r="BC462" s="78"/>
      <c r="BD462" s="78"/>
      <c r="BE462" s="78"/>
    </row>
    <row r="463" spans="1:57" ht="15.5" x14ac:dyDescent="0.3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  <c r="BB463" s="78"/>
      <c r="BC463" s="78"/>
      <c r="BD463" s="78"/>
      <c r="BE463" s="78"/>
    </row>
    <row r="464" spans="1:57" ht="15.5" x14ac:dyDescent="0.3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  <c r="BB464" s="78"/>
      <c r="BC464" s="78"/>
      <c r="BD464" s="78"/>
      <c r="BE464" s="78"/>
    </row>
    <row r="465" spans="1:57" ht="15.5" x14ac:dyDescent="0.3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  <c r="BB465" s="78"/>
      <c r="BC465" s="78"/>
      <c r="BD465" s="78"/>
      <c r="BE465" s="78"/>
    </row>
    <row r="466" spans="1:57" ht="15.5" x14ac:dyDescent="0.3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  <c r="BB466" s="78"/>
      <c r="BC466" s="78"/>
      <c r="BD466" s="78"/>
      <c r="BE466" s="78"/>
    </row>
    <row r="467" spans="1:57" ht="15.5" x14ac:dyDescent="0.3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  <c r="BB467" s="78"/>
      <c r="BC467" s="78"/>
      <c r="BD467" s="78"/>
      <c r="BE467" s="78"/>
    </row>
    <row r="468" spans="1:57" ht="15.5" x14ac:dyDescent="0.3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  <c r="BC468" s="78"/>
      <c r="BD468" s="78"/>
      <c r="BE468" s="78"/>
    </row>
    <row r="469" spans="1:57" ht="15.5" x14ac:dyDescent="0.3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  <c r="BB469" s="78"/>
      <c r="BC469" s="78"/>
      <c r="BD469" s="78"/>
      <c r="BE469" s="78"/>
    </row>
    <row r="470" spans="1:57" ht="15.5" x14ac:dyDescent="0.3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  <c r="BB470" s="78"/>
      <c r="BC470" s="78"/>
      <c r="BD470" s="78"/>
      <c r="BE470" s="78"/>
    </row>
    <row r="471" spans="1:57" ht="15.5" x14ac:dyDescent="0.3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  <c r="BB471" s="78"/>
      <c r="BC471" s="78"/>
      <c r="BD471" s="78"/>
      <c r="BE471" s="78"/>
    </row>
    <row r="472" spans="1:57" ht="15.5" x14ac:dyDescent="0.3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AQ472" s="78"/>
      <c r="AR472" s="78"/>
      <c r="AS472" s="78"/>
      <c r="AT472" s="78"/>
      <c r="AU472" s="78"/>
      <c r="AV472" s="78"/>
      <c r="AW472" s="78"/>
      <c r="AX472" s="78"/>
      <c r="AY472" s="78"/>
      <c r="AZ472" s="78"/>
      <c r="BA472" s="78"/>
      <c r="BB472" s="78"/>
      <c r="BC472" s="78"/>
      <c r="BD472" s="78"/>
      <c r="BE472" s="78"/>
    </row>
    <row r="473" spans="1:57" ht="15.5" x14ac:dyDescent="0.3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AQ473" s="78"/>
      <c r="AR473" s="78"/>
      <c r="AS473" s="78"/>
      <c r="AT473" s="78"/>
      <c r="AU473" s="78"/>
      <c r="AV473" s="78"/>
      <c r="AW473" s="78"/>
      <c r="AX473" s="78"/>
      <c r="AY473" s="78"/>
      <c r="AZ473" s="78"/>
      <c r="BA473" s="78"/>
      <c r="BB473" s="78"/>
      <c r="BC473" s="78"/>
      <c r="BD473" s="78"/>
      <c r="BE473" s="78"/>
    </row>
    <row r="474" spans="1:57" ht="15.5" x14ac:dyDescent="0.3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AQ474" s="78"/>
      <c r="AR474" s="78"/>
      <c r="AS474" s="78"/>
      <c r="AT474" s="78"/>
      <c r="AU474" s="78"/>
      <c r="AV474" s="78"/>
      <c r="AW474" s="78"/>
      <c r="AX474" s="78"/>
      <c r="AY474" s="78"/>
      <c r="AZ474" s="78"/>
      <c r="BA474" s="78"/>
      <c r="BB474" s="78"/>
      <c r="BC474" s="78"/>
      <c r="BD474" s="78"/>
      <c r="BE474" s="78"/>
    </row>
    <row r="475" spans="1:57" ht="15.5" x14ac:dyDescent="0.3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AQ475" s="78"/>
      <c r="AR475" s="78"/>
      <c r="AS475" s="78"/>
      <c r="AT475" s="78"/>
      <c r="AU475" s="78"/>
      <c r="AV475" s="78"/>
      <c r="AW475" s="78"/>
      <c r="AX475" s="78"/>
      <c r="AY475" s="78"/>
      <c r="AZ475" s="78"/>
      <c r="BA475" s="78"/>
      <c r="BB475" s="78"/>
      <c r="BC475" s="78"/>
      <c r="BD475" s="78"/>
      <c r="BE475" s="78"/>
    </row>
    <row r="476" spans="1:57" ht="15.5" x14ac:dyDescent="0.3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AQ476" s="78"/>
      <c r="AR476" s="78"/>
      <c r="AS476" s="78"/>
      <c r="AT476" s="78"/>
      <c r="AU476" s="78"/>
      <c r="AV476" s="78"/>
      <c r="AW476" s="78"/>
      <c r="AX476" s="78"/>
      <c r="AY476" s="78"/>
      <c r="AZ476" s="78"/>
      <c r="BA476" s="78"/>
      <c r="BB476" s="78"/>
      <c r="BC476" s="78"/>
      <c r="BD476" s="78"/>
      <c r="BE476" s="78"/>
    </row>
    <row r="477" spans="1:57" ht="15.5" x14ac:dyDescent="0.3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AQ477" s="78"/>
      <c r="AR477" s="78"/>
      <c r="AS477" s="78"/>
      <c r="AT477" s="78"/>
      <c r="AU477" s="78"/>
      <c r="AV477" s="78"/>
      <c r="AW477" s="78"/>
      <c r="AX477" s="78"/>
      <c r="AY477" s="78"/>
      <c r="AZ477" s="78"/>
      <c r="BA477" s="78"/>
      <c r="BB477" s="78"/>
      <c r="BC477" s="78"/>
      <c r="BD477" s="78"/>
      <c r="BE477" s="78"/>
    </row>
    <row r="478" spans="1:57" ht="15.5" x14ac:dyDescent="0.3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AQ478" s="78"/>
      <c r="AR478" s="78"/>
      <c r="AS478" s="78"/>
      <c r="AT478" s="78"/>
      <c r="AU478" s="78"/>
      <c r="AV478" s="78"/>
      <c r="AW478" s="78"/>
      <c r="AX478" s="78"/>
      <c r="AY478" s="78"/>
      <c r="AZ478" s="78"/>
      <c r="BA478" s="78"/>
      <c r="BB478" s="78"/>
      <c r="BC478" s="78"/>
      <c r="BD478" s="78"/>
      <c r="BE478" s="78"/>
    </row>
    <row r="479" spans="1:57" ht="15.5" x14ac:dyDescent="0.3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  <c r="BB479" s="78"/>
      <c r="BC479" s="78"/>
      <c r="BD479" s="78"/>
      <c r="BE479" s="78"/>
    </row>
    <row r="480" spans="1:57" ht="15.5" x14ac:dyDescent="0.3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  <c r="BB480" s="78"/>
      <c r="BC480" s="78"/>
      <c r="BD480" s="78"/>
      <c r="BE480" s="78"/>
    </row>
    <row r="481" spans="1:57" ht="15.5" x14ac:dyDescent="0.3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  <c r="BB481" s="78"/>
      <c r="BC481" s="78"/>
      <c r="BD481" s="78"/>
      <c r="BE481" s="78"/>
    </row>
    <row r="482" spans="1:57" ht="15.5" x14ac:dyDescent="0.3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  <c r="BB482" s="78"/>
      <c r="BC482" s="78"/>
      <c r="BD482" s="78"/>
      <c r="BE482" s="78"/>
    </row>
    <row r="483" spans="1:57" ht="15.5" x14ac:dyDescent="0.3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  <c r="BB483" s="78"/>
      <c r="BC483" s="78"/>
      <c r="BD483" s="78"/>
      <c r="BE483" s="78"/>
    </row>
    <row r="484" spans="1:57" ht="15.5" x14ac:dyDescent="0.3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  <c r="BB484" s="78"/>
      <c r="BC484" s="78"/>
      <c r="BD484" s="78"/>
      <c r="BE484" s="78"/>
    </row>
    <row r="485" spans="1:57" ht="15.5" x14ac:dyDescent="0.3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  <c r="BB485" s="78"/>
      <c r="BC485" s="78"/>
      <c r="BD485" s="78"/>
      <c r="BE485" s="78"/>
    </row>
    <row r="486" spans="1:57" ht="15.5" x14ac:dyDescent="0.3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  <c r="BB486" s="78"/>
      <c r="BC486" s="78"/>
      <c r="BD486" s="78"/>
      <c r="BE486" s="78"/>
    </row>
    <row r="487" spans="1:57" ht="15.5" x14ac:dyDescent="0.3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  <c r="BB487" s="78"/>
      <c r="BC487" s="78"/>
      <c r="BD487" s="78"/>
      <c r="BE487" s="78"/>
    </row>
    <row r="488" spans="1:57" ht="15.5" x14ac:dyDescent="0.3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  <c r="BB488" s="78"/>
      <c r="BC488" s="78"/>
      <c r="BD488" s="78"/>
      <c r="BE488" s="78"/>
    </row>
    <row r="489" spans="1:57" ht="15.5" x14ac:dyDescent="0.3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  <c r="BB489" s="78"/>
      <c r="BC489" s="78"/>
      <c r="BD489" s="78"/>
      <c r="BE489" s="78"/>
    </row>
    <row r="490" spans="1:57" ht="15.5" x14ac:dyDescent="0.3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  <c r="BB490" s="78"/>
      <c r="BC490" s="78"/>
      <c r="BD490" s="78"/>
      <c r="BE490" s="78"/>
    </row>
    <row r="491" spans="1:57" ht="15.5" x14ac:dyDescent="0.3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  <c r="BC491" s="78"/>
      <c r="BD491" s="78"/>
      <c r="BE491" s="78"/>
    </row>
    <row r="492" spans="1:57" ht="15.5" x14ac:dyDescent="0.3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  <c r="BB492" s="78"/>
      <c r="BC492" s="78"/>
      <c r="BD492" s="78"/>
      <c r="BE492" s="78"/>
    </row>
    <row r="493" spans="1:57" ht="15.5" x14ac:dyDescent="0.3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</row>
    <row r="494" spans="1:57" ht="15.5" x14ac:dyDescent="0.3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  <c r="BB494" s="78"/>
      <c r="BC494" s="78"/>
      <c r="BD494" s="78"/>
      <c r="BE494" s="78"/>
    </row>
    <row r="495" spans="1:57" ht="15.5" x14ac:dyDescent="0.3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AQ495" s="78"/>
      <c r="AR495" s="78"/>
      <c r="AS495" s="78"/>
      <c r="AT495" s="78"/>
      <c r="AU495" s="78"/>
      <c r="AV495" s="78"/>
      <c r="AW495" s="78"/>
      <c r="AX495" s="78"/>
      <c r="AY495" s="78"/>
      <c r="AZ495" s="78"/>
      <c r="BA495" s="78"/>
      <c r="BB495" s="78"/>
      <c r="BC495" s="78"/>
      <c r="BD495" s="78"/>
      <c r="BE495" s="78"/>
    </row>
    <row r="496" spans="1:57" ht="15.5" x14ac:dyDescent="0.3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AQ496" s="78"/>
      <c r="AR496" s="78"/>
      <c r="AS496" s="78"/>
      <c r="AT496" s="78"/>
      <c r="AU496" s="78"/>
      <c r="AV496" s="78"/>
      <c r="AW496" s="78"/>
      <c r="AX496" s="78"/>
      <c r="AY496" s="78"/>
      <c r="AZ496" s="78"/>
      <c r="BA496" s="78"/>
      <c r="BB496" s="78"/>
      <c r="BC496" s="78"/>
      <c r="BD496" s="78"/>
      <c r="BE496" s="78"/>
    </row>
    <row r="497" spans="1:57" ht="15.5" x14ac:dyDescent="0.3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AQ497" s="78"/>
      <c r="AR497" s="78"/>
      <c r="AS497" s="78"/>
      <c r="AT497" s="78"/>
      <c r="AU497" s="78"/>
      <c r="AV497" s="78"/>
      <c r="AW497" s="78"/>
      <c r="AX497" s="78"/>
      <c r="AY497" s="78"/>
      <c r="AZ497" s="78"/>
      <c r="BA497" s="78"/>
      <c r="BB497" s="78"/>
      <c r="BC497" s="78"/>
      <c r="BD497" s="78"/>
      <c r="BE497" s="78"/>
    </row>
    <row r="498" spans="1:57" ht="15.5" x14ac:dyDescent="0.3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AQ498" s="78"/>
      <c r="AR498" s="78"/>
      <c r="AS498" s="78"/>
      <c r="AT498" s="78"/>
      <c r="AU498" s="78"/>
      <c r="AV498" s="78"/>
      <c r="AW498" s="78"/>
      <c r="AX498" s="78"/>
      <c r="AY498" s="78"/>
      <c r="AZ498" s="78"/>
      <c r="BA498" s="78"/>
      <c r="BB498" s="78"/>
      <c r="BC498" s="78"/>
      <c r="BD498" s="78"/>
      <c r="BE498" s="78"/>
    </row>
    <row r="499" spans="1:57" ht="15.5" x14ac:dyDescent="0.3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AQ499" s="78"/>
      <c r="AR499" s="78"/>
      <c r="AS499" s="78"/>
      <c r="AT499" s="78"/>
      <c r="AU499" s="78"/>
      <c r="AV499" s="78"/>
      <c r="AW499" s="78"/>
      <c r="AX499" s="78"/>
      <c r="AY499" s="78"/>
      <c r="AZ499" s="78"/>
      <c r="BA499" s="78"/>
      <c r="BB499" s="78"/>
      <c r="BC499" s="78"/>
      <c r="BD499" s="78"/>
      <c r="BE499" s="78"/>
    </row>
    <row r="500" spans="1:57" ht="15.5" x14ac:dyDescent="0.3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AQ500" s="78"/>
      <c r="AR500" s="78"/>
      <c r="AS500" s="78"/>
      <c r="AT500" s="78"/>
      <c r="AU500" s="78"/>
      <c r="AV500" s="78"/>
      <c r="AW500" s="78"/>
      <c r="AX500" s="78"/>
      <c r="AY500" s="78"/>
      <c r="AZ500" s="78"/>
      <c r="BA500" s="78"/>
      <c r="BB500" s="78"/>
      <c r="BC500" s="78"/>
      <c r="BD500" s="78"/>
      <c r="BE500" s="78"/>
    </row>
    <row r="501" spans="1:57" ht="15.5" x14ac:dyDescent="0.3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AQ501" s="78"/>
      <c r="AR501" s="78"/>
      <c r="AS501" s="78"/>
      <c r="AT501" s="78"/>
      <c r="AU501" s="78"/>
      <c r="AV501" s="78"/>
      <c r="AW501" s="78"/>
      <c r="AX501" s="78"/>
      <c r="AY501" s="78"/>
      <c r="AZ501" s="78"/>
      <c r="BA501" s="78"/>
      <c r="BB501" s="78"/>
      <c r="BC501" s="78"/>
      <c r="BD501" s="78"/>
      <c r="BE501" s="78"/>
    </row>
    <row r="502" spans="1:57" ht="15.5" x14ac:dyDescent="0.3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AQ502" s="78"/>
      <c r="AR502" s="78"/>
      <c r="AS502" s="78"/>
      <c r="AT502" s="78"/>
      <c r="AU502" s="78"/>
      <c r="AV502" s="78"/>
      <c r="AW502" s="78"/>
      <c r="AX502" s="78"/>
      <c r="AY502" s="78"/>
      <c r="AZ502" s="78"/>
      <c r="BA502" s="78"/>
      <c r="BB502" s="78"/>
      <c r="BC502" s="78"/>
      <c r="BD502" s="78"/>
      <c r="BE502" s="78"/>
    </row>
    <row r="503" spans="1:57" ht="15.5" x14ac:dyDescent="0.3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  <c r="BB503" s="78"/>
      <c r="BC503" s="78"/>
      <c r="BD503" s="78"/>
      <c r="BE503" s="78"/>
    </row>
    <row r="504" spans="1:57" ht="15.5" x14ac:dyDescent="0.3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  <c r="BD504" s="78"/>
      <c r="BE504" s="78"/>
    </row>
    <row r="505" spans="1:57" ht="15.5" x14ac:dyDescent="0.3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  <c r="BB505" s="78"/>
      <c r="BC505" s="78"/>
      <c r="BD505" s="78"/>
      <c r="BE505" s="78"/>
    </row>
    <row r="506" spans="1:57" ht="15.5" x14ac:dyDescent="0.3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  <c r="BB506" s="78"/>
      <c r="BC506" s="78"/>
      <c r="BD506" s="78"/>
      <c r="BE506" s="78"/>
    </row>
    <row r="507" spans="1:57" ht="15.5" x14ac:dyDescent="0.3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  <c r="BB507" s="78"/>
      <c r="BC507" s="78"/>
      <c r="BD507" s="78"/>
      <c r="BE507" s="78"/>
    </row>
    <row r="508" spans="1:57" ht="15.5" x14ac:dyDescent="0.3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  <c r="BB508" s="78"/>
      <c r="BC508" s="78"/>
      <c r="BD508" s="78"/>
      <c r="BE508" s="78"/>
    </row>
    <row r="509" spans="1:57" ht="15.5" x14ac:dyDescent="0.3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  <c r="BB509" s="78"/>
      <c r="BC509" s="78"/>
      <c r="BD509" s="78"/>
      <c r="BE509" s="78"/>
    </row>
    <row r="510" spans="1:57" ht="15.5" x14ac:dyDescent="0.3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  <c r="BB510" s="78"/>
      <c r="BC510" s="78"/>
      <c r="BD510" s="78"/>
      <c r="BE510" s="78"/>
    </row>
    <row r="511" spans="1:57" ht="15.5" x14ac:dyDescent="0.3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  <c r="BB511" s="78"/>
      <c r="BC511" s="78"/>
      <c r="BD511" s="78"/>
      <c r="BE511" s="78"/>
    </row>
    <row r="512" spans="1:57" ht="15.5" x14ac:dyDescent="0.3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  <c r="BB512" s="78"/>
      <c r="BC512" s="78"/>
      <c r="BD512" s="78"/>
      <c r="BE512" s="78"/>
    </row>
    <row r="513" spans="1:57" ht="15.5" x14ac:dyDescent="0.3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  <c r="BB513" s="78"/>
      <c r="BC513" s="78"/>
      <c r="BD513" s="78"/>
      <c r="BE513" s="78"/>
    </row>
    <row r="514" spans="1:57" ht="15.5" x14ac:dyDescent="0.3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  <c r="BB514" s="78"/>
      <c r="BC514" s="78"/>
      <c r="BD514" s="78"/>
      <c r="BE514" s="78"/>
    </row>
    <row r="515" spans="1:57" ht="15.5" x14ac:dyDescent="0.3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  <c r="BB515" s="78"/>
      <c r="BC515" s="78"/>
      <c r="BD515" s="78"/>
      <c r="BE515" s="78"/>
    </row>
    <row r="516" spans="1:57" ht="15.5" x14ac:dyDescent="0.3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  <c r="BB516" s="78"/>
      <c r="BC516" s="78"/>
      <c r="BD516" s="78"/>
      <c r="BE516" s="78"/>
    </row>
    <row r="517" spans="1:57" ht="15.5" x14ac:dyDescent="0.3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  <c r="BB517" s="78"/>
      <c r="BC517" s="78"/>
      <c r="BD517" s="78"/>
      <c r="BE517" s="78"/>
    </row>
    <row r="518" spans="1:57" ht="15.5" x14ac:dyDescent="0.3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AQ518" s="78"/>
      <c r="AR518" s="78"/>
      <c r="AS518" s="78"/>
      <c r="AT518" s="78"/>
      <c r="AU518" s="78"/>
      <c r="AV518" s="78"/>
      <c r="AW518" s="78"/>
      <c r="AX518" s="78"/>
      <c r="AY518" s="78"/>
      <c r="AZ518" s="78"/>
      <c r="BA518" s="78"/>
      <c r="BB518" s="78"/>
      <c r="BC518" s="78"/>
      <c r="BD518" s="78"/>
      <c r="BE518" s="78"/>
    </row>
    <row r="519" spans="1:57" ht="15.5" x14ac:dyDescent="0.3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AQ519" s="78"/>
      <c r="AR519" s="78"/>
      <c r="AS519" s="78"/>
      <c r="AT519" s="78"/>
      <c r="AU519" s="78"/>
      <c r="AV519" s="78"/>
      <c r="AW519" s="78"/>
      <c r="AX519" s="78"/>
      <c r="AY519" s="78"/>
      <c r="AZ519" s="78"/>
      <c r="BA519" s="78"/>
      <c r="BB519" s="78"/>
      <c r="BC519" s="78"/>
      <c r="BD519" s="78"/>
      <c r="BE519" s="78"/>
    </row>
    <row r="520" spans="1:57" ht="15.5" x14ac:dyDescent="0.3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  <c r="BB520" s="78"/>
      <c r="BC520" s="78"/>
      <c r="BD520" s="78"/>
      <c r="BE520" s="78"/>
    </row>
    <row r="521" spans="1:57" ht="15.5" x14ac:dyDescent="0.3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  <c r="BB521" s="78"/>
      <c r="BC521" s="78"/>
      <c r="BD521" s="78"/>
      <c r="BE521" s="78"/>
    </row>
    <row r="522" spans="1:57" ht="15.5" x14ac:dyDescent="0.3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  <c r="BB522" s="78"/>
      <c r="BC522" s="78"/>
      <c r="BD522" s="78"/>
      <c r="BE522" s="78"/>
    </row>
    <row r="523" spans="1:57" ht="15.5" x14ac:dyDescent="0.3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  <c r="BD523" s="78"/>
      <c r="BE523" s="78"/>
    </row>
    <row r="524" spans="1:57" ht="15.5" x14ac:dyDescent="0.3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AQ524" s="78"/>
      <c r="AR524" s="78"/>
      <c r="AS524" s="78"/>
      <c r="AT524" s="78"/>
      <c r="AU524" s="78"/>
      <c r="AV524" s="78"/>
      <c r="AW524" s="78"/>
      <c r="AX524" s="78"/>
      <c r="AY524" s="78"/>
      <c r="AZ524" s="78"/>
      <c r="BA524" s="78"/>
      <c r="BB524" s="78"/>
      <c r="BC524" s="78"/>
      <c r="BD524" s="78"/>
      <c r="BE524" s="78"/>
    </row>
    <row r="525" spans="1:57" ht="15.5" x14ac:dyDescent="0.3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AQ525" s="78"/>
      <c r="AR525" s="78"/>
      <c r="AS525" s="78"/>
      <c r="AT525" s="78"/>
      <c r="AU525" s="78"/>
      <c r="AV525" s="78"/>
      <c r="AW525" s="78"/>
      <c r="AX525" s="78"/>
      <c r="AY525" s="78"/>
      <c r="AZ525" s="78"/>
      <c r="BA525" s="78"/>
      <c r="BB525" s="78"/>
      <c r="BC525" s="78"/>
      <c r="BD525" s="78"/>
      <c r="BE525" s="78"/>
    </row>
    <row r="526" spans="1:57" ht="15.5" x14ac:dyDescent="0.3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AQ526" s="78"/>
      <c r="AR526" s="78"/>
      <c r="AS526" s="78"/>
      <c r="AT526" s="78"/>
      <c r="AU526" s="78"/>
      <c r="AV526" s="78"/>
      <c r="AW526" s="78"/>
      <c r="AX526" s="78"/>
      <c r="AY526" s="78"/>
      <c r="AZ526" s="78"/>
      <c r="BA526" s="78"/>
      <c r="BB526" s="78"/>
      <c r="BC526" s="78"/>
      <c r="BD526" s="78"/>
      <c r="BE526" s="78"/>
    </row>
    <row r="527" spans="1:57" ht="15.5" x14ac:dyDescent="0.3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AQ527" s="78"/>
      <c r="AR527" s="78"/>
      <c r="AS527" s="78"/>
      <c r="AT527" s="78"/>
      <c r="AU527" s="78"/>
      <c r="AV527" s="78"/>
      <c r="AW527" s="78"/>
      <c r="AX527" s="78"/>
      <c r="AY527" s="78"/>
      <c r="AZ527" s="78"/>
      <c r="BA527" s="78"/>
      <c r="BB527" s="78"/>
      <c r="BC527" s="78"/>
      <c r="BD527" s="78"/>
      <c r="BE527" s="78"/>
    </row>
    <row r="528" spans="1:57" ht="15.5" x14ac:dyDescent="0.3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  <c r="BC528" s="78"/>
      <c r="BD528" s="78"/>
      <c r="BE528" s="78"/>
    </row>
    <row r="529" spans="1:57" ht="15.5" x14ac:dyDescent="0.3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  <c r="BC529" s="78"/>
      <c r="BD529" s="78"/>
      <c r="BE529" s="78"/>
    </row>
    <row r="530" spans="1:57" ht="15.5" x14ac:dyDescent="0.3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  <c r="BC530" s="78"/>
      <c r="BD530" s="78"/>
      <c r="BE530" s="78"/>
    </row>
    <row r="531" spans="1:57" ht="15.5" x14ac:dyDescent="0.3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  <c r="BC531" s="78"/>
      <c r="BD531" s="78"/>
      <c r="BE531" s="78"/>
    </row>
    <row r="532" spans="1:57" ht="15.5" x14ac:dyDescent="0.3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  <c r="BC532" s="78"/>
      <c r="BD532" s="78"/>
      <c r="BE532" s="78"/>
    </row>
    <row r="533" spans="1:57" ht="15.5" x14ac:dyDescent="0.3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  <c r="BC533" s="78"/>
      <c r="BD533" s="78"/>
      <c r="BE533" s="78"/>
    </row>
    <row r="534" spans="1:57" ht="15.5" x14ac:dyDescent="0.3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  <c r="BC534" s="78"/>
      <c r="BD534" s="78"/>
      <c r="BE534" s="78"/>
    </row>
    <row r="535" spans="1:57" ht="15.5" x14ac:dyDescent="0.3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AQ535" s="78"/>
      <c r="AR535" s="78"/>
      <c r="AS535" s="78"/>
      <c r="AT535" s="78"/>
      <c r="AU535" s="78"/>
      <c r="AV535" s="78"/>
      <c r="AW535" s="78"/>
      <c r="AX535" s="78"/>
      <c r="AY535" s="78"/>
      <c r="AZ535" s="78"/>
      <c r="BA535" s="78"/>
      <c r="BB535" s="78"/>
      <c r="BC535" s="78"/>
      <c r="BD535" s="78"/>
      <c r="BE535" s="78"/>
    </row>
    <row r="536" spans="1:57" ht="15.5" x14ac:dyDescent="0.3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AQ536" s="78"/>
      <c r="AR536" s="78"/>
      <c r="AS536" s="78"/>
      <c r="AT536" s="78"/>
      <c r="AU536" s="78"/>
      <c r="AV536" s="78"/>
      <c r="AW536" s="78"/>
      <c r="AX536" s="78"/>
      <c r="AY536" s="78"/>
      <c r="AZ536" s="78"/>
      <c r="BA536" s="78"/>
      <c r="BB536" s="78"/>
      <c r="BC536" s="78"/>
      <c r="BD536" s="78"/>
      <c r="BE536" s="78"/>
    </row>
    <row r="537" spans="1:57" ht="15.5" x14ac:dyDescent="0.3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  <c r="BC537" s="78"/>
      <c r="BD537" s="78"/>
      <c r="BE537" s="78"/>
    </row>
    <row r="538" spans="1:57" ht="15.5" x14ac:dyDescent="0.3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  <c r="BC538" s="78"/>
      <c r="BD538" s="78"/>
      <c r="BE538" s="78"/>
    </row>
    <row r="539" spans="1:57" ht="15.5" x14ac:dyDescent="0.3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AQ539" s="78"/>
      <c r="AR539" s="78"/>
      <c r="AS539" s="78"/>
      <c r="AT539" s="78"/>
      <c r="AU539" s="78"/>
      <c r="AV539" s="78"/>
      <c r="AW539" s="78"/>
      <c r="AX539" s="78"/>
      <c r="AY539" s="78"/>
      <c r="AZ539" s="78"/>
      <c r="BA539" s="78"/>
      <c r="BB539" s="78"/>
      <c r="BC539" s="78"/>
      <c r="BD539" s="78"/>
      <c r="BE539" s="78"/>
    </row>
    <row r="540" spans="1:57" ht="15.5" x14ac:dyDescent="0.3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AQ540" s="78"/>
      <c r="AR540" s="78"/>
      <c r="AS540" s="78"/>
      <c r="AT540" s="78"/>
      <c r="AU540" s="78"/>
      <c r="AV540" s="78"/>
      <c r="AW540" s="78"/>
      <c r="AX540" s="78"/>
      <c r="AY540" s="78"/>
      <c r="AZ540" s="78"/>
      <c r="BA540" s="78"/>
      <c r="BB540" s="78"/>
      <c r="BC540" s="78"/>
      <c r="BD540" s="78"/>
      <c r="BE540" s="78"/>
    </row>
    <row r="541" spans="1:57" ht="15.5" x14ac:dyDescent="0.3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AQ541" s="78"/>
      <c r="AR541" s="78"/>
      <c r="AS541" s="78"/>
      <c r="AT541" s="78"/>
      <c r="AU541" s="78"/>
      <c r="AV541" s="78"/>
      <c r="AW541" s="78"/>
      <c r="AX541" s="78"/>
      <c r="AY541" s="78"/>
      <c r="AZ541" s="78"/>
      <c r="BA541" s="78"/>
      <c r="BB541" s="78"/>
      <c r="BC541" s="78"/>
      <c r="BD541" s="78"/>
      <c r="BE541" s="78"/>
    </row>
    <row r="542" spans="1:57" ht="15.5" x14ac:dyDescent="0.3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AQ542" s="78"/>
      <c r="AR542" s="78"/>
      <c r="AS542" s="78"/>
      <c r="AT542" s="78"/>
      <c r="AU542" s="78"/>
      <c r="AV542" s="78"/>
      <c r="AW542" s="78"/>
      <c r="AX542" s="78"/>
      <c r="AY542" s="78"/>
      <c r="AZ542" s="78"/>
      <c r="BA542" s="78"/>
      <c r="BB542" s="78"/>
      <c r="BC542" s="78"/>
      <c r="BD542" s="78"/>
      <c r="BE542" s="78"/>
    </row>
    <row r="543" spans="1:57" ht="15.5" x14ac:dyDescent="0.3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AQ543" s="78"/>
      <c r="AR543" s="78"/>
      <c r="AS543" s="78"/>
      <c r="AT543" s="78"/>
      <c r="AU543" s="78"/>
      <c r="AV543" s="78"/>
      <c r="AW543" s="78"/>
      <c r="AX543" s="78"/>
      <c r="AY543" s="78"/>
      <c r="AZ543" s="78"/>
      <c r="BA543" s="78"/>
      <c r="BB543" s="78"/>
      <c r="BC543" s="78"/>
      <c r="BD543" s="78"/>
      <c r="BE543" s="78"/>
    </row>
    <row r="544" spans="1:57" ht="15.5" x14ac:dyDescent="0.3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AQ544" s="78"/>
      <c r="AR544" s="78"/>
      <c r="AS544" s="78"/>
      <c r="AT544" s="78"/>
      <c r="AU544" s="78"/>
      <c r="AV544" s="78"/>
      <c r="AW544" s="78"/>
      <c r="AX544" s="78"/>
      <c r="AY544" s="78"/>
      <c r="AZ544" s="78"/>
      <c r="BA544" s="78"/>
      <c r="BB544" s="78"/>
      <c r="BC544" s="78"/>
      <c r="BD544" s="78"/>
      <c r="BE544" s="78"/>
    </row>
    <row r="545" spans="1:57" ht="15.5" x14ac:dyDescent="0.3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AQ545" s="78"/>
      <c r="AR545" s="78"/>
      <c r="AS545" s="78"/>
      <c r="AT545" s="78"/>
      <c r="AU545" s="78"/>
      <c r="AV545" s="78"/>
      <c r="AW545" s="78"/>
      <c r="AX545" s="78"/>
      <c r="AY545" s="78"/>
      <c r="AZ545" s="78"/>
      <c r="BA545" s="78"/>
      <c r="BB545" s="78"/>
      <c r="BC545" s="78"/>
      <c r="BD545" s="78"/>
      <c r="BE545" s="78"/>
    </row>
    <row r="546" spans="1:57" ht="15.5" x14ac:dyDescent="0.3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AQ546" s="78"/>
      <c r="AR546" s="78"/>
      <c r="AS546" s="78"/>
      <c r="AT546" s="78"/>
      <c r="AU546" s="78"/>
      <c r="AV546" s="78"/>
      <c r="AW546" s="78"/>
      <c r="AX546" s="78"/>
      <c r="AY546" s="78"/>
      <c r="AZ546" s="78"/>
      <c r="BA546" s="78"/>
      <c r="BB546" s="78"/>
      <c r="BC546" s="78"/>
      <c r="BD546" s="78"/>
      <c r="BE546" s="78"/>
    </row>
    <row r="547" spans="1:57" ht="15.5" x14ac:dyDescent="0.3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AQ547" s="78"/>
      <c r="AR547" s="78"/>
      <c r="AS547" s="78"/>
      <c r="AT547" s="78"/>
      <c r="AU547" s="78"/>
      <c r="AV547" s="78"/>
      <c r="AW547" s="78"/>
      <c r="AX547" s="78"/>
      <c r="AY547" s="78"/>
      <c r="AZ547" s="78"/>
      <c r="BA547" s="78"/>
      <c r="BB547" s="78"/>
      <c r="BC547" s="78"/>
      <c r="BD547" s="78"/>
      <c r="BE547" s="78"/>
    </row>
    <row r="548" spans="1:57" ht="15.5" x14ac:dyDescent="0.3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AQ548" s="78"/>
      <c r="AR548" s="78"/>
      <c r="AS548" s="78"/>
      <c r="AT548" s="78"/>
      <c r="AU548" s="78"/>
      <c r="AV548" s="78"/>
      <c r="AW548" s="78"/>
      <c r="AX548" s="78"/>
      <c r="AY548" s="78"/>
      <c r="AZ548" s="78"/>
      <c r="BA548" s="78"/>
      <c r="BB548" s="78"/>
      <c r="BC548" s="78"/>
      <c r="BD548" s="78"/>
      <c r="BE548" s="78"/>
    </row>
    <row r="549" spans="1:57" ht="15.5" x14ac:dyDescent="0.3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AQ549" s="78"/>
      <c r="AR549" s="78"/>
      <c r="AS549" s="78"/>
      <c r="AT549" s="78"/>
      <c r="AU549" s="78"/>
      <c r="AV549" s="78"/>
      <c r="AW549" s="78"/>
      <c r="AX549" s="78"/>
      <c r="AY549" s="78"/>
      <c r="AZ549" s="78"/>
      <c r="BA549" s="78"/>
      <c r="BB549" s="78"/>
      <c r="BC549" s="78"/>
      <c r="BD549" s="78"/>
      <c r="BE549" s="78"/>
    </row>
    <row r="550" spans="1:57" ht="15.5" x14ac:dyDescent="0.3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AQ550" s="78"/>
      <c r="AR550" s="78"/>
      <c r="AS550" s="78"/>
      <c r="AT550" s="78"/>
      <c r="AU550" s="78"/>
      <c r="AV550" s="78"/>
      <c r="AW550" s="78"/>
      <c r="AX550" s="78"/>
      <c r="AY550" s="78"/>
      <c r="AZ550" s="78"/>
      <c r="BA550" s="78"/>
      <c r="BB550" s="78"/>
      <c r="BC550" s="78"/>
      <c r="BD550" s="78"/>
      <c r="BE550" s="78"/>
    </row>
    <row r="551" spans="1:57" ht="15.5" x14ac:dyDescent="0.3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AQ551" s="78"/>
      <c r="AR551" s="78"/>
      <c r="AS551" s="78"/>
      <c r="AT551" s="78"/>
      <c r="AU551" s="78"/>
      <c r="AV551" s="78"/>
      <c r="AW551" s="78"/>
      <c r="AX551" s="78"/>
      <c r="AY551" s="78"/>
      <c r="AZ551" s="78"/>
      <c r="BA551" s="78"/>
      <c r="BB551" s="78"/>
      <c r="BC551" s="78"/>
      <c r="BD551" s="78"/>
      <c r="BE551" s="78"/>
    </row>
    <row r="552" spans="1:57" ht="15.5" x14ac:dyDescent="0.3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AQ552" s="78"/>
      <c r="AR552" s="78"/>
      <c r="AS552" s="78"/>
      <c r="AT552" s="78"/>
      <c r="AU552" s="78"/>
      <c r="AV552" s="78"/>
      <c r="AW552" s="78"/>
      <c r="AX552" s="78"/>
      <c r="AY552" s="78"/>
      <c r="AZ552" s="78"/>
      <c r="BA552" s="78"/>
      <c r="BB552" s="78"/>
      <c r="BC552" s="78"/>
      <c r="BD552" s="78"/>
      <c r="BE552" s="78"/>
    </row>
    <row r="553" spans="1:57" ht="15.5" x14ac:dyDescent="0.3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AQ553" s="78"/>
      <c r="AR553" s="78"/>
      <c r="AS553" s="78"/>
      <c r="AT553" s="78"/>
      <c r="AU553" s="78"/>
      <c r="AV553" s="78"/>
      <c r="AW553" s="78"/>
      <c r="AX553" s="78"/>
      <c r="AY553" s="78"/>
      <c r="AZ553" s="78"/>
      <c r="BA553" s="78"/>
      <c r="BB553" s="78"/>
      <c r="BC553" s="78"/>
      <c r="BD553" s="78"/>
      <c r="BE553" s="78"/>
    </row>
    <row r="554" spans="1:57" ht="15.5" x14ac:dyDescent="0.3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AQ554" s="78"/>
      <c r="AR554" s="78"/>
      <c r="AS554" s="78"/>
      <c r="AT554" s="78"/>
      <c r="AU554" s="78"/>
      <c r="AV554" s="78"/>
      <c r="AW554" s="78"/>
      <c r="AX554" s="78"/>
      <c r="AY554" s="78"/>
      <c r="AZ554" s="78"/>
      <c r="BA554" s="78"/>
      <c r="BB554" s="78"/>
      <c r="BC554" s="78"/>
      <c r="BD554" s="78"/>
      <c r="BE554" s="78"/>
    </row>
    <row r="555" spans="1:57" ht="15.5" x14ac:dyDescent="0.3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AQ555" s="78"/>
      <c r="AR555" s="78"/>
      <c r="AS555" s="78"/>
      <c r="AT555" s="78"/>
      <c r="AU555" s="78"/>
      <c r="AV555" s="78"/>
      <c r="AW555" s="78"/>
      <c r="AX555" s="78"/>
      <c r="AY555" s="78"/>
      <c r="AZ555" s="78"/>
      <c r="BA555" s="78"/>
      <c r="BB555" s="78"/>
      <c r="BC555" s="78"/>
      <c r="BD555" s="78"/>
      <c r="BE555" s="78"/>
    </row>
    <row r="556" spans="1:57" ht="15.5" x14ac:dyDescent="0.3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AQ556" s="78"/>
      <c r="AR556" s="78"/>
      <c r="AS556" s="78"/>
      <c r="AT556" s="78"/>
      <c r="AU556" s="78"/>
      <c r="AV556" s="78"/>
      <c r="AW556" s="78"/>
      <c r="AX556" s="78"/>
      <c r="AY556" s="78"/>
      <c r="AZ556" s="78"/>
      <c r="BA556" s="78"/>
      <c r="BB556" s="78"/>
      <c r="BC556" s="78"/>
      <c r="BD556" s="78"/>
      <c r="BE556" s="78"/>
    </row>
    <row r="557" spans="1:57" ht="15.5" x14ac:dyDescent="0.3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  <c r="BD557" s="78"/>
      <c r="BE557" s="78"/>
    </row>
    <row r="558" spans="1:57" ht="15.5" x14ac:dyDescent="0.3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AQ558" s="78"/>
      <c r="AR558" s="78"/>
      <c r="AS558" s="78"/>
      <c r="AT558" s="78"/>
      <c r="AU558" s="78"/>
      <c r="AV558" s="78"/>
      <c r="AW558" s="78"/>
      <c r="AX558" s="78"/>
      <c r="AY558" s="78"/>
      <c r="AZ558" s="78"/>
      <c r="BA558" s="78"/>
      <c r="BB558" s="78"/>
      <c r="BC558" s="78"/>
      <c r="BD558" s="78"/>
      <c r="BE558" s="78"/>
    </row>
    <row r="559" spans="1:57" ht="15.5" x14ac:dyDescent="0.3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AQ559" s="78"/>
      <c r="AR559" s="78"/>
      <c r="AS559" s="78"/>
      <c r="AT559" s="78"/>
      <c r="AU559" s="78"/>
      <c r="AV559" s="78"/>
      <c r="AW559" s="78"/>
      <c r="AX559" s="78"/>
      <c r="AY559" s="78"/>
      <c r="AZ559" s="78"/>
      <c r="BA559" s="78"/>
      <c r="BB559" s="78"/>
      <c r="BC559" s="78"/>
      <c r="BD559" s="78"/>
      <c r="BE559" s="78"/>
    </row>
    <row r="560" spans="1:57" ht="15.5" x14ac:dyDescent="0.3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AQ560" s="78"/>
      <c r="AR560" s="78"/>
      <c r="AS560" s="78"/>
      <c r="AT560" s="78"/>
      <c r="AU560" s="78"/>
      <c r="AV560" s="78"/>
      <c r="AW560" s="78"/>
      <c r="AX560" s="78"/>
      <c r="AY560" s="78"/>
      <c r="AZ560" s="78"/>
      <c r="BA560" s="78"/>
      <c r="BB560" s="78"/>
      <c r="BC560" s="78"/>
      <c r="BD560" s="78"/>
      <c r="BE560" s="78"/>
    </row>
    <row r="561" spans="1:57" ht="15.5" x14ac:dyDescent="0.3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  <c r="BD561" s="78"/>
      <c r="BE561" s="78"/>
    </row>
    <row r="562" spans="1:57" ht="15.5" x14ac:dyDescent="0.3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AQ562" s="78"/>
      <c r="AR562" s="78"/>
      <c r="AS562" s="78"/>
      <c r="AT562" s="78"/>
      <c r="AU562" s="78"/>
      <c r="AV562" s="78"/>
      <c r="AW562" s="78"/>
      <c r="AX562" s="78"/>
      <c r="AY562" s="78"/>
      <c r="AZ562" s="78"/>
      <c r="BA562" s="78"/>
      <c r="BB562" s="78"/>
      <c r="BC562" s="78"/>
      <c r="BD562" s="78"/>
      <c r="BE562" s="78"/>
    </row>
    <row r="563" spans="1:57" ht="15.5" x14ac:dyDescent="0.3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AQ563" s="78"/>
      <c r="AR563" s="78"/>
      <c r="AS563" s="78"/>
      <c r="AT563" s="78"/>
      <c r="AU563" s="78"/>
      <c r="AV563" s="78"/>
      <c r="AW563" s="78"/>
      <c r="AX563" s="78"/>
      <c r="AY563" s="78"/>
      <c r="AZ563" s="78"/>
      <c r="BA563" s="78"/>
      <c r="BB563" s="78"/>
      <c r="BC563" s="78"/>
      <c r="BD563" s="78"/>
      <c r="BE563" s="78"/>
    </row>
    <row r="564" spans="1:57" ht="15.5" x14ac:dyDescent="0.3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AQ564" s="78"/>
      <c r="AR564" s="78"/>
      <c r="AS564" s="78"/>
      <c r="AT564" s="78"/>
      <c r="AU564" s="78"/>
      <c r="AV564" s="78"/>
      <c r="AW564" s="78"/>
      <c r="AX564" s="78"/>
      <c r="AY564" s="78"/>
      <c r="AZ564" s="78"/>
      <c r="BA564" s="78"/>
      <c r="BB564" s="78"/>
      <c r="BC564" s="78"/>
      <c r="BD564" s="78"/>
      <c r="BE564" s="78"/>
    </row>
    <row r="565" spans="1:57" ht="15.5" x14ac:dyDescent="0.3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AQ565" s="78"/>
      <c r="AR565" s="78"/>
      <c r="AS565" s="78"/>
      <c r="AT565" s="78"/>
      <c r="AU565" s="78"/>
      <c r="AV565" s="78"/>
      <c r="AW565" s="78"/>
      <c r="AX565" s="78"/>
      <c r="AY565" s="78"/>
      <c r="AZ565" s="78"/>
      <c r="BA565" s="78"/>
      <c r="BB565" s="78"/>
      <c r="BC565" s="78"/>
      <c r="BD565" s="78"/>
      <c r="BE565" s="78"/>
    </row>
    <row r="566" spans="1:57" ht="15.5" x14ac:dyDescent="0.3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AQ566" s="78"/>
      <c r="AR566" s="78"/>
      <c r="AS566" s="78"/>
      <c r="AT566" s="78"/>
      <c r="AU566" s="78"/>
      <c r="AV566" s="78"/>
      <c r="AW566" s="78"/>
      <c r="AX566" s="78"/>
      <c r="AY566" s="78"/>
      <c r="AZ566" s="78"/>
      <c r="BA566" s="78"/>
      <c r="BB566" s="78"/>
      <c r="BC566" s="78"/>
      <c r="BD566" s="78"/>
      <c r="BE566" s="78"/>
    </row>
    <row r="567" spans="1:57" ht="15.5" x14ac:dyDescent="0.3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AQ567" s="78"/>
      <c r="AR567" s="78"/>
      <c r="AS567" s="78"/>
      <c r="AT567" s="78"/>
      <c r="AU567" s="78"/>
      <c r="AV567" s="78"/>
      <c r="AW567" s="78"/>
      <c r="AX567" s="78"/>
      <c r="AY567" s="78"/>
      <c r="AZ567" s="78"/>
      <c r="BA567" s="78"/>
      <c r="BB567" s="78"/>
      <c r="BC567" s="78"/>
      <c r="BD567" s="78"/>
      <c r="BE567" s="78"/>
    </row>
    <row r="568" spans="1:57" ht="15.5" x14ac:dyDescent="0.3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AQ568" s="78"/>
      <c r="AR568" s="78"/>
      <c r="AS568" s="78"/>
      <c r="AT568" s="78"/>
      <c r="AU568" s="78"/>
      <c r="AV568" s="78"/>
      <c r="AW568" s="78"/>
      <c r="AX568" s="78"/>
      <c r="AY568" s="78"/>
      <c r="AZ568" s="78"/>
      <c r="BA568" s="78"/>
      <c r="BB568" s="78"/>
      <c r="BC568" s="78"/>
      <c r="BD568" s="78"/>
      <c r="BE568" s="78"/>
    </row>
    <row r="569" spans="1:57" ht="15.5" x14ac:dyDescent="0.3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AQ569" s="78"/>
      <c r="AR569" s="78"/>
      <c r="AS569" s="78"/>
      <c r="AT569" s="78"/>
      <c r="AU569" s="78"/>
      <c r="AV569" s="78"/>
      <c r="AW569" s="78"/>
      <c r="AX569" s="78"/>
      <c r="AY569" s="78"/>
      <c r="AZ569" s="78"/>
      <c r="BA569" s="78"/>
      <c r="BB569" s="78"/>
      <c r="BC569" s="78"/>
      <c r="BD569" s="78"/>
      <c r="BE569" s="78"/>
    </row>
    <row r="570" spans="1:57" ht="15.5" x14ac:dyDescent="0.3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AQ570" s="78"/>
      <c r="AR570" s="78"/>
      <c r="AS570" s="78"/>
      <c r="AT570" s="78"/>
      <c r="AU570" s="78"/>
      <c r="AV570" s="78"/>
      <c r="AW570" s="78"/>
      <c r="AX570" s="78"/>
      <c r="AY570" s="78"/>
      <c r="AZ570" s="78"/>
      <c r="BA570" s="78"/>
      <c r="BB570" s="78"/>
      <c r="BC570" s="78"/>
      <c r="BD570" s="78"/>
      <c r="BE570" s="78"/>
    </row>
    <row r="571" spans="1:57" ht="15.5" x14ac:dyDescent="0.3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AQ571" s="78"/>
      <c r="AR571" s="78"/>
      <c r="AS571" s="78"/>
      <c r="AT571" s="78"/>
      <c r="AU571" s="78"/>
      <c r="AV571" s="78"/>
      <c r="AW571" s="78"/>
      <c r="AX571" s="78"/>
      <c r="AY571" s="78"/>
      <c r="AZ571" s="78"/>
      <c r="BA571" s="78"/>
      <c r="BB571" s="78"/>
      <c r="BC571" s="78"/>
      <c r="BD571" s="78"/>
      <c r="BE571" s="78"/>
    </row>
    <row r="572" spans="1:57" ht="15.5" x14ac:dyDescent="0.3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AQ572" s="78"/>
      <c r="AR572" s="78"/>
      <c r="AS572" s="78"/>
      <c r="AT572" s="78"/>
      <c r="AU572" s="78"/>
      <c r="AV572" s="78"/>
      <c r="AW572" s="78"/>
      <c r="AX572" s="78"/>
      <c r="AY572" s="78"/>
      <c r="AZ572" s="78"/>
      <c r="BA572" s="78"/>
      <c r="BB572" s="78"/>
      <c r="BC572" s="78"/>
      <c r="BD572" s="78"/>
      <c r="BE572" s="78"/>
    </row>
    <row r="573" spans="1:57" ht="15.5" x14ac:dyDescent="0.3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AQ573" s="78"/>
      <c r="AR573" s="78"/>
      <c r="AS573" s="78"/>
      <c r="AT573" s="78"/>
      <c r="AU573" s="78"/>
      <c r="AV573" s="78"/>
      <c r="AW573" s="78"/>
      <c r="AX573" s="78"/>
      <c r="AY573" s="78"/>
      <c r="AZ573" s="78"/>
      <c r="BA573" s="78"/>
      <c r="BB573" s="78"/>
      <c r="BC573" s="78"/>
      <c r="BD573" s="78"/>
      <c r="BE573" s="78"/>
    </row>
    <row r="574" spans="1:57" ht="15.5" x14ac:dyDescent="0.3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AQ574" s="78"/>
      <c r="AR574" s="78"/>
      <c r="AS574" s="78"/>
      <c r="AT574" s="78"/>
      <c r="AU574" s="78"/>
      <c r="AV574" s="78"/>
      <c r="AW574" s="78"/>
      <c r="AX574" s="78"/>
      <c r="AY574" s="78"/>
      <c r="AZ574" s="78"/>
      <c r="BA574" s="78"/>
      <c r="BB574" s="78"/>
      <c r="BC574" s="78"/>
      <c r="BD574" s="78"/>
      <c r="BE574" s="78"/>
    </row>
    <row r="575" spans="1:57" ht="15.5" x14ac:dyDescent="0.3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AQ575" s="78"/>
      <c r="AR575" s="78"/>
      <c r="AS575" s="78"/>
      <c r="AT575" s="78"/>
      <c r="AU575" s="78"/>
      <c r="AV575" s="78"/>
      <c r="AW575" s="78"/>
      <c r="AX575" s="78"/>
      <c r="AY575" s="78"/>
      <c r="AZ575" s="78"/>
      <c r="BA575" s="78"/>
      <c r="BB575" s="78"/>
      <c r="BC575" s="78"/>
      <c r="BD575" s="78"/>
      <c r="BE575" s="78"/>
    </row>
    <row r="576" spans="1:57" ht="15.5" x14ac:dyDescent="0.3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AQ576" s="78"/>
      <c r="AR576" s="78"/>
      <c r="AS576" s="78"/>
      <c r="AT576" s="78"/>
      <c r="AU576" s="78"/>
      <c r="AV576" s="78"/>
      <c r="AW576" s="78"/>
      <c r="AX576" s="78"/>
      <c r="AY576" s="78"/>
      <c r="AZ576" s="78"/>
      <c r="BA576" s="78"/>
      <c r="BB576" s="78"/>
      <c r="BC576" s="78"/>
      <c r="BD576" s="78"/>
      <c r="BE576" s="78"/>
    </row>
    <row r="577" spans="1:57" ht="15.5" x14ac:dyDescent="0.3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AQ577" s="78"/>
      <c r="AR577" s="78"/>
      <c r="AS577" s="78"/>
      <c r="AT577" s="78"/>
      <c r="AU577" s="78"/>
      <c r="AV577" s="78"/>
      <c r="AW577" s="78"/>
      <c r="AX577" s="78"/>
      <c r="AY577" s="78"/>
      <c r="AZ577" s="78"/>
      <c r="BA577" s="78"/>
      <c r="BB577" s="78"/>
      <c r="BC577" s="78"/>
      <c r="BD577" s="78"/>
      <c r="BE577" s="78"/>
    </row>
    <row r="578" spans="1:57" ht="15.5" x14ac:dyDescent="0.3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AQ578" s="78"/>
      <c r="AR578" s="78"/>
      <c r="AS578" s="78"/>
      <c r="AT578" s="78"/>
      <c r="AU578" s="78"/>
      <c r="AV578" s="78"/>
      <c r="AW578" s="78"/>
      <c r="AX578" s="78"/>
      <c r="AY578" s="78"/>
      <c r="AZ578" s="78"/>
      <c r="BA578" s="78"/>
      <c r="BB578" s="78"/>
      <c r="BC578" s="78"/>
      <c r="BD578" s="78"/>
      <c r="BE578" s="78"/>
    </row>
    <row r="579" spans="1:57" ht="15.5" x14ac:dyDescent="0.3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AQ579" s="78"/>
      <c r="AR579" s="78"/>
      <c r="AS579" s="78"/>
      <c r="AT579" s="78"/>
      <c r="AU579" s="78"/>
      <c r="AV579" s="78"/>
      <c r="AW579" s="78"/>
      <c r="AX579" s="78"/>
      <c r="AY579" s="78"/>
      <c r="AZ579" s="78"/>
      <c r="BA579" s="78"/>
      <c r="BB579" s="78"/>
      <c r="BC579" s="78"/>
      <c r="BD579" s="78"/>
      <c r="BE579" s="78"/>
    </row>
    <row r="580" spans="1:57" ht="15.5" x14ac:dyDescent="0.3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AQ580" s="78"/>
      <c r="AR580" s="78"/>
      <c r="AS580" s="78"/>
      <c r="AT580" s="78"/>
      <c r="AU580" s="78"/>
      <c r="AV580" s="78"/>
      <c r="AW580" s="78"/>
      <c r="AX580" s="78"/>
      <c r="AY580" s="78"/>
      <c r="AZ580" s="78"/>
      <c r="BA580" s="78"/>
      <c r="BB580" s="78"/>
      <c r="BC580" s="78"/>
      <c r="BD580" s="78"/>
      <c r="BE580" s="78"/>
    </row>
    <row r="581" spans="1:57" ht="15.5" x14ac:dyDescent="0.3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AQ581" s="78"/>
      <c r="AR581" s="78"/>
      <c r="AS581" s="78"/>
      <c r="AT581" s="78"/>
      <c r="AU581" s="78"/>
      <c r="AV581" s="78"/>
      <c r="AW581" s="78"/>
      <c r="AX581" s="78"/>
      <c r="AY581" s="78"/>
      <c r="AZ581" s="78"/>
      <c r="BA581" s="78"/>
      <c r="BB581" s="78"/>
      <c r="BC581" s="78"/>
      <c r="BD581" s="78"/>
      <c r="BE581" s="78"/>
    </row>
    <row r="582" spans="1:57" ht="15.5" x14ac:dyDescent="0.3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8"/>
      <c r="BC582" s="78"/>
      <c r="BD582" s="78"/>
      <c r="BE582" s="78"/>
    </row>
    <row r="583" spans="1:57" ht="15.5" x14ac:dyDescent="0.3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  <c r="BC583" s="78"/>
      <c r="BD583" s="78"/>
      <c r="BE583" s="78"/>
    </row>
    <row r="584" spans="1:57" ht="15.5" x14ac:dyDescent="0.3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AQ584" s="78"/>
      <c r="AR584" s="78"/>
      <c r="AS584" s="78"/>
      <c r="AT584" s="78"/>
      <c r="AU584" s="78"/>
      <c r="AV584" s="78"/>
      <c r="AW584" s="78"/>
      <c r="AX584" s="78"/>
      <c r="AY584" s="78"/>
      <c r="AZ584" s="78"/>
      <c r="BA584" s="78"/>
      <c r="BB584" s="78"/>
      <c r="BC584" s="78"/>
      <c r="BD584" s="78"/>
      <c r="BE584" s="78"/>
    </row>
    <row r="585" spans="1:57" ht="15.5" x14ac:dyDescent="0.3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AQ585" s="78"/>
      <c r="AR585" s="78"/>
      <c r="AS585" s="78"/>
      <c r="AT585" s="78"/>
      <c r="AU585" s="78"/>
      <c r="AV585" s="78"/>
      <c r="AW585" s="78"/>
      <c r="AX585" s="78"/>
      <c r="AY585" s="78"/>
      <c r="AZ585" s="78"/>
      <c r="BA585" s="78"/>
      <c r="BB585" s="78"/>
      <c r="BC585" s="78"/>
      <c r="BD585" s="78"/>
      <c r="BE585" s="78"/>
    </row>
    <row r="586" spans="1:57" ht="15.5" x14ac:dyDescent="0.3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AQ586" s="78"/>
      <c r="AR586" s="78"/>
      <c r="AS586" s="78"/>
      <c r="AT586" s="78"/>
      <c r="AU586" s="78"/>
      <c r="AV586" s="78"/>
      <c r="AW586" s="78"/>
      <c r="AX586" s="78"/>
      <c r="AY586" s="78"/>
      <c r="AZ586" s="78"/>
      <c r="BA586" s="78"/>
      <c r="BB586" s="78"/>
      <c r="BC586" s="78"/>
      <c r="BD586" s="78"/>
      <c r="BE586" s="78"/>
    </row>
    <row r="587" spans="1:57" ht="15.5" x14ac:dyDescent="0.3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AQ587" s="78"/>
      <c r="AR587" s="78"/>
      <c r="AS587" s="78"/>
      <c r="AT587" s="78"/>
      <c r="AU587" s="78"/>
      <c r="AV587" s="78"/>
      <c r="AW587" s="78"/>
      <c r="AX587" s="78"/>
      <c r="AY587" s="78"/>
      <c r="AZ587" s="78"/>
      <c r="BA587" s="78"/>
      <c r="BB587" s="78"/>
      <c r="BC587" s="78"/>
      <c r="BD587" s="78"/>
      <c r="BE587" s="78"/>
    </row>
    <row r="588" spans="1:57" ht="15.5" x14ac:dyDescent="0.3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AQ588" s="78"/>
      <c r="AR588" s="78"/>
      <c r="AS588" s="78"/>
      <c r="AT588" s="78"/>
      <c r="AU588" s="78"/>
      <c r="AV588" s="78"/>
      <c r="AW588" s="78"/>
      <c r="AX588" s="78"/>
      <c r="AY588" s="78"/>
      <c r="AZ588" s="78"/>
      <c r="BA588" s="78"/>
      <c r="BB588" s="78"/>
      <c r="BC588" s="78"/>
      <c r="BD588" s="78"/>
      <c r="BE588" s="78"/>
    </row>
    <row r="589" spans="1:57" ht="15.5" x14ac:dyDescent="0.3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AQ589" s="78"/>
      <c r="AR589" s="78"/>
      <c r="AS589" s="78"/>
      <c r="AT589" s="78"/>
      <c r="AU589" s="78"/>
      <c r="AV589" s="78"/>
      <c r="AW589" s="78"/>
      <c r="AX589" s="78"/>
      <c r="AY589" s="78"/>
      <c r="AZ589" s="78"/>
      <c r="BA589" s="78"/>
      <c r="BB589" s="78"/>
      <c r="BC589" s="78"/>
      <c r="BD589" s="78"/>
      <c r="BE589" s="78"/>
    </row>
    <row r="590" spans="1:57" ht="15.5" x14ac:dyDescent="0.3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AQ590" s="78"/>
      <c r="AR590" s="78"/>
      <c r="AS590" s="78"/>
      <c r="AT590" s="78"/>
      <c r="AU590" s="78"/>
      <c r="AV590" s="78"/>
      <c r="AW590" s="78"/>
      <c r="AX590" s="78"/>
      <c r="AY590" s="78"/>
      <c r="AZ590" s="78"/>
      <c r="BA590" s="78"/>
      <c r="BB590" s="78"/>
      <c r="BC590" s="78"/>
      <c r="BD590" s="78"/>
      <c r="BE590" s="78"/>
    </row>
    <row r="591" spans="1:57" ht="15.5" x14ac:dyDescent="0.3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AQ591" s="78"/>
      <c r="AR591" s="78"/>
      <c r="AS591" s="78"/>
      <c r="AT591" s="78"/>
      <c r="AU591" s="78"/>
      <c r="AV591" s="78"/>
      <c r="AW591" s="78"/>
      <c r="AX591" s="78"/>
      <c r="AY591" s="78"/>
      <c r="AZ591" s="78"/>
      <c r="BA591" s="78"/>
      <c r="BB591" s="78"/>
      <c r="BC591" s="78"/>
      <c r="BD591" s="78"/>
      <c r="BE591" s="78"/>
    </row>
    <row r="592" spans="1:57" ht="15.5" x14ac:dyDescent="0.3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AQ592" s="78"/>
      <c r="AR592" s="78"/>
      <c r="AS592" s="78"/>
      <c r="AT592" s="78"/>
      <c r="AU592" s="78"/>
      <c r="AV592" s="78"/>
      <c r="AW592" s="78"/>
      <c r="AX592" s="78"/>
      <c r="AY592" s="78"/>
      <c r="AZ592" s="78"/>
      <c r="BA592" s="78"/>
      <c r="BB592" s="78"/>
      <c r="BC592" s="78"/>
      <c r="BD592" s="78"/>
      <c r="BE592" s="78"/>
    </row>
    <row r="593" spans="1:57" ht="15.5" x14ac:dyDescent="0.3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AQ593" s="78"/>
      <c r="AR593" s="78"/>
      <c r="AS593" s="78"/>
      <c r="AT593" s="78"/>
      <c r="AU593" s="78"/>
      <c r="AV593" s="78"/>
      <c r="AW593" s="78"/>
      <c r="AX593" s="78"/>
      <c r="AY593" s="78"/>
      <c r="AZ593" s="78"/>
      <c r="BA593" s="78"/>
      <c r="BB593" s="78"/>
      <c r="BC593" s="78"/>
      <c r="BD593" s="78"/>
      <c r="BE593" s="78"/>
    </row>
    <row r="594" spans="1:57" ht="15.5" x14ac:dyDescent="0.3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AQ594" s="78"/>
      <c r="AR594" s="78"/>
      <c r="AS594" s="78"/>
      <c r="AT594" s="78"/>
      <c r="AU594" s="78"/>
      <c r="AV594" s="78"/>
      <c r="AW594" s="78"/>
      <c r="AX594" s="78"/>
      <c r="AY594" s="78"/>
      <c r="AZ594" s="78"/>
      <c r="BA594" s="78"/>
      <c r="BB594" s="78"/>
      <c r="BC594" s="78"/>
      <c r="BD594" s="78"/>
      <c r="BE594" s="78"/>
    </row>
    <row r="595" spans="1:57" ht="15.5" x14ac:dyDescent="0.3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AQ595" s="78"/>
      <c r="AR595" s="78"/>
      <c r="AS595" s="78"/>
      <c r="AT595" s="78"/>
      <c r="AU595" s="78"/>
      <c r="AV595" s="78"/>
      <c r="AW595" s="78"/>
      <c r="AX595" s="78"/>
      <c r="AY595" s="78"/>
      <c r="AZ595" s="78"/>
      <c r="BA595" s="78"/>
      <c r="BB595" s="78"/>
      <c r="BC595" s="78"/>
      <c r="BD595" s="78"/>
      <c r="BE595" s="78"/>
    </row>
    <row r="596" spans="1:57" ht="15.5" x14ac:dyDescent="0.3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AQ596" s="78"/>
      <c r="AR596" s="78"/>
      <c r="AS596" s="78"/>
      <c r="AT596" s="78"/>
      <c r="AU596" s="78"/>
      <c r="AV596" s="78"/>
      <c r="AW596" s="78"/>
      <c r="AX596" s="78"/>
      <c r="AY596" s="78"/>
      <c r="AZ596" s="78"/>
      <c r="BA596" s="78"/>
      <c r="BB596" s="78"/>
      <c r="BC596" s="78"/>
      <c r="BD596" s="78"/>
      <c r="BE596" s="78"/>
    </row>
    <row r="597" spans="1:57" ht="15.5" x14ac:dyDescent="0.3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AQ597" s="78"/>
      <c r="AR597" s="78"/>
      <c r="AS597" s="78"/>
      <c r="AT597" s="78"/>
      <c r="AU597" s="78"/>
      <c r="AV597" s="78"/>
      <c r="AW597" s="78"/>
      <c r="AX597" s="78"/>
      <c r="AY597" s="78"/>
      <c r="AZ597" s="78"/>
      <c r="BA597" s="78"/>
      <c r="BB597" s="78"/>
      <c r="BC597" s="78"/>
      <c r="BD597" s="78"/>
      <c r="BE597" s="78"/>
    </row>
    <row r="598" spans="1:57" ht="15.5" x14ac:dyDescent="0.3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AQ598" s="78"/>
      <c r="AR598" s="78"/>
      <c r="AS598" s="78"/>
      <c r="AT598" s="78"/>
      <c r="AU598" s="78"/>
      <c r="AV598" s="78"/>
      <c r="AW598" s="78"/>
      <c r="AX598" s="78"/>
      <c r="AY598" s="78"/>
      <c r="AZ598" s="78"/>
      <c r="BA598" s="78"/>
      <c r="BB598" s="78"/>
      <c r="BC598" s="78"/>
      <c r="BD598" s="78"/>
      <c r="BE598" s="78"/>
    </row>
    <row r="599" spans="1:57" ht="15.5" x14ac:dyDescent="0.3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AQ599" s="78"/>
      <c r="AR599" s="78"/>
      <c r="AS599" s="78"/>
      <c r="AT599" s="78"/>
      <c r="AU599" s="78"/>
      <c r="AV599" s="78"/>
      <c r="AW599" s="78"/>
      <c r="AX599" s="78"/>
      <c r="AY599" s="78"/>
      <c r="AZ599" s="78"/>
      <c r="BA599" s="78"/>
      <c r="BB599" s="78"/>
      <c r="BC599" s="78"/>
      <c r="BD599" s="78"/>
      <c r="BE599" s="78"/>
    </row>
    <row r="600" spans="1:57" ht="15.5" x14ac:dyDescent="0.3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AQ600" s="78"/>
      <c r="AR600" s="78"/>
      <c r="AS600" s="78"/>
      <c r="AT600" s="78"/>
      <c r="AU600" s="78"/>
      <c r="AV600" s="78"/>
      <c r="AW600" s="78"/>
      <c r="AX600" s="78"/>
      <c r="AY600" s="78"/>
      <c r="AZ600" s="78"/>
      <c r="BA600" s="78"/>
      <c r="BB600" s="78"/>
      <c r="BC600" s="78"/>
      <c r="BD600" s="78"/>
      <c r="BE600" s="78"/>
    </row>
    <row r="601" spans="1:57" ht="15.5" x14ac:dyDescent="0.3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AQ601" s="78"/>
      <c r="AR601" s="78"/>
      <c r="AS601" s="78"/>
      <c r="AT601" s="78"/>
      <c r="AU601" s="78"/>
      <c r="AV601" s="78"/>
      <c r="AW601" s="78"/>
      <c r="AX601" s="78"/>
      <c r="AY601" s="78"/>
      <c r="AZ601" s="78"/>
      <c r="BA601" s="78"/>
      <c r="BB601" s="78"/>
      <c r="BC601" s="78"/>
      <c r="BD601" s="78"/>
      <c r="BE601" s="78"/>
    </row>
    <row r="602" spans="1:57" ht="15.5" x14ac:dyDescent="0.3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AQ602" s="78"/>
      <c r="AR602" s="78"/>
      <c r="AS602" s="78"/>
      <c r="AT602" s="78"/>
      <c r="AU602" s="78"/>
      <c r="AV602" s="78"/>
      <c r="AW602" s="78"/>
      <c r="AX602" s="78"/>
      <c r="AY602" s="78"/>
      <c r="AZ602" s="78"/>
      <c r="BA602" s="78"/>
      <c r="BB602" s="78"/>
      <c r="BC602" s="78"/>
      <c r="BD602" s="78"/>
      <c r="BE602" s="78"/>
    </row>
    <row r="603" spans="1:57" ht="15.5" x14ac:dyDescent="0.3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AQ603" s="78"/>
      <c r="AR603" s="78"/>
      <c r="AS603" s="78"/>
      <c r="AT603" s="78"/>
      <c r="AU603" s="78"/>
      <c r="AV603" s="78"/>
      <c r="AW603" s="78"/>
      <c r="AX603" s="78"/>
      <c r="AY603" s="78"/>
      <c r="AZ603" s="78"/>
      <c r="BA603" s="78"/>
      <c r="BB603" s="78"/>
      <c r="BC603" s="78"/>
      <c r="BD603" s="78"/>
      <c r="BE603" s="78"/>
    </row>
    <row r="604" spans="1:57" ht="15.5" x14ac:dyDescent="0.3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AQ604" s="78"/>
      <c r="AR604" s="78"/>
      <c r="AS604" s="78"/>
      <c r="AT604" s="78"/>
      <c r="AU604" s="78"/>
      <c r="AV604" s="78"/>
      <c r="AW604" s="78"/>
      <c r="AX604" s="78"/>
      <c r="AY604" s="78"/>
      <c r="AZ604" s="78"/>
      <c r="BA604" s="78"/>
      <c r="BB604" s="78"/>
      <c r="BC604" s="78"/>
      <c r="BD604" s="78"/>
      <c r="BE604" s="78"/>
    </row>
    <row r="605" spans="1:57" ht="15.5" x14ac:dyDescent="0.3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AQ605" s="78"/>
      <c r="AR605" s="78"/>
      <c r="AS605" s="78"/>
      <c r="AT605" s="78"/>
      <c r="AU605" s="78"/>
      <c r="AV605" s="78"/>
      <c r="AW605" s="78"/>
      <c r="AX605" s="78"/>
      <c r="AY605" s="78"/>
      <c r="AZ605" s="78"/>
      <c r="BA605" s="78"/>
      <c r="BB605" s="78"/>
      <c r="BC605" s="78"/>
      <c r="BD605" s="78"/>
      <c r="BE605" s="78"/>
    </row>
    <row r="606" spans="1:57" ht="15.5" x14ac:dyDescent="0.3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AQ606" s="78"/>
      <c r="AR606" s="78"/>
      <c r="AS606" s="78"/>
      <c r="AT606" s="78"/>
      <c r="AU606" s="78"/>
      <c r="AV606" s="78"/>
      <c r="AW606" s="78"/>
      <c r="AX606" s="78"/>
      <c r="AY606" s="78"/>
      <c r="AZ606" s="78"/>
      <c r="BA606" s="78"/>
      <c r="BB606" s="78"/>
      <c r="BC606" s="78"/>
      <c r="BD606" s="78"/>
      <c r="BE606" s="78"/>
    </row>
    <row r="607" spans="1:57" ht="15.5" x14ac:dyDescent="0.3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AQ607" s="78"/>
      <c r="AR607" s="78"/>
      <c r="AS607" s="78"/>
      <c r="AT607" s="78"/>
      <c r="AU607" s="78"/>
      <c r="AV607" s="78"/>
      <c r="AW607" s="78"/>
      <c r="AX607" s="78"/>
      <c r="AY607" s="78"/>
      <c r="AZ607" s="78"/>
      <c r="BA607" s="78"/>
      <c r="BB607" s="78"/>
      <c r="BC607" s="78"/>
      <c r="BD607" s="78"/>
      <c r="BE607" s="78"/>
    </row>
    <row r="608" spans="1:57" ht="15.5" x14ac:dyDescent="0.3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AQ608" s="78"/>
      <c r="AR608" s="78"/>
      <c r="AS608" s="78"/>
      <c r="AT608" s="78"/>
      <c r="AU608" s="78"/>
      <c r="AV608" s="78"/>
      <c r="AW608" s="78"/>
      <c r="AX608" s="78"/>
      <c r="AY608" s="78"/>
      <c r="AZ608" s="78"/>
      <c r="BA608" s="78"/>
      <c r="BB608" s="78"/>
      <c r="BC608" s="78"/>
      <c r="BD608" s="78"/>
      <c r="BE608" s="78"/>
    </row>
    <row r="609" spans="1:57" ht="15.5" x14ac:dyDescent="0.3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  <c r="BC609" s="78"/>
      <c r="BD609" s="78"/>
      <c r="BE609" s="78"/>
    </row>
    <row r="610" spans="1:57" ht="15.5" x14ac:dyDescent="0.3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AQ610" s="78"/>
      <c r="AR610" s="78"/>
      <c r="AS610" s="78"/>
      <c r="AT610" s="78"/>
      <c r="AU610" s="78"/>
      <c r="AV610" s="78"/>
      <c r="AW610" s="78"/>
      <c r="AX610" s="78"/>
      <c r="AY610" s="78"/>
      <c r="AZ610" s="78"/>
      <c r="BA610" s="78"/>
      <c r="BB610" s="78"/>
      <c r="BC610" s="78"/>
      <c r="BD610" s="78"/>
      <c r="BE610" s="78"/>
    </row>
    <row r="611" spans="1:57" ht="15.5" x14ac:dyDescent="0.3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AQ611" s="78"/>
      <c r="AR611" s="78"/>
      <c r="AS611" s="78"/>
      <c r="AT611" s="78"/>
      <c r="AU611" s="78"/>
      <c r="AV611" s="78"/>
      <c r="AW611" s="78"/>
      <c r="AX611" s="78"/>
      <c r="AY611" s="78"/>
      <c r="AZ611" s="78"/>
      <c r="BA611" s="78"/>
      <c r="BB611" s="78"/>
      <c r="BC611" s="78"/>
      <c r="BD611" s="78"/>
      <c r="BE611" s="78"/>
    </row>
    <row r="612" spans="1:57" ht="15.5" x14ac:dyDescent="0.3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AQ612" s="78"/>
      <c r="AR612" s="78"/>
      <c r="AS612" s="78"/>
      <c r="AT612" s="78"/>
      <c r="AU612" s="78"/>
      <c r="AV612" s="78"/>
      <c r="AW612" s="78"/>
      <c r="AX612" s="78"/>
      <c r="AY612" s="78"/>
      <c r="AZ612" s="78"/>
      <c r="BA612" s="78"/>
      <c r="BB612" s="78"/>
      <c r="BC612" s="78"/>
      <c r="BD612" s="78"/>
      <c r="BE612" s="78"/>
    </row>
    <row r="613" spans="1:57" ht="15.5" x14ac:dyDescent="0.3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AQ613" s="78"/>
      <c r="AR613" s="78"/>
      <c r="AS613" s="78"/>
      <c r="AT613" s="78"/>
      <c r="AU613" s="78"/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</row>
    <row r="614" spans="1:57" ht="15.5" x14ac:dyDescent="0.3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AQ614" s="78"/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</row>
    <row r="615" spans="1:57" ht="15.5" x14ac:dyDescent="0.3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AQ615" s="78"/>
      <c r="AR615" s="78"/>
      <c r="AS615" s="78"/>
      <c r="AT615" s="78"/>
      <c r="AU615" s="78"/>
      <c r="AV615" s="78"/>
      <c r="AW615" s="78"/>
      <c r="AX615" s="78"/>
      <c r="AY615" s="78"/>
      <c r="AZ615" s="78"/>
      <c r="BA615" s="78"/>
      <c r="BB615" s="78"/>
      <c r="BC615" s="78"/>
      <c r="BD615" s="78"/>
      <c r="BE615" s="78"/>
    </row>
    <row r="616" spans="1:57" ht="15.5" x14ac:dyDescent="0.3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</row>
    <row r="617" spans="1:57" ht="15.5" x14ac:dyDescent="0.3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AQ617" s="78"/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/>
      <c r="BD617" s="78"/>
      <c r="BE617" s="78"/>
    </row>
    <row r="618" spans="1:57" ht="15.5" x14ac:dyDescent="0.3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</row>
    <row r="619" spans="1:57" ht="15.5" x14ac:dyDescent="0.3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AQ619" s="78"/>
      <c r="AR619" s="78"/>
      <c r="AS619" s="78"/>
      <c r="AT619" s="78"/>
      <c r="AU619" s="78"/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</row>
    <row r="620" spans="1:57" ht="15.5" x14ac:dyDescent="0.3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AQ620" s="78"/>
      <c r="AR620" s="78"/>
      <c r="AS620" s="78"/>
      <c r="AT620" s="78"/>
      <c r="AU620" s="78"/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</row>
    <row r="621" spans="1:57" ht="15.5" x14ac:dyDescent="0.3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AQ621" s="78"/>
      <c r="AR621" s="78"/>
      <c r="AS621" s="78"/>
      <c r="AT621" s="78"/>
      <c r="AU621" s="78"/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</row>
    <row r="622" spans="1:57" ht="15.5" x14ac:dyDescent="0.3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AQ622" s="78"/>
      <c r="AR622" s="78"/>
      <c r="AS622" s="78"/>
      <c r="AT622" s="78"/>
      <c r="AU622" s="78"/>
      <c r="AV622" s="78"/>
      <c r="AW622" s="78"/>
      <c r="AX622" s="78"/>
      <c r="AY622" s="78"/>
      <c r="AZ622" s="78"/>
      <c r="BA622" s="78"/>
      <c r="BB622" s="78"/>
      <c r="BC622" s="78"/>
      <c r="BD622" s="78"/>
      <c r="BE622" s="78"/>
    </row>
    <row r="623" spans="1:57" ht="15.5" x14ac:dyDescent="0.3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/>
      <c r="BA623" s="78"/>
      <c r="BB623" s="78"/>
      <c r="BC623" s="78"/>
      <c r="BD623" s="78"/>
      <c r="BE623" s="78"/>
    </row>
    <row r="624" spans="1:57" ht="15.5" x14ac:dyDescent="0.3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AQ624" s="78"/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</row>
    <row r="625" spans="1:57" ht="15.5" x14ac:dyDescent="0.3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AQ625" s="78"/>
      <c r="AR625" s="78"/>
      <c r="AS625" s="78"/>
      <c r="AT625" s="78"/>
      <c r="AU625" s="78"/>
      <c r="AV625" s="78"/>
      <c r="AW625" s="78"/>
      <c r="AX625" s="78"/>
      <c r="AY625" s="78"/>
      <c r="AZ625" s="78"/>
      <c r="BA625" s="78"/>
      <c r="BB625" s="78"/>
      <c r="BC625" s="78"/>
      <c r="BD625" s="78"/>
      <c r="BE625" s="78"/>
    </row>
    <row r="626" spans="1:57" ht="15.5" x14ac:dyDescent="0.3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AQ626" s="78"/>
      <c r="AR626" s="78"/>
      <c r="AS626" s="78"/>
      <c r="AT626" s="78"/>
      <c r="AU626" s="78"/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</row>
    <row r="627" spans="1:57" ht="15.5" x14ac:dyDescent="0.3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AQ627" s="78"/>
      <c r="AR627" s="78"/>
      <c r="AS627" s="78"/>
      <c r="AT627" s="78"/>
      <c r="AU627" s="78"/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</row>
    <row r="628" spans="1:57" ht="15.5" x14ac:dyDescent="0.3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AQ628" s="78"/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/>
      <c r="BD628" s="78"/>
      <c r="BE628" s="78"/>
    </row>
    <row r="629" spans="1:57" ht="15.5" x14ac:dyDescent="0.3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</row>
    <row r="630" spans="1:57" ht="15.5" x14ac:dyDescent="0.3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</row>
    <row r="631" spans="1:57" ht="15.5" x14ac:dyDescent="0.3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AQ631" s="78"/>
      <c r="AR631" s="78"/>
      <c r="AS631" s="78"/>
      <c r="AT631" s="78"/>
      <c r="AU631" s="78"/>
      <c r="AV631" s="78"/>
      <c r="AW631" s="78"/>
      <c r="AX631" s="78"/>
      <c r="AY631" s="78"/>
      <c r="AZ631" s="78"/>
      <c r="BA631" s="78"/>
      <c r="BB631" s="78"/>
      <c r="BC631" s="78"/>
      <c r="BD631" s="78"/>
      <c r="BE631" s="78"/>
    </row>
    <row r="632" spans="1:57" ht="15.5" x14ac:dyDescent="0.3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AQ632" s="78"/>
      <c r="AR632" s="78"/>
      <c r="AS632" s="78"/>
      <c r="AT632" s="78"/>
      <c r="AU632" s="78"/>
      <c r="AV632" s="78"/>
      <c r="AW632" s="78"/>
      <c r="AX632" s="78"/>
      <c r="AY632" s="78"/>
      <c r="AZ632" s="78"/>
      <c r="BA632" s="78"/>
      <c r="BB632" s="78"/>
      <c r="BC632" s="78"/>
      <c r="BD632" s="78"/>
      <c r="BE632" s="78"/>
    </row>
    <row r="633" spans="1:57" ht="15.5" x14ac:dyDescent="0.3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/>
      <c r="BA633" s="78"/>
      <c r="BB633" s="78"/>
      <c r="BC633" s="78"/>
      <c r="BD633" s="78"/>
      <c r="BE633" s="78"/>
    </row>
    <row r="634" spans="1:57" ht="15.5" x14ac:dyDescent="0.3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</row>
    <row r="635" spans="1:57" ht="15.5" x14ac:dyDescent="0.3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AQ635" s="78"/>
      <c r="AR635" s="78"/>
      <c r="AS635" s="78"/>
      <c r="AT635" s="78"/>
      <c r="AU635" s="78"/>
      <c r="AV635" s="78"/>
      <c r="AW635" s="78"/>
      <c r="AX635" s="78"/>
      <c r="AY635" s="78"/>
      <c r="AZ635" s="78"/>
      <c r="BA635" s="78"/>
      <c r="BB635" s="78"/>
      <c r="BC635" s="78"/>
      <c r="BD635" s="78"/>
      <c r="BE635" s="78"/>
    </row>
    <row r="636" spans="1:57" ht="15.5" x14ac:dyDescent="0.3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  <c r="BD636" s="78"/>
      <c r="BE636" s="78"/>
    </row>
    <row r="637" spans="1:57" ht="15.5" x14ac:dyDescent="0.3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AQ637" s="78"/>
      <c r="AR637" s="78"/>
      <c r="AS637" s="78"/>
      <c r="AT637" s="78"/>
      <c r="AU637" s="78"/>
      <c r="AV637" s="78"/>
      <c r="AW637" s="78"/>
      <c r="AX637" s="78"/>
      <c r="AY637" s="78"/>
      <c r="AZ637" s="78"/>
      <c r="BA637" s="78"/>
      <c r="BB637" s="78"/>
      <c r="BC637" s="78"/>
      <c r="BD637" s="78"/>
      <c r="BE637" s="78"/>
    </row>
    <row r="638" spans="1:57" ht="15.5" x14ac:dyDescent="0.3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AQ638" s="78"/>
      <c r="AR638" s="78"/>
      <c r="AS638" s="78"/>
      <c r="AT638" s="78"/>
      <c r="AU638" s="78"/>
      <c r="AV638" s="78"/>
      <c r="AW638" s="78"/>
      <c r="AX638" s="78"/>
      <c r="AY638" s="78"/>
      <c r="AZ638" s="78"/>
      <c r="BA638" s="78"/>
      <c r="BB638" s="78"/>
      <c r="BC638" s="78"/>
      <c r="BD638" s="78"/>
      <c r="BE638" s="78"/>
    </row>
    <row r="639" spans="1:57" ht="15.5" x14ac:dyDescent="0.3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AQ639" s="78"/>
      <c r="AR639" s="78"/>
      <c r="AS639" s="78"/>
      <c r="AT639" s="78"/>
      <c r="AU639" s="78"/>
      <c r="AV639" s="78"/>
      <c r="AW639" s="78"/>
      <c r="AX639" s="78"/>
      <c r="AY639" s="78"/>
      <c r="AZ639" s="78"/>
      <c r="BA639" s="78"/>
      <c r="BB639" s="78"/>
      <c r="BC639" s="78"/>
      <c r="BD639" s="78"/>
      <c r="BE639" s="78"/>
    </row>
    <row r="640" spans="1:57" ht="15.5" x14ac:dyDescent="0.3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</row>
    <row r="641" spans="1:57" ht="15.5" x14ac:dyDescent="0.3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AQ641" s="78"/>
      <c r="AR641" s="78"/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</row>
    <row r="642" spans="1:57" ht="15.5" x14ac:dyDescent="0.3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AQ642" s="78"/>
      <c r="AR642" s="78"/>
      <c r="AS642" s="78"/>
      <c r="AT642" s="78"/>
      <c r="AU642" s="78"/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</row>
  </sheetData>
  <mergeCells count="2">
    <mergeCell ref="B7:R7"/>
    <mergeCell ref="B8:R8"/>
  </mergeCells>
  <printOptions horizontalCentered="1"/>
  <pageMargins left="0.51181102362204722" right="0.51181102362204722" top="0.98425196850393704" bottom="0.23622047244094491" header="0" footer="0"/>
  <pageSetup paperSize="121" scale="4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CD1385-C317-4681-A785-A426DA0C91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87421-E279-43E4-BCDB-A94C417A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6C955C-F31E-4A7B-9374-ED96FFCC91E7}">
  <ds:schemaRefs>
    <ds:schemaRef ds:uri="http://schemas.microsoft.com/office/2006/metadata/properties"/>
    <ds:schemaRef ds:uri="http://purl.org/dc/terms/"/>
    <ds:schemaRef ds:uri="3c32e2f1-9b83-4e10-818f-dddacb8781b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909a1fe-d543-41d5-a7bd-5a24856ec74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L-D1-AMPCO-10</vt:lpstr>
      <vt:lpstr>'L-D1-AMPCO-10'!Print_Area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Katrina Alton</dc:creator>
  <cp:keywords/>
  <dc:description/>
  <cp:lastModifiedBy>Melissa Laundry</cp:lastModifiedBy>
  <cp:revision/>
  <dcterms:created xsi:type="dcterms:W3CDTF">2026-04-01T23:56:39Z</dcterms:created>
  <dcterms:modified xsi:type="dcterms:W3CDTF">2026-04-16T18:06:39Z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2026-04-02T00:47:07Z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fbcf4056-a143-4a2f-99a2-497288e3b477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MediaServiceImageTags">
    <vt:lpwstr/>
  </property>
</Properties>
</file>