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61" documentId="11_2B5F54EF81051B41B6B0DA8816F623BEAA62D0AD" xr6:coauthVersionLast="47" xr6:coauthVersionMax="47" xr10:uidLastSave="{62063435-9AB7-49ED-8F0D-5E36E4599D3B}"/>
  <bookViews>
    <workbookView xWindow="2505" yWindow="-16320" windowWidth="38640" windowHeight="15720" activeTab="5" xr2:uid="{00000000-000D-0000-FFFF-FFFF00000000}"/>
  </bookViews>
  <sheets>
    <sheet name="C1-01-Staff-302 Att 1 All Group" sheetId="1" r:id="rId1"/>
    <sheet name="C1-01-Staff-302 Att 1 Nuclear" sheetId="5" r:id="rId2"/>
    <sheet name="Authorized Equity Ratios All Gr" sheetId="2" r:id="rId3"/>
    <sheet name="Authorized Equity Ratios Nuclea" sheetId="6" r:id="rId4"/>
    <sheet name="Summary Actual Equity Ratios" sheetId="3" r:id="rId5"/>
    <sheet name="Actual Equity Ratios Data" sheetId="4" r:id="rId6"/>
  </sheets>
  <definedNames>
    <definedName name="_xlnm._FilterDatabase" localSheetId="2" hidden="1">'Authorized Equity Ratios All Gr'!$B$3:$H$77</definedName>
    <definedName name="_xlnm._FilterDatabase" localSheetId="3" hidden="1">'Authorized Equity Ratios Nuclea'!$B$3:$H$77</definedName>
    <definedName name="_xlnm._FilterDatabase" localSheetId="4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5" l="1"/>
  <c r="I6" i="5"/>
  <c r="I7" i="5"/>
  <c r="I4" i="5"/>
  <c r="H5" i="5"/>
  <c r="H6" i="5"/>
  <c r="H7" i="5"/>
  <c r="H4" i="5"/>
  <c r="F5" i="5"/>
  <c r="F6" i="5"/>
  <c r="F7" i="5"/>
  <c r="F4" i="5"/>
  <c r="D5" i="5"/>
  <c r="D6" i="5"/>
  <c r="D7" i="5"/>
  <c r="D4" i="5"/>
  <c r="F91" i="6" a="1"/>
  <c r="F91" i="6" s="1"/>
  <c r="F90" i="6" a="1"/>
  <c r="F90" i="6" s="1"/>
  <c r="F89" i="6" a="1"/>
  <c r="F89" i="6" s="1"/>
  <c r="F88" i="6"/>
  <c r="F87" i="6" a="1"/>
  <c r="F87" i="6" s="1"/>
  <c r="F86" i="6" a="1"/>
  <c r="F86" i="6" s="1"/>
  <c r="F85" i="6" a="1"/>
  <c r="F85" i="6" s="1"/>
  <c r="F84" i="6"/>
  <c r="F82" i="6" a="1"/>
  <c r="F82" i="6" s="1"/>
  <c r="F81" i="6" a="1"/>
  <c r="F81" i="6" s="1"/>
  <c r="F80" i="6" a="1"/>
  <c r="F80" i="6" s="1"/>
  <c r="F79" i="6"/>
  <c r="F77" i="6"/>
  <c r="F76" i="6"/>
  <c r="F75" i="6"/>
  <c r="F74" i="6"/>
  <c r="O73" i="6"/>
  <c r="C73" i="6"/>
  <c r="P73" i="6" s="1"/>
  <c r="O72" i="6"/>
  <c r="C72" i="6"/>
  <c r="P72" i="6" s="1"/>
  <c r="P71" i="6"/>
  <c r="O71" i="6"/>
  <c r="C71" i="6"/>
  <c r="O70" i="6"/>
  <c r="C70" i="6"/>
  <c r="P70" i="6" s="1"/>
  <c r="O69" i="6"/>
  <c r="C69" i="6"/>
  <c r="P69" i="6" s="1"/>
  <c r="P68" i="6"/>
  <c r="O68" i="6"/>
  <c r="C68" i="6"/>
  <c r="O67" i="6"/>
  <c r="C67" i="6"/>
  <c r="P67" i="6" s="1"/>
  <c r="P66" i="6"/>
  <c r="O66" i="6"/>
  <c r="C66" i="6"/>
  <c r="O65" i="6"/>
  <c r="C65" i="6"/>
  <c r="P65" i="6" s="1"/>
  <c r="O64" i="6"/>
  <c r="C64" i="6"/>
  <c r="P64" i="6" s="1"/>
  <c r="P63" i="6"/>
  <c r="O63" i="6"/>
  <c r="C63" i="6"/>
  <c r="O62" i="6"/>
  <c r="C62" i="6"/>
  <c r="P62" i="6" s="1"/>
  <c r="O61" i="6"/>
  <c r="C61" i="6"/>
  <c r="P61" i="6" s="1"/>
  <c r="P60" i="6"/>
  <c r="O60" i="6"/>
  <c r="C60" i="6"/>
  <c r="O59" i="6"/>
  <c r="C59" i="6"/>
  <c r="P59" i="6" s="1"/>
  <c r="P58" i="6"/>
  <c r="O58" i="6"/>
  <c r="C58" i="6"/>
  <c r="O57" i="6"/>
  <c r="C57" i="6"/>
  <c r="P57" i="6" s="1"/>
  <c r="O56" i="6"/>
  <c r="C56" i="6"/>
  <c r="P56" i="6" s="1"/>
  <c r="P55" i="6"/>
  <c r="O55" i="6"/>
  <c r="C55" i="6"/>
  <c r="O54" i="6"/>
  <c r="C54" i="6"/>
  <c r="P54" i="6" s="1"/>
  <c r="O53" i="6"/>
  <c r="C53" i="6"/>
  <c r="P53" i="6" s="1"/>
  <c r="P52" i="6"/>
  <c r="O52" i="6"/>
  <c r="C52" i="6"/>
  <c r="O51" i="6"/>
  <c r="C51" i="6"/>
  <c r="P51" i="6" s="1"/>
  <c r="P50" i="6"/>
  <c r="O50" i="6"/>
  <c r="C50" i="6"/>
  <c r="O49" i="6"/>
  <c r="C49" i="6"/>
  <c r="P49" i="6" s="1"/>
  <c r="O48" i="6"/>
  <c r="C48" i="6"/>
  <c r="P48" i="6" s="1"/>
  <c r="P47" i="6"/>
  <c r="O47" i="6"/>
  <c r="C47" i="6"/>
  <c r="O46" i="6"/>
  <c r="C46" i="6"/>
  <c r="P46" i="6" s="1"/>
  <c r="O45" i="6"/>
  <c r="C45" i="6"/>
  <c r="P45" i="6" s="1"/>
  <c r="P44" i="6"/>
  <c r="O44" i="6"/>
  <c r="C44" i="6"/>
  <c r="O43" i="6"/>
  <c r="C43" i="6"/>
  <c r="P43" i="6" s="1"/>
  <c r="P42" i="6"/>
  <c r="O42" i="6"/>
  <c r="C42" i="6"/>
  <c r="O41" i="6"/>
  <c r="C41" i="6"/>
  <c r="P41" i="6" s="1"/>
  <c r="O40" i="6"/>
  <c r="C40" i="6"/>
  <c r="P40" i="6" s="1"/>
  <c r="P39" i="6"/>
  <c r="O39" i="6"/>
  <c r="C39" i="6"/>
  <c r="O38" i="6"/>
  <c r="C38" i="6"/>
  <c r="P38" i="6" s="1"/>
  <c r="O37" i="6"/>
  <c r="C37" i="6"/>
  <c r="P37" i="6" s="1"/>
  <c r="P36" i="6"/>
  <c r="O36" i="6"/>
  <c r="C36" i="6"/>
  <c r="O35" i="6"/>
  <c r="C35" i="6"/>
  <c r="O34" i="6"/>
  <c r="C34" i="6"/>
  <c r="P34" i="6" s="1"/>
  <c r="P33" i="6"/>
  <c r="O33" i="6"/>
  <c r="C33" i="6"/>
  <c r="O32" i="6"/>
  <c r="C32" i="6"/>
  <c r="P32" i="6" s="1"/>
  <c r="P31" i="6"/>
  <c r="O31" i="6"/>
  <c r="C31" i="6"/>
  <c r="O30" i="6"/>
  <c r="C30" i="6"/>
  <c r="P30" i="6" s="1"/>
  <c r="O29" i="6"/>
  <c r="C29" i="6"/>
  <c r="P29" i="6" s="1"/>
  <c r="P28" i="6"/>
  <c r="O28" i="6"/>
  <c r="C28" i="6"/>
  <c r="O27" i="6"/>
  <c r="C27" i="6"/>
  <c r="P27" i="6" s="1"/>
  <c r="O26" i="6"/>
  <c r="C26" i="6"/>
  <c r="P26" i="6" s="1"/>
  <c r="P25" i="6"/>
  <c r="O25" i="6"/>
  <c r="C25" i="6"/>
  <c r="O24" i="6"/>
  <c r="C24" i="6"/>
  <c r="P24" i="6" s="1"/>
  <c r="P23" i="6"/>
  <c r="O23" i="6"/>
  <c r="C23" i="6"/>
  <c r="O22" i="6"/>
  <c r="C22" i="6"/>
  <c r="P22" i="6" s="1"/>
  <c r="O21" i="6"/>
  <c r="C21" i="6"/>
  <c r="P21" i="6" s="1"/>
  <c r="P20" i="6"/>
  <c r="P19" i="6"/>
  <c r="O19" i="6"/>
  <c r="C19" i="6"/>
  <c r="O18" i="6"/>
  <c r="C18" i="6"/>
  <c r="P18" i="6" s="1"/>
  <c r="P17" i="6"/>
  <c r="O17" i="6"/>
  <c r="C17" i="6"/>
  <c r="O16" i="6"/>
  <c r="C16" i="6"/>
  <c r="P16" i="6" s="1"/>
  <c r="O15" i="6"/>
  <c r="C15" i="6"/>
  <c r="P15" i="6" s="1"/>
  <c r="P14" i="6"/>
  <c r="O14" i="6"/>
  <c r="C14" i="6"/>
  <c r="O13" i="6"/>
  <c r="C13" i="6"/>
  <c r="P13" i="6" s="1"/>
  <c r="O12" i="6"/>
  <c r="C12" i="6"/>
  <c r="P12" i="6" s="1"/>
  <c r="P11" i="6"/>
  <c r="O11" i="6"/>
  <c r="C11" i="6"/>
  <c r="O10" i="6"/>
  <c r="C10" i="6"/>
  <c r="P10" i="6" s="1"/>
  <c r="P9" i="6"/>
  <c r="O9" i="6"/>
  <c r="C9" i="6"/>
  <c r="O8" i="6"/>
  <c r="C8" i="6"/>
  <c r="P8" i="6" s="1"/>
  <c r="O7" i="6"/>
  <c r="C7" i="6"/>
  <c r="P7" i="6" s="1"/>
  <c r="P6" i="6"/>
  <c r="O6" i="6"/>
  <c r="C6" i="6"/>
  <c r="O5" i="6"/>
  <c r="C5" i="6"/>
  <c r="P5" i="6" s="1"/>
  <c r="O4" i="6"/>
  <c r="C4" i="6"/>
  <c r="P4" i="6" s="1"/>
  <c r="J14" i="5" l="1"/>
  <c r="F14" i="5"/>
  <c r="D14" i="5"/>
  <c r="G14" i="5" s="1"/>
  <c r="G13" i="5"/>
  <c r="G12" i="5"/>
  <c r="G10" i="5"/>
  <c r="G11" i="5" s="1"/>
  <c r="E10" i="5"/>
  <c r="E11" i="5" s="1"/>
  <c r="G7" i="5"/>
  <c r="E7" i="5"/>
  <c r="E13" i="5" s="1"/>
  <c r="C7" i="5"/>
  <c r="C13" i="5" s="1"/>
  <c r="G6" i="5"/>
  <c r="E6" i="5"/>
  <c r="C6" i="5"/>
  <c r="C10" i="5" s="1"/>
  <c r="C11" i="5" s="1"/>
  <c r="G5" i="5"/>
  <c r="E5" i="5"/>
  <c r="C5" i="5"/>
  <c r="G4" i="5"/>
  <c r="E4" i="5"/>
  <c r="E12" i="5" s="1"/>
  <c r="C4" i="5"/>
  <c r="C12" i="5" s="1"/>
  <c r="E14" i="5" l="1"/>
  <c r="I14" i="5" l="1"/>
  <c r="H14" i="5"/>
  <c r="G5" i="1"/>
  <c r="G6" i="1"/>
  <c r="G7" i="1"/>
  <c r="G4" i="1"/>
  <c r="E5" i="1"/>
  <c r="E6" i="1"/>
  <c r="E7" i="1"/>
  <c r="E4" i="1"/>
  <c r="C5" i="1"/>
  <c r="C6" i="1"/>
  <c r="C7" i="1"/>
  <c r="C4" i="1"/>
  <c r="K24" i="4"/>
  <c r="E24" i="4"/>
  <c r="O21" i="4"/>
  <c r="N21" i="4"/>
  <c r="M21" i="4"/>
  <c r="L21" i="4"/>
  <c r="K21" i="4"/>
  <c r="E23" i="3" s="1"/>
  <c r="I21" i="4"/>
  <c r="I23" i="3" s="1"/>
  <c r="H21" i="4"/>
  <c r="G21" i="4"/>
  <c r="F21" i="4"/>
  <c r="E21" i="4"/>
  <c r="O20" i="4"/>
  <c r="N20" i="4"/>
  <c r="H22" i="3" s="1"/>
  <c r="M20" i="4"/>
  <c r="G22" i="3" s="1"/>
  <c r="L20" i="4"/>
  <c r="F22" i="3" s="1"/>
  <c r="K20" i="4"/>
  <c r="I20" i="4"/>
  <c r="H20" i="4"/>
  <c r="G20" i="4"/>
  <c r="F20" i="4"/>
  <c r="E20" i="4"/>
  <c r="O19" i="4"/>
  <c r="N19" i="4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K18" i="4"/>
  <c r="I18" i="4"/>
  <c r="I20" i="3" s="1"/>
  <c r="H18" i="4"/>
  <c r="H20" i="3" s="1"/>
  <c r="G18" i="4"/>
  <c r="G20" i="3" s="1"/>
  <c r="F18" i="4"/>
  <c r="E18" i="4"/>
  <c r="O17" i="4"/>
  <c r="N17" i="4"/>
  <c r="M17" i="4"/>
  <c r="L17" i="4"/>
  <c r="F19" i="3" s="1"/>
  <c r="K17" i="4"/>
  <c r="E19" i="3" s="1"/>
  <c r="K19" i="3" s="1"/>
  <c r="I17" i="4"/>
  <c r="H17" i="4"/>
  <c r="G17" i="4"/>
  <c r="F17" i="4"/>
  <c r="E17" i="4"/>
  <c r="O16" i="4"/>
  <c r="N16" i="4"/>
  <c r="M16" i="4"/>
  <c r="L16" i="4"/>
  <c r="K16" i="4"/>
  <c r="I16" i="4"/>
  <c r="H16" i="4"/>
  <c r="G16" i="4"/>
  <c r="F16" i="4"/>
  <c r="E16" i="4"/>
  <c r="E18" i="3" s="1"/>
  <c r="K18" i="3" s="1"/>
  <c r="O15" i="4"/>
  <c r="I17" i="3" s="1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F16" i="3" s="1"/>
  <c r="K14" i="4"/>
  <c r="I14" i="4"/>
  <c r="I16" i="3" s="1"/>
  <c r="H14" i="4"/>
  <c r="H16" i="3" s="1"/>
  <c r="G14" i="4"/>
  <c r="G16" i="3" s="1"/>
  <c r="F14" i="4"/>
  <c r="E14" i="4"/>
  <c r="O13" i="4"/>
  <c r="N13" i="4"/>
  <c r="H15" i="3" s="1"/>
  <c r="M13" i="4"/>
  <c r="L13" i="4"/>
  <c r="F15" i="3" s="1"/>
  <c r="K13" i="4"/>
  <c r="E15" i="3" s="1"/>
  <c r="I13" i="4"/>
  <c r="I15" i="3" s="1"/>
  <c r="H13" i="4"/>
  <c r="G13" i="4"/>
  <c r="F13" i="4"/>
  <c r="E13" i="4"/>
  <c r="O12" i="4"/>
  <c r="N12" i="4"/>
  <c r="M12" i="4"/>
  <c r="L12" i="4"/>
  <c r="F14" i="3" s="1"/>
  <c r="K12" i="4"/>
  <c r="I12" i="4"/>
  <c r="H12" i="4"/>
  <c r="G12" i="4"/>
  <c r="F12" i="4"/>
  <c r="E12" i="4"/>
  <c r="O11" i="4"/>
  <c r="I13" i="3" s="1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E13" i="3" s="1"/>
  <c r="O10" i="4"/>
  <c r="N10" i="4"/>
  <c r="M10" i="4"/>
  <c r="L10" i="4"/>
  <c r="F12" i="3" s="1"/>
  <c r="K10" i="4"/>
  <c r="I10" i="4"/>
  <c r="I12" i="3" s="1"/>
  <c r="H10" i="4"/>
  <c r="H12" i="3" s="1"/>
  <c r="G10" i="4"/>
  <c r="G12" i="3" s="1"/>
  <c r="F10" i="4"/>
  <c r="E10" i="4"/>
  <c r="O9" i="4"/>
  <c r="N9" i="4"/>
  <c r="H11" i="3" s="1"/>
  <c r="M9" i="4"/>
  <c r="L9" i="4"/>
  <c r="F11" i="3" s="1"/>
  <c r="K9" i="4"/>
  <c r="E11" i="3" s="1"/>
  <c r="E34" i="3" s="1"/>
  <c r="I9" i="4"/>
  <c r="H9" i="4"/>
  <c r="G9" i="4"/>
  <c r="G11" i="3" s="1"/>
  <c r="F9" i="4"/>
  <c r="E9" i="4"/>
  <c r="O8" i="4"/>
  <c r="N8" i="4"/>
  <c r="H10" i="3" s="1"/>
  <c r="M8" i="4"/>
  <c r="G10" i="3" s="1"/>
  <c r="L8" i="4"/>
  <c r="F10" i="3" s="1"/>
  <c r="K8" i="4"/>
  <c r="I8" i="4"/>
  <c r="I10" i="3" s="1"/>
  <c r="H8" i="4"/>
  <c r="G8" i="4"/>
  <c r="F8" i="4"/>
  <c r="E8" i="4"/>
  <c r="O7" i="4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F8" i="3" s="1"/>
  <c r="K6" i="4"/>
  <c r="I6" i="4"/>
  <c r="I8" i="3" s="1"/>
  <c r="H6" i="4"/>
  <c r="H8" i="3" s="1"/>
  <c r="G6" i="4"/>
  <c r="G8" i="3" s="1"/>
  <c r="G29" i="3" s="1"/>
  <c r="F6" i="4"/>
  <c r="E6" i="4"/>
  <c r="O5" i="4"/>
  <c r="N5" i="4"/>
  <c r="H7" i="3" s="1"/>
  <c r="M5" i="4"/>
  <c r="L5" i="4"/>
  <c r="K5" i="4"/>
  <c r="I5" i="4"/>
  <c r="I7" i="3" s="1"/>
  <c r="H5" i="4"/>
  <c r="G5" i="4"/>
  <c r="F5" i="4"/>
  <c r="E5" i="4"/>
  <c r="O4" i="4"/>
  <c r="N4" i="4"/>
  <c r="H6" i="3" s="1"/>
  <c r="M4" i="4"/>
  <c r="G6" i="3" s="1"/>
  <c r="L4" i="4"/>
  <c r="F6" i="3" s="1"/>
  <c r="K4" i="4"/>
  <c r="I4" i="4"/>
  <c r="I6" i="3" s="1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E22" i="3"/>
  <c r="I21" i="3"/>
  <c r="H21" i="3"/>
  <c r="F20" i="3"/>
  <c r="E20" i="3"/>
  <c r="I19" i="3"/>
  <c r="H19" i="3"/>
  <c r="G19" i="3"/>
  <c r="I18" i="3"/>
  <c r="H18" i="3"/>
  <c r="G18" i="3"/>
  <c r="F18" i="3"/>
  <c r="E16" i="3"/>
  <c r="G15" i="3"/>
  <c r="I14" i="3"/>
  <c r="H14" i="3"/>
  <c r="G14" i="3"/>
  <c r="E14" i="3"/>
  <c r="K14" i="3" s="1"/>
  <c r="E12" i="3"/>
  <c r="I11" i="3"/>
  <c r="E10" i="3"/>
  <c r="I9" i="3"/>
  <c r="E8" i="3"/>
  <c r="G7" i="3"/>
  <c r="F7" i="3"/>
  <c r="E7" i="3"/>
  <c r="H5" i="3"/>
  <c r="G5" i="3"/>
  <c r="F5" i="3"/>
  <c r="E5" i="3"/>
  <c r="F91" i="2" a="1"/>
  <c r="F91" i="2" s="1"/>
  <c r="F90" i="2" a="1"/>
  <c r="F90" i="2" s="1"/>
  <c r="F89" i="2" a="1"/>
  <c r="F89" i="2" s="1"/>
  <c r="F88" i="2"/>
  <c r="F87" i="2" a="1"/>
  <c r="F87" i="2" s="1"/>
  <c r="F86" i="2" a="1"/>
  <c r="F86" i="2" s="1"/>
  <c r="F85" i="2" a="1"/>
  <c r="F85" i="2" s="1"/>
  <c r="F84" i="2"/>
  <c r="F82" i="2" a="1"/>
  <c r="F82" i="2" s="1"/>
  <c r="F81" i="2" a="1"/>
  <c r="F81" i="2" s="1"/>
  <c r="F80" i="2" a="1"/>
  <c r="F80" i="2" s="1"/>
  <c r="F79" i="2"/>
  <c r="F77" i="2"/>
  <c r="F76" i="2"/>
  <c r="F75" i="2"/>
  <c r="F74" i="2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G10" i="1"/>
  <c r="F14" i="1"/>
  <c r="J14" i="1"/>
  <c r="D14" i="1"/>
  <c r="G14" i="1" s="1"/>
  <c r="E10" i="1"/>
  <c r="C10" i="1"/>
  <c r="F6" i="1" l="1"/>
  <c r="F10" i="1" s="1"/>
  <c r="F10" i="5"/>
  <c r="F7" i="1"/>
  <c r="I7" i="1"/>
  <c r="I6" i="1"/>
  <c r="I10" i="1" s="1"/>
  <c r="I10" i="5"/>
  <c r="D4" i="1"/>
  <c r="H4" i="1"/>
  <c r="H6" i="1"/>
  <c r="H10" i="1" s="1"/>
  <c r="H10" i="5"/>
  <c r="I5" i="1"/>
  <c r="I12" i="1" s="1"/>
  <c r="H5" i="1"/>
  <c r="H12" i="1" s="1"/>
  <c r="D7" i="1"/>
  <c r="H7" i="1"/>
  <c r="D5" i="1"/>
  <c r="D6" i="1"/>
  <c r="D10" i="1" s="1"/>
  <c r="D11" i="1" s="1"/>
  <c r="D10" i="5"/>
  <c r="F4" i="1"/>
  <c r="I4" i="1"/>
  <c r="I12" i="5"/>
  <c r="F5" i="1"/>
  <c r="F12" i="1" s="1"/>
  <c r="K15" i="3"/>
  <c r="K23" i="3"/>
  <c r="I37" i="3" a="1"/>
  <c r="I37" i="3" s="1"/>
  <c r="K16" i="3"/>
  <c r="K12" i="3"/>
  <c r="K20" i="3"/>
  <c r="K22" i="3"/>
  <c r="I34" i="3"/>
  <c r="K10" i="3"/>
  <c r="K13" i="3"/>
  <c r="K17" i="3"/>
  <c r="K21" i="3"/>
  <c r="E25" i="3"/>
  <c r="K9" i="3"/>
  <c r="K8" i="3"/>
  <c r="F24" i="3"/>
  <c r="F32" i="3" a="1"/>
  <c r="F32" i="3" s="1"/>
  <c r="F30" i="3" a="1"/>
  <c r="F30" i="3" s="1"/>
  <c r="F36" i="3" a="1"/>
  <c r="F36" i="3" s="1"/>
  <c r="F25" i="3"/>
  <c r="F37" i="3" a="1"/>
  <c r="F37" i="3" s="1"/>
  <c r="F26" i="3"/>
  <c r="F35" i="3" a="1"/>
  <c r="F35" i="3" s="1"/>
  <c r="F31" i="3" a="1"/>
  <c r="F31" i="3" s="1"/>
  <c r="F34" i="3"/>
  <c r="F27" i="3"/>
  <c r="I27" i="3"/>
  <c r="I30" i="3" a="1"/>
  <c r="I30" i="3" s="1"/>
  <c r="I32" i="3" a="1"/>
  <c r="I32" i="3" s="1"/>
  <c r="I25" i="3"/>
  <c r="I29" i="3"/>
  <c r="I31" i="3" a="1"/>
  <c r="I31" i="3" s="1"/>
  <c r="G31" i="3" a="1"/>
  <c r="G31" i="3" s="1"/>
  <c r="G26" i="3"/>
  <c r="G36" i="3" a="1"/>
  <c r="G36" i="3" s="1"/>
  <c r="G25" i="3"/>
  <c r="G32" i="3" a="1"/>
  <c r="G32" i="3" s="1"/>
  <c r="G24" i="3"/>
  <c r="G30" i="3" a="1"/>
  <c r="G30" i="3" s="1"/>
  <c r="G37" i="3" a="1"/>
  <c r="G37" i="3" s="1"/>
  <c r="G35" i="3" a="1"/>
  <c r="G35" i="3" s="1"/>
  <c r="G34" i="3"/>
  <c r="G27" i="3"/>
  <c r="H37" i="3" a="1"/>
  <c r="H37" i="3" s="1"/>
  <c r="H31" i="3" a="1"/>
  <c r="H31" i="3" s="1"/>
  <c r="H35" i="3" a="1"/>
  <c r="H35" i="3" s="1"/>
  <c r="H36" i="3" a="1"/>
  <c r="H36" i="3" s="1"/>
  <c r="H29" i="3"/>
  <c r="H30" i="3" a="1"/>
  <c r="H30" i="3" s="1"/>
  <c r="H24" i="3"/>
  <c r="F29" i="3"/>
  <c r="K6" i="3"/>
  <c r="H25" i="3"/>
  <c r="I24" i="4"/>
  <c r="I5" i="3"/>
  <c r="O3" i="4"/>
  <c r="O24" i="4" s="1"/>
  <c r="H24" i="4"/>
  <c r="I24" i="3"/>
  <c r="E26" i="3"/>
  <c r="H32" i="3" a="1"/>
  <c r="H32" i="3" s="1"/>
  <c r="E36" i="3" a="1"/>
  <c r="E36" i="3" s="1"/>
  <c r="I36" i="3" a="1"/>
  <c r="I36" i="3" s="1"/>
  <c r="E27" i="3"/>
  <c r="H27" i="3"/>
  <c r="H34" i="3"/>
  <c r="E32" i="3" a="1"/>
  <c r="E32" i="3" s="1"/>
  <c r="E30" i="3" a="1"/>
  <c r="E30" i="3" s="1"/>
  <c r="K7" i="3"/>
  <c r="K11" i="3"/>
  <c r="H26" i="3"/>
  <c r="E24" i="3"/>
  <c r="I26" i="3"/>
  <c r="E29" i="3"/>
  <c r="E35" i="3" a="1"/>
  <c r="E35" i="3" s="1"/>
  <c r="I35" i="3" a="1"/>
  <c r="I35" i="3" s="1"/>
  <c r="E37" i="3" a="1"/>
  <c r="E37" i="3" s="1"/>
  <c r="E31" i="3" a="1"/>
  <c r="E31" i="3" s="1"/>
  <c r="E12" i="1"/>
  <c r="E14" i="1"/>
  <c r="H14" i="1" s="1"/>
  <c r="C12" i="1"/>
  <c r="I14" i="1"/>
  <c r="G13" i="1"/>
  <c r="G12" i="1"/>
  <c r="C13" i="1"/>
  <c r="C11" i="1"/>
  <c r="E13" i="1"/>
  <c r="F13" i="1"/>
  <c r="G11" i="1"/>
  <c r="E11" i="1"/>
  <c r="I13" i="1" l="1"/>
  <c r="H13" i="1"/>
  <c r="F13" i="5"/>
  <c r="H11" i="1"/>
  <c r="D13" i="5"/>
  <c r="I11" i="1"/>
  <c r="D11" i="5"/>
  <c r="D12" i="1"/>
  <c r="F11" i="1"/>
  <c r="I11" i="5"/>
  <c r="H11" i="5"/>
  <c r="I13" i="5"/>
  <c r="D13" i="1"/>
  <c r="F12" i="5"/>
  <c r="F11" i="5"/>
  <c r="H13" i="5"/>
  <c r="H12" i="5"/>
  <c r="D12" i="5"/>
  <c r="K29" i="3"/>
  <c r="K26" i="3"/>
  <c r="K35" i="3" a="1"/>
  <c r="K35" i="3" s="1"/>
  <c r="K32" i="3" a="1"/>
  <c r="K32" i="3" s="1"/>
  <c r="K30" i="3" a="1"/>
  <c r="K30" i="3" s="1"/>
  <c r="K34" i="3"/>
  <c r="K27" i="3"/>
  <c r="K36" i="3" a="1"/>
  <c r="K36" i="3" s="1"/>
  <c r="K24" i="3"/>
  <c r="K37" i="3" a="1"/>
  <c r="K37" i="3" s="1"/>
  <c r="K31" i="3" a="1"/>
  <c r="K31" i="3" s="1"/>
  <c r="K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<sst xmlns="http://schemas.openxmlformats.org/spreadsheetml/2006/main" count="1699" uniqueCount="262">
  <si>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</si>
  <si>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</si>
  <si>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</si>
  <si>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</si>
  <si>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</si>
  <si>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</si>
  <si>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</si>
  <si>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</si>
  <si>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</si>
  <si>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</si>
  <si>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</si>
  <si>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</si>
  <si>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</si>
  <si>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</si>
  <si>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</si>
  <si>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</si>
  <si>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</si>
  <si>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</si>
  <si>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</si>
  <si>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</si>
  <si>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</si>
  <si>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</si>
  <si>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</si>
  <si>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</si>
  <si>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</si>
  <si>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</si>
  <si>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</si>
  <si>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</si>
  <si>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</si>
  <si>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</si>
  <si>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</si>
  <si>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</si>
  <si>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</si>
  <si>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</si>
  <si>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</si>
  <si>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</si>
  <si>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</si>
  <si>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</si>
  <si>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</si>
  <si>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</si>
  <si>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</si>
  <si>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</si>
  <si>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</si>
  <si>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</si>
  <si>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</si>
  <si>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</si>
  <si>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</si>
  <si>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</si>
  <si>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</si>
  <si>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</si>
  <si>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</si>
  <si>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</si>
  <si>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</si>
  <si>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</si>
  <si>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</si>
  <si>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</si>
  <si>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</si>
  <si>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</si>
  <si>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</si>
  <si>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</si>
  <si>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</si>
  <si>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</si>
  <si>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</si>
  <si>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</si>
  <si>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</si>
  <si>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</si>
  <si>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</si>
  <si>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</si>
  <si>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</si>
  <si>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</si>
  <si>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</si>
  <si>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</si>
  <si>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</si>
  <si>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</si>
  <si>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</si>
  <si>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</si>
  <si>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</si>
  <si>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</si>
  <si>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</si>
  <si>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</si>
  <si>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</si>
  <si>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</si>
  <si>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</si>
  <si>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</si>
  <si>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</si>
  <si>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</si>
  <si>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</si>
  <si>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</si>
  <si>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</si>
  <si>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</si>
  <si>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</si>
  <si>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</si>
  <si>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</si>
  <si>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</si>
  <si>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</si>
  <si>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</si>
  <si>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</si>
  <si>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</si>
  <si>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</si>
  <si>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</si>
  <si>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</si>
  <si>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</si>
  <si>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</si>
  <si>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</si>
  <si>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</si>
  <si>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</si>
  <si>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</si>
  <si>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</si>
  <si>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</si>
  <si>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</si>
  <si>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</si>
  <si>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</si>
  <si>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</si>
  <si>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</si>
  <si>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</si>
  <si>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</si>
  <si>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</si>
  <si>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</si>
  <si>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</si>
  <si>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</si>
  <si>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</si>
  <si>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</si>
  <si>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</si>
  <si>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</si>
  <si>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</si>
  <si>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</si>
  <si>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</si>
  <si>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</si>
  <si>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</si>
  <si>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</si>
  <si>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</si>
  <si>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</si>
  <si>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</si>
  <si>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</si>
  <si>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</si>
  <si>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</si>
  <si>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</si>
  <si>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</si>
  <si>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</si>
  <si>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</si>
  <si>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</si>
  <si>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</si>
  <si>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</si>
  <si>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</si>
  <si>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</si>
  <si>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</si>
  <si>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</si>
  <si>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</si>
  <si>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</si>
  <si>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</si>
  <si>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</si>
  <si>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</si>
  <si>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</si>
  <si>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</si>
  <si>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</si>
  <si>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</si>
  <si>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</si>
  <si>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</si>
  <si>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</si>
  <si>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</si>
  <si>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</si>
  <si>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</si>
  <si>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</si>
  <si>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</si>
  <si>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</si>
  <si>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</si>
  <si>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</si>
  <si>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</si>
  <si>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</si>
  <si>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</si>
  <si>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</si>
  <si>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</si>
  <si>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</si>
  <si>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</si>
  <si>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</si>
  <si>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</si>
  <si>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</si>
  <si>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</si>
  <si>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</si>
  <si>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</si>
  <si>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</si>
  <si>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</si>
  <si>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</si>
  <si>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</si>
  <si>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</si>
  <si>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</si>
  <si>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</si>
  <si>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</si>
  <si>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</si>
  <si>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</si>
  <si>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</si>
  <si>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</si>
  <si>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</si>
  <si>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</si>
  <si>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</si>
  <si>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</si>
  <si>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</si>
  <si>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</si>
  <si>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</si>
  <si>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</si>
  <si>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</si>
  <si>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</si>
  <si>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</si>
  <si>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</si>
  <si>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</si>
  <si>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</si>
  <si>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</si>
  <si>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</si>
  <si>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</si>
  <si>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</si>
  <si>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</si>
  <si>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</si>
  <si>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</si>
  <si>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</si>
  <si>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</si>
  <si>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</si>
  <si>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</si>
  <si>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</si>
  <si>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</si>
  <si>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</si>
  <si>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</si>
  <si>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</si>
  <si>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</si>
  <si>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</si>
  <si>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</si>
  <si>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</si>
  <si>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</si>
  <si>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</si>
  <si>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</si>
  <si>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</si>
  <si>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</si>
  <si>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</si>
  <si>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</si>
  <si>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</si>
  <si>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</si>
  <si>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</si>
  <si>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</si>
  <si>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</si>
  <si>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</si>
  <si>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</si>
  <si>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</si>
  <si>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</si>
  <si>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</si>
  <si>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</si>
  <si>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</si>
  <si>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</si>
  <si>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</si>
  <si>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</si>
  <si>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</si>
  <si>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</si>
  <si>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</si>
  <si>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</si>
  <si>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</si>
  <si>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</si>
  <si>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</si>
  <si>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</si>
  <si>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</si>
  <si>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</si>
  <si>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</si>
  <si>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Removed</t>
  </si>
  <si>
    <t>Results reflect exclusion of DEI NC from all groups</t>
  </si>
  <si>
    <t>Results reflect exclusion of DEI NC from the nuclear group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</si>
</sst>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10" fontId="6" fillId="3" borderId="0" xfId="2" applyNumberFormat="1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'C1-01-Staff-302 Att 1 All Group'!$J$10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'C1-01-Staff-302 Att 1 All Group'!$C$9:$I$9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All Group'!$C$10:$I$10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'C1-01-Staff-302 Att 1 All Group'!$J$11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All Group'!$C$9:$I$9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All Group'!$C$11:$I$11</c:f>
              <c:numCache>
                <c:formatCode>0.00%</c:formatCode>
                <c:ptCount val="7"/>
                <c:pt idx="0">
                  <c:v>7.735373038385579E-2</c:v>
                </c:pt>
                <c:pt idx="1">
                  <c:v>0.13115116279069761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'C1-01-Staff-302 Att 1 All Group'!$J$12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All Group'!$C$9:$I$9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All Group'!$C$12:$I$12</c:f>
              <c:numCache>
                <c:formatCode>0.00%</c:formatCode>
                <c:ptCount val="7"/>
                <c:pt idx="0">
                  <c:v>1.589482102883677E-3</c:v>
                </c:pt>
                <c:pt idx="1">
                  <c:v>1.0948837209302398E-2</c:v>
                </c:pt>
                <c:pt idx="2">
                  <c:v>3.3695505454500729E-3</c:v>
                </c:pt>
                <c:pt idx="3">
                  <c:v>3.8214285714286422E-3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'C1-01-Staff-302 Att 1 All Group'!$J$13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All Group'!$C$9:$I$9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All Group'!$C$13:$I$13</c:f>
              <c:numCache>
                <c:formatCode>0.00%</c:formatCode>
                <c:ptCount val="7"/>
                <c:pt idx="0">
                  <c:v>0.11332985573898613</c:v>
                </c:pt>
                <c:pt idx="1">
                  <c:v>8.3899999999999975E-2</c:v>
                </c:pt>
                <c:pt idx="2">
                  <c:v>7.5649674361365271E-2</c:v>
                </c:pt>
                <c:pt idx="3">
                  <c:v>6.717857142857131E-2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'C1-01-Staff-302 Att 1 All Group'!$J$14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'C1-01-Staff-302 Att 1 All Group'!$C$9:$H$9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'C1-01-Staff-302 Att 1 All Group'!$C$14:$I$14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'C1-01-Staff-302 Att 1 Nuclear'!$J$10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'C1-01-Staff-302 Att 1 Nuclear'!$C$9:$I$9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Nuclear'!$C$10:$I$10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9-44D0-9E1E-F0F120E4D0A7}"/>
            </c:ext>
          </c:extLst>
        </c:ser>
        <c:ser>
          <c:idx val="1"/>
          <c:order val="1"/>
          <c:tx>
            <c:strRef>
              <c:f>'C1-01-Staff-302 Att 1 Nuclear'!$J$11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Nuclear'!$C$9:$I$9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Nuclear'!$C$11:$I$11</c:f>
              <c:numCache>
                <c:formatCode>0.00%</c:formatCode>
                <c:ptCount val="7"/>
                <c:pt idx="0">
                  <c:v>7.735373038385579E-2</c:v>
                </c:pt>
                <c:pt idx="1">
                  <c:v>0.13169318181818168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9-44D0-9E1E-F0F120E4D0A7}"/>
            </c:ext>
          </c:extLst>
        </c:ser>
        <c:ser>
          <c:idx val="2"/>
          <c:order val="2"/>
          <c:tx>
            <c:strRef>
              <c:f>'C1-01-Staff-302 Att 1 Nuclear'!$J$12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Nuclear'!$C$9:$I$9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Nuclear'!$C$12:$I$12</c:f>
              <c:numCache>
                <c:formatCode>0.00%</c:formatCode>
                <c:ptCount val="7"/>
                <c:pt idx="0">
                  <c:v>1.589482102883677E-3</c:v>
                </c:pt>
                <c:pt idx="1">
                  <c:v>1.400681818181837E-2</c:v>
                </c:pt>
                <c:pt idx="2">
                  <c:v>3.3695505454500729E-3</c:v>
                </c:pt>
                <c:pt idx="3">
                  <c:v>3.8214285714286422E-3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9-44D0-9E1E-F0F120E4D0A7}"/>
            </c:ext>
          </c:extLst>
        </c:ser>
        <c:ser>
          <c:idx val="3"/>
          <c:order val="3"/>
          <c:tx>
            <c:strRef>
              <c:f>'C1-01-Staff-302 Att 1 Nuclear'!$J$13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 1 Nuclear'!$C$9:$I$9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 1 Nuclear'!$C$13:$I$13</c:f>
              <c:numCache>
                <c:formatCode>0.00%</c:formatCode>
                <c:ptCount val="7"/>
                <c:pt idx="0">
                  <c:v>0.11332985573898613</c:v>
                </c:pt>
                <c:pt idx="1">
                  <c:v>8.0299999999999927E-2</c:v>
                </c:pt>
                <c:pt idx="2">
                  <c:v>7.5649674361365271E-2</c:v>
                </c:pt>
                <c:pt idx="3">
                  <c:v>6.717857142857131E-2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9-44D0-9E1E-F0F120E4D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'C1-01-Staff-302 Att 1 Nuclear'!$J$14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'C1-01-Staff-302 Att 1 Nuclear'!$C$9:$H$9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'C1-01-Staff-302 Att 1 Nuclear'!$C$14:$I$14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D9-44D0-9E1E-F0F120E4D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10EB11-29AC-4011-A24F-ECA82A665C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zoomScaleNormal="100" workbookViewId="0">
      <selection activeCell="H25" sqref="H25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1" t="s">
        <v>260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0.52961287916007183</v>
      </c>
      <c r="D4" s="2">
        <f>'Authorized Equity Ratios All Gr'!F74</f>
        <v>0.5011511627906976</v>
      </c>
      <c r="E4" s="2">
        <f>'Summary Actual Equity Ratios'!K29</f>
        <v>0.5288925923606147</v>
      </c>
      <c r="F4" s="2">
        <f>'Authorized Equity Ratios All Gr'!F79</f>
        <v>0.52882142857142866</v>
      </c>
      <c r="G4" s="2">
        <f>'Summary Actual Equity Ratios'!K34</f>
        <v>0.51753330898537153</v>
      </c>
      <c r="H4" s="2">
        <f>'Authorized Equity Ratios All Gr'!F84</f>
        <v>0.50492857142857139</v>
      </c>
      <c r="I4" s="2">
        <f>'Authorized Equity Ratios All Gr'!F88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 All Gr'!F75</f>
        <v>0.5121</v>
      </c>
      <c r="E5" s="2">
        <f>'Summary Actual Equity Ratios'!K30</f>
        <v>0.53226214290606477</v>
      </c>
      <c r="F5" s="2">
        <f>'Authorized Equity Ratios All Gr'!F80</f>
        <v>0.52500000000000002</v>
      </c>
      <c r="G5" s="2">
        <f>'Summary Actual Equity Ratios'!K35</f>
        <v>0.52538643115427863</v>
      </c>
      <c r="H5" s="2">
        <f>'Authorized Equity Ratios All Gr'!F85</f>
        <v>0.5</v>
      </c>
      <c r="I5" s="2">
        <f>'Authorized Equity Ratios All Gr'!F89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 All Gr'!F76</f>
        <v>0.37</v>
      </c>
      <c r="E6" s="2">
        <f>'Summary Actual Equity Ratios'!K31</f>
        <v>0.46559959449903265</v>
      </c>
      <c r="F6" s="2">
        <f>'Authorized Equity Ratios All Gr'!F81</f>
        <v>0.50130000000000008</v>
      </c>
      <c r="G6" s="2">
        <f>'Summary Actual Equity Ratios'!K36</f>
        <v>0.45066966667333236</v>
      </c>
      <c r="H6" s="2">
        <f>'Authorized Equity Ratios All Gr'!F86</f>
        <v>0.48</v>
      </c>
      <c r="I6" s="2">
        <f>'Authorized Equity Ratios All Gr'!F90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 All Gr'!F77</f>
        <v>0.59599999999999997</v>
      </c>
      <c r="E7" s="2">
        <f>'Summary Actual Equity Ratios'!K32</f>
        <v>0.60791181726743004</v>
      </c>
      <c r="F7" s="2">
        <f>'Authorized Equity Ratios All Gr'!F82</f>
        <v>0.59599999999999997</v>
      </c>
      <c r="G7" s="2">
        <f>'Summary Actual Equity Ratios'!K37</f>
        <v>0.59703265188304666</v>
      </c>
      <c r="H7" s="2">
        <f>'Authorized Equity Ratios All Gr'!F87</f>
        <v>0.53</v>
      </c>
      <c r="I7" s="2">
        <f>'Authorized Equity Ratios All Gr'!F91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7.735373038385579E-2</v>
      </c>
      <c r="D11" s="10">
        <f t="shared" si="3"/>
        <v>0.13115116279069761</v>
      </c>
      <c r="E11" s="10">
        <f t="shared" si="3"/>
        <v>6.3292997861582045E-2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1.589482102883677E-3</v>
      </c>
      <c r="D12" s="10">
        <f t="shared" si="5"/>
        <v>1.0948837209302398E-2</v>
      </c>
      <c r="E12" s="10">
        <f t="shared" si="5"/>
        <v>3.3695505454500729E-3</v>
      </c>
      <c r="F12" s="10">
        <f t="shared" ref="F12:G12" si="6">MAX(F4:F5)-MIN(F4:F5)</f>
        <v>3.8214285714286422E-3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0.11332985573898613</v>
      </c>
      <c r="D13" s="10">
        <f t="shared" ref="D13:H13" si="7">D7-MAX(D4:D5)</f>
        <v>8.3899999999999975E-2</v>
      </c>
      <c r="E13" s="10">
        <f t="shared" si="7"/>
        <v>7.5649674361365271E-2</v>
      </c>
      <c r="F13" s="10">
        <f t="shared" ref="F13:G13" si="8">F7-MAX(F4:F5)</f>
        <v>6.717857142857131E-2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E35E9-31B9-4A86-ABD7-08E6E75D9F71}">
  <dimension ref="B2:J15"/>
  <sheetViews>
    <sheetView zoomScaleNormal="100" workbookViewId="0">
      <selection activeCell="I4" sqref="I4:I7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1" t="s">
        <v>261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0.52961287916007183</v>
      </c>
      <c r="D4" s="2">
        <f>'Authorized Equity Ratios Nuclea'!F74</f>
        <v>0.50169318181818168</v>
      </c>
      <c r="E4" s="2">
        <f>'Summary Actual Equity Ratios'!K29</f>
        <v>0.5288925923606147</v>
      </c>
      <c r="F4" s="2">
        <f>'Authorized Equity Ratios Nuclea'!F79</f>
        <v>0.52882142857142866</v>
      </c>
      <c r="G4" s="2">
        <f>'Summary Actual Equity Ratios'!K34</f>
        <v>0.51753330898537153</v>
      </c>
      <c r="H4" s="2">
        <f>'Authorized Equity Ratios Nuclea'!F84</f>
        <v>0.50492857142857139</v>
      </c>
      <c r="I4" s="2">
        <f>'Authorized Equity Ratios Nuclea'!F88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 Nuclea'!F75</f>
        <v>0.51570000000000005</v>
      </c>
      <c r="E5" s="2">
        <f>'Summary Actual Equity Ratios'!K30</f>
        <v>0.53226214290606477</v>
      </c>
      <c r="F5" s="2">
        <f>'Authorized Equity Ratios Nuclea'!F80</f>
        <v>0.52500000000000002</v>
      </c>
      <c r="G5" s="2">
        <f>'Summary Actual Equity Ratios'!K35</f>
        <v>0.52538643115427863</v>
      </c>
      <c r="H5" s="2">
        <f>'Authorized Equity Ratios Nuclea'!F85</f>
        <v>0.5</v>
      </c>
      <c r="I5" s="2">
        <f>'Authorized Equity Ratios Nuclea'!F89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 Nuclea'!F76</f>
        <v>0.37</v>
      </c>
      <c r="E6" s="2">
        <f>'Summary Actual Equity Ratios'!K31</f>
        <v>0.46559959449903265</v>
      </c>
      <c r="F6" s="2">
        <f>'Authorized Equity Ratios Nuclea'!F81</f>
        <v>0.50130000000000008</v>
      </c>
      <c r="G6" s="2">
        <f>'Summary Actual Equity Ratios'!K36</f>
        <v>0.45066966667333236</v>
      </c>
      <c r="H6" s="2">
        <f>'Authorized Equity Ratios Nuclea'!F86</f>
        <v>0.48</v>
      </c>
      <c r="I6" s="2">
        <f>'Authorized Equity Ratios Nuclea'!F90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 Nuclea'!F77</f>
        <v>0.59599999999999997</v>
      </c>
      <c r="E7" s="2">
        <f>'Summary Actual Equity Ratios'!K32</f>
        <v>0.60791181726743004</v>
      </c>
      <c r="F7" s="2">
        <f>'Authorized Equity Ratios Nuclea'!F82</f>
        <v>0.59599999999999997</v>
      </c>
      <c r="G7" s="2">
        <f>'Summary Actual Equity Ratios'!K37</f>
        <v>0.59703265188304666</v>
      </c>
      <c r="H7" s="2">
        <f>'Authorized Equity Ratios Nuclea'!F87</f>
        <v>0.53</v>
      </c>
      <c r="I7" s="2">
        <f>'Authorized Equity Ratios Nuclea'!F91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I10" si="0">D6</f>
        <v>0.37</v>
      </c>
      <c r="E10" s="10">
        <f t="shared" si="0"/>
        <v>0.46559959449903265</v>
      </c>
      <c r="F10" s="10">
        <f t="shared" si="0"/>
        <v>0.50130000000000008</v>
      </c>
      <c r="G10" s="10">
        <f t="shared" si="0"/>
        <v>0.45066966667333236</v>
      </c>
      <c r="H10" s="10">
        <f t="shared" si="0"/>
        <v>0.48</v>
      </c>
      <c r="I10" s="10">
        <f t="shared" si="0"/>
        <v>0.41</v>
      </c>
      <c r="J10" s="13">
        <v>1</v>
      </c>
    </row>
    <row r="11" spans="2:10" x14ac:dyDescent="0.45">
      <c r="B11" s="8" t="s">
        <v>14</v>
      </c>
      <c r="C11" s="10">
        <f t="shared" ref="C11:I11" si="1">MIN(C4:C5)-C10</f>
        <v>7.735373038385579E-2</v>
      </c>
      <c r="D11" s="10">
        <f t="shared" si="1"/>
        <v>0.13169318181818168</v>
      </c>
      <c r="E11" s="10">
        <f t="shared" si="1"/>
        <v>6.3292997861582045E-2</v>
      </c>
      <c r="F11" s="10">
        <f t="shared" si="1"/>
        <v>2.3699999999999943E-2</v>
      </c>
      <c r="G11" s="10">
        <f t="shared" si="1"/>
        <v>6.6863642312039173E-2</v>
      </c>
      <c r="H11" s="10">
        <f t="shared" si="1"/>
        <v>2.0000000000000018E-2</v>
      </c>
      <c r="I11" s="10">
        <f t="shared" si="1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2">MAX(C4:C5)-MIN(C4:C5)</f>
        <v>1.589482102883677E-3</v>
      </c>
      <c r="D12" s="10">
        <f t="shared" si="2"/>
        <v>1.400681818181837E-2</v>
      </c>
      <c r="E12" s="10">
        <f t="shared" si="2"/>
        <v>3.3695505454500729E-3</v>
      </c>
      <c r="F12" s="10">
        <f t="shared" si="2"/>
        <v>3.8214285714286422E-3</v>
      </c>
      <c r="G12" s="10">
        <f t="shared" si="2"/>
        <v>7.8531221689071007E-3</v>
      </c>
      <c r="H12" s="10">
        <f t="shared" si="2"/>
        <v>4.9285714285713933E-3</v>
      </c>
      <c r="I12" s="10">
        <f t="shared" si="2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0.11332985573898613</v>
      </c>
      <c r="D13" s="10">
        <f t="shared" ref="D13:I13" si="3">D7-MAX(D4:D5)</f>
        <v>8.0299999999999927E-2</v>
      </c>
      <c r="E13" s="10">
        <f t="shared" si="3"/>
        <v>7.5649674361365271E-2</v>
      </c>
      <c r="F13" s="10">
        <f t="shared" si="3"/>
        <v>6.717857142857131E-2</v>
      </c>
      <c r="G13" s="10">
        <f t="shared" si="3"/>
        <v>7.1646220728768029E-2</v>
      </c>
      <c r="H13" s="10">
        <f t="shared" si="3"/>
        <v>2.5071428571428633E-2</v>
      </c>
      <c r="I13" s="10">
        <f t="shared" si="3"/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4">C14</f>
        <v>0.45</v>
      </c>
      <c r="E14" s="10">
        <f t="shared" si="4"/>
        <v>0.45</v>
      </c>
      <c r="F14" s="10">
        <f t="shared" ref="F14:H14" si="5">C14</f>
        <v>0.45</v>
      </c>
      <c r="G14" s="10">
        <f t="shared" si="5"/>
        <v>0.45</v>
      </c>
      <c r="H14" s="10">
        <f t="shared" si="5"/>
        <v>0.45</v>
      </c>
      <c r="I14" s="10">
        <f t="shared" ref="I14" si="6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zoomScale="85" zoomScaleNormal="85" workbookViewId="0">
      <selection activeCell="F21" sqref="F21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8" t="s">
        <v>25</v>
      </c>
      <c r="C2" s="78"/>
      <c r="D2" s="78"/>
      <c r="E2" s="78"/>
      <c r="F2" s="78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s="77" customFormat="1" x14ac:dyDescent="0.45">
      <c r="B21" s="72" t="s">
        <v>84</v>
      </c>
      <c r="C21" s="72" t="str">
        <f t="shared" si="1"/>
        <v>North Carolina</v>
      </c>
      <c r="D21" s="73" t="s">
        <v>85</v>
      </c>
      <c r="E21" s="73" t="s">
        <v>38</v>
      </c>
      <c r="F21" s="74" t="s">
        <v>259</v>
      </c>
      <c r="G21" s="74"/>
      <c r="H21" s="75" t="s">
        <v>51</v>
      </c>
      <c r="I21" s="75" t="s">
        <v>39</v>
      </c>
      <c r="J21" s="73" t="s">
        <v>41</v>
      </c>
      <c r="K21" s="73"/>
      <c r="L21" s="72" t="s">
        <v>86</v>
      </c>
      <c r="M21" s="72" t="s">
        <v>88</v>
      </c>
      <c r="N21" s="72" t="s">
        <v>38</v>
      </c>
      <c r="O21" s="76" t="str">
        <f t="shared" si="2"/>
        <v>Virginia Electric &amp; Power Co.North CarolinaElectric</v>
      </c>
      <c r="P21" s="7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0.5011511627906976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0.5121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0.52882142857142866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73FA-01FD-47DD-BE20-41A5B92F27D6}">
  <dimension ref="B1:P100"/>
  <sheetViews>
    <sheetView zoomScale="85" zoomScaleNormal="85" workbookViewId="0">
      <selection activeCell="H21" sqref="H21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8" t="s">
        <v>25</v>
      </c>
      <c r="C2" s="78"/>
      <c r="D2" s="78"/>
      <c r="E2" s="78"/>
      <c r="F2" s="78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s="77" customFormat="1" x14ac:dyDescent="0.45">
      <c r="B21" s="72" t="s">
        <v>84</v>
      </c>
      <c r="C21" s="72" t="str">
        <f t="shared" si="1"/>
        <v>North Carolina</v>
      </c>
      <c r="D21" s="73" t="s">
        <v>85</v>
      </c>
      <c r="E21" s="73" t="s">
        <v>38</v>
      </c>
      <c r="F21" s="74">
        <v>0.52500000000000002</v>
      </c>
      <c r="G21" s="74"/>
      <c r="H21" s="75"/>
      <c r="I21" s="75" t="s">
        <v>39</v>
      </c>
      <c r="J21" s="73" t="s">
        <v>41</v>
      </c>
      <c r="K21" s="73"/>
      <c r="L21" s="72" t="s">
        <v>86</v>
      </c>
      <c r="M21" s="72" t="s">
        <v>88</v>
      </c>
      <c r="N21" s="72" t="s">
        <v>38</v>
      </c>
      <c r="O21" s="76" t="str">
        <f t="shared" si="2"/>
        <v>Virginia Electric &amp; Power Co.North CarolinaElectric</v>
      </c>
      <c r="P21" s="7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0.50169318181818168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0.51570000000000005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0.52882142857142866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9" t="s">
        <v>222</v>
      </c>
      <c r="C2" s="79"/>
      <c r="D2" s="79"/>
      <c r="E2" s="79"/>
      <c r="F2" s="79"/>
      <c r="G2" s="79"/>
      <c r="H2" s="79"/>
      <c r="I2" s="79"/>
      <c r="J2" s="79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0.53200323370818459</v>
      </c>
      <c r="F24" s="55">
        <f t="shared" ref="F24:I24" si="1">AVERAGE(F6:F23)</f>
        <v>0.52955774081031981</v>
      </c>
      <c r="G24" s="55">
        <f t="shared" si="1"/>
        <v>0.52740159748274762</v>
      </c>
      <c r="H24" s="55">
        <f t="shared" si="1"/>
        <v>0.52752858771953792</v>
      </c>
      <c r="I24" s="55">
        <f t="shared" si="1"/>
        <v>0.53157323607956875</v>
      </c>
      <c r="K24" s="56">
        <f t="shared" ref="K24" si="2">AVERAGE(K6:K23)</f>
        <v>0.52961287916007183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0.52650729861560541</v>
      </c>
      <c r="F25" s="58">
        <f t="shared" si="3"/>
        <v>0.52437501882943294</v>
      </c>
      <c r="G25" s="58">
        <f t="shared" si="3"/>
        <v>0.52642876946053607</v>
      </c>
      <c r="H25" s="58">
        <f t="shared" si="3"/>
        <v>0.53213086765962792</v>
      </c>
      <c r="I25" s="58">
        <f t="shared" si="3"/>
        <v>0.53057855152062217</v>
      </c>
      <c r="K25" s="2">
        <f>MEDIAN(K6:K23)</f>
        <v>0.52802339705718815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0.62118203839705777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0.52926758529511952</v>
      </c>
      <c r="F29" s="49">
        <f>AVERAGEIF($L:$L, "Nuclear", F:F)</f>
        <v>0.52820014727732811</v>
      </c>
      <c r="G29" s="49">
        <f>AVERAGEIF($L:$L, "Nuclear", G:G)</f>
        <v>0.52732829722424979</v>
      </c>
      <c r="H29" s="49">
        <f>AVERAGEIF($L:$L, "Nuclear", H:H)</f>
        <v>0.5292289631918603</v>
      </c>
      <c r="I29" s="49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49" cm="1">
        <f t="array" ref="E30">MEDIAN( IF($L$6:$L$23="Nuclear",E$6:E$23))</f>
        <v>0.53243744118526071</v>
      </c>
      <c r="F30" s="49" cm="1">
        <f t="array" ref="F30">MEDIAN( IF($L$6:$L$23="Nuclear",F$6:F$23))</f>
        <v>0.53518613010872651</v>
      </c>
      <c r="G30" s="49" cm="1">
        <f t="array" ref="G30">MEDIAN( IF($L$6:$L$23="Nuclear",G$6:G$23))</f>
        <v>0.52642876946053607</v>
      </c>
      <c r="H30" s="49" cm="1">
        <f t="array" ref="H30">MEDIAN( IF($L$6:$L$23="Nuclear",H$6:H$23))</f>
        <v>0.53213086765962792</v>
      </c>
      <c r="I30" s="49" cm="1">
        <f t="array" ref="I30">MEDIAN( IF($L$6:$L$23="Nuclear",I$6:I$23))</f>
        <v>0.53057855152062217</v>
      </c>
      <c r="K30" s="59" cm="1">
        <f t="array" ref="K30">MEDIAN( IF($L$6:$L$23="Nuclear",K$6:K$23))</f>
        <v>0.53226214290606477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abSelected="1" workbookViewId="0">
      <selection activeCell="B37" sqref="B37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884E7E-8E6A-436A-911F-66DF202511EE}">
  <ds:schemaRefs>
    <ds:schemaRef ds:uri="http://schemas.microsoft.com/office/2006/metadata/properties"/>
    <ds:schemaRef ds:uri="http://purl.org/dc/elements/1.1/"/>
    <ds:schemaRef ds:uri="63d7fcb5-7bd1-497a-b94f-6231df271a74"/>
    <ds:schemaRef ds:uri="http://schemas.microsoft.com/office/2006/documentManagement/types"/>
    <ds:schemaRef ds:uri="76a73a03-073c-4e8a-9fc1-654f7c642b9a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09CBA142-4F92-4060-8DE6-725158E02B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C1-01-Staff-302 Att 1 All Group</vt:lpstr>
      <vt:lpstr>C1-01-Staff-302 Att 1 Nuclear</vt:lpstr>
      <vt:lpstr>Authorized Equity Ratios All Gr</vt:lpstr>
      <vt:lpstr>Authorized Equity Ratios Nuclea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2026-04-16T16:39:46Z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