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621" documentId="11_8297A0EF428D3D3EE6F0C012EEA19D594E60C440" xr6:coauthVersionLast="47" xr6:coauthVersionMax="47" xr10:uidLastSave="{4F4308FB-F4FA-4098-B892-CF6793AB1E45}"/>
  <bookViews>
    <workbookView xWindow="-96" yWindow="-96" windowWidth="23232" windowHeight="12552" xr2:uid="{00000000-000D-0000-FFFF-FFFF00000000}"/>
  </bookViews>
  <sheets>
    <sheet name="Exh-2 Proxy Group Screening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'Exh-2 Proxy Group Screening'!$A$1:$O$61,'Exh-2 Proxy Group Screening'!$Q$1:$AE$51,'Exh-2 Proxy Group Screening'!$AG$1:$AN$24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" i="1" l="1"/>
  <c r="S14" i="1"/>
  <c r="X43" i="1" l="1"/>
  <c r="V50" i="1"/>
  <c r="U50" i="1"/>
  <c r="S50" i="1"/>
  <c r="X50" i="1"/>
  <c r="W50" i="1"/>
  <c r="J50" i="1"/>
  <c r="AD50" i="1" s="1"/>
  <c r="I50" i="1"/>
  <c r="AA50" i="1" s="1"/>
  <c r="V49" i="1"/>
  <c r="U49" i="1"/>
  <c r="S49" i="1"/>
  <c r="X49" i="1"/>
  <c r="W49" i="1"/>
  <c r="J49" i="1"/>
  <c r="AD49" i="1" s="1"/>
  <c r="I49" i="1"/>
  <c r="AA49" i="1" s="1"/>
  <c r="V48" i="1"/>
  <c r="U48" i="1"/>
  <c r="S48" i="1"/>
  <c r="W48" i="1"/>
  <c r="J48" i="1"/>
  <c r="AD48" i="1" s="1"/>
  <c r="AE48" i="1" s="1"/>
  <c r="I48" i="1"/>
  <c r="AA48" i="1" s="1"/>
  <c r="AB48" i="1" s="1"/>
  <c r="V47" i="1"/>
  <c r="U47" i="1"/>
  <c r="S47" i="1"/>
  <c r="X47" i="1"/>
  <c r="W47" i="1"/>
  <c r="J47" i="1"/>
  <c r="AD47" i="1" s="1"/>
  <c r="I47" i="1"/>
  <c r="AA47" i="1" s="1"/>
  <c r="V46" i="1"/>
  <c r="U46" i="1"/>
  <c r="S46" i="1"/>
  <c r="W46" i="1"/>
  <c r="J46" i="1"/>
  <c r="AD46" i="1" s="1"/>
  <c r="AE46" i="1" s="1"/>
  <c r="I46" i="1"/>
  <c r="AA46" i="1" s="1"/>
  <c r="AB46" i="1" s="1"/>
  <c r="V45" i="1"/>
  <c r="U45" i="1"/>
  <c r="S45" i="1"/>
  <c r="X45" i="1"/>
  <c r="W45" i="1"/>
  <c r="J45" i="1"/>
  <c r="AD45" i="1" s="1"/>
  <c r="I45" i="1"/>
  <c r="AA45" i="1" s="1"/>
  <c r="V44" i="1"/>
  <c r="U44" i="1"/>
  <c r="S44" i="1"/>
  <c r="X44" i="1"/>
  <c r="W44" i="1"/>
  <c r="J44" i="1"/>
  <c r="AD44" i="1" s="1"/>
  <c r="I44" i="1"/>
  <c r="AA44" i="1" s="1"/>
  <c r="V43" i="1"/>
  <c r="U43" i="1"/>
  <c r="S43" i="1"/>
  <c r="W43" i="1"/>
  <c r="J43" i="1"/>
  <c r="AD43" i="1" s="1"/>
  <c r="AE43" i="1" s="1"/>
  <c r="I43" i="1"/>
  <c r="AA43" i="1" s="1"/>
  <c r="AB43" i="1" s="1"/>
  <c r="X42" i="1"/>
  <c r="W42" i="1"/>
  <c r="V42" i="1"/>
  <c r="U42" i="1"/>
  <c r="S42" i="1"/>
  <c r="J42" i="1"/>
  <c r="AD42" i="1" s="1"/>
  <c r="I42" i="1"/>
  <c r="AA42" i="1" s="1"/>
  <c r="X41" i="1"/>
  <c r="W41" i="1"/>
  <c r="V41" i="1"/>
  <c r="U41" i="1"/>
  <c r="S41" i="1"/>
  <c r="J41" i="1"/>
  <c r="AD41" i="1" s="1"/>
  <c r="I41" i="1"/>
  <c r="AA41" i="1" s="1"/>
  <c r="X40" i="1"/>
  <c r="W40" i="1"/>
  <c r="V40" i="1"/>
  <c r="U40" i="1"/>
  <c r="S40" i="1"/>
  <c r="J40" i="1"/>
  <c r="AD40" i="1" s="1"/>
  <c r="I40" i="1"/>
  <c r="AA40" i="1" s="1"/>
  <c r="X39" i="1"/>
  <c r="V39" i="1"/>
  <c r="U39" i="1"/>
  <c r="S39" i="1"/>
  <c r="J39" i="1"/>
  <c r="AD39" i="1" s="1"/>
  <c r="I39" i="1"/>
  <c r="AA39" i="1" s="1"/>
  <c r="X38" i="1"/>
  <c r="W38" i="1"/>
  <c r="V38" i="1"/>
  <c r="U38" i="1"/>
  <c r="S38" i="1"/>
  <c r="J38" i="1"/>
  <c r="AD38" i="1" s="1"/>
  <c r="I38" i="1"/>
  <c r="AA38" i="1" s="1"/>
  <c r="X37" i="1"/>
  <c r="W37" i="1"/>
  <c r="V37" i="1"/>
  <c r="U37" i="1"/>
  <c r="S37" i="1"/>
  <c r="I37" i="1"/>
  <c r="AA37" i="1" s="1"/>
  <c r="J37" i="1"/>
  <c r="AD37" i="1" s="1"/>
  <c r="X36" i="1"/>
  <c r="W36" i="1"/>
  <c r="V36" i="1"/>
  <c r="U36" i="1"/>
  <c r="S36" i="1"/>
  <c r="I36" i="1"/>
  <c r="J36" i="1"/>
  <c r="AD36" i="1" s="1"/>
  <c r="X35" i="1"/>
  <c r="W35" i="1"/>
  <c r="V35" i="1"/>
  <c r="U35" i="1"/>
  <c r="S35" i="1"/>
  <c r="J35" i="1"/>
  <c r="AD35" i="1" s="1"/>
  <c r="I35" i="1"/>
  <c r="AA35" i="1" s="1"/>
  <c r="X34" i="1"/>
  <c r="W34" i="1"/>
  <c r="V34" i="1"/>
  <c r="U34" i="1"/>
  <c r="S34" i="1"/>
  <c r="J34" i="1"/>
  <c r="AD34" i="1" s="1"/>
  <c r="I34" i="1"/>
  <c r="AA34" i="1" s="1"/>
  <c r="X33" i="1"/>
  <c r="W33" i="1"/>
  <c r="V33" i="1"/>
  <c r="U33" i="1"/>
  <c r="S33" i="1"/>
  <c r="J33" i="1"/>
  <c r="AD33" i="1" s="1"/>
  <c r="I33" i="1"/>
  <c r="AA33" i="1" s="1"/>
  <c r="X32" i="1"/>
  <c r="W32" i="1"/>
  <c r="V32" i="1"/>
  <c r="U32" i="1"/>
  <c r="S32" i="1"/>
  <c r="I32" i="1"/>
  <c r="AA32" i="1" s="1"/>
  <c r="J32" i="1"/>
  <c r="AD32" i="1" s="1"/>
  <c r="X31" i="1"/>
  <c r="W31" i="1"/>
  <c r="V31" i="1"/>
  <c r="U31" i="1"/>
  <c r="S31" i="1"/>
  <c r="J31" i="1"/>
  <c r="AD31" i="1" s="1"/>
  <c r="I31" i="1"/>
  <c r="AA31" i="1" s="1"/>
  <c r="X30" i="1"/>
  <c r="W30" i="1"/>
  <c r="V30" i="1"/>
  <c r="U30" i="1"/>
  <c r="S30" i="1"/>
  <c r="J30" i="1"/>
  <c r="AD30" i="1" s="1"/>
  <c r="I30" i="1"/>
  <c r="AA30" i="1" s="1"/>
  <c r="X29" i="1"/>
  <c r="W29" i="1"/>
  <c r="V29" i="1"/>
  <c r="U29" i="1"/>
  <c r="S29" i="1"/>
  <c r="J29" i="1"/>
  <c r="AD29" i="1" s="1"/>
  <c r="I29" i="1"/>
  <c r="AA29" i="1" s="1"/>
  <c r="X28" i="1"/>
  <c r="W28" i="1"/>
  <c r="V28" i="1"/>
  <c r="U28" i="1"/>
  <c r="S28" i="1"/>
  <c r="I28" i="1"/>
  <c r="J28" i="1"/>
  <c r="AD28" i="1" s="1"/>
  <c r="X27" i="1"/>
  <c r="W27" i="1"/>
  <c r="V27" i="1"/>
  <c r="U27" i="1"/>
  <c r="S27" i="1"/>
  <c r="J27" i="1"/>
  <c r="AD27" i="1" s="1"/>
  <c r="I27" i="1"/>
  <c r="AA27" i="1" s="1"/>
  <c r="X26" i="1"/>
  <c r="W26" i="1"/>
  <c r="V26" i="1"/>
  <c r="U26" i="1"/>
  <c r="S26" i="1"/>
  <c r="J26" i="1"/>
  <c r="AD26" i="1" s="1"/>
  <c r="I26" i="1"/>
  <c r="AA26" i="1" s="1"/>
  <c r="X25" i="1"/>
  <c r="W25" i="1"/>
  <c r="V25" i="1"/>
  <c r="U25" i="1"/>
  <c r="S25" i="1"/>
  <c r="J25" i="1"/>
  <c r="AD25" i="1" s="1"/>
  <c r="I25" i="1"/>
  <c r="AA25" i="1" s="1"/>
  <c r="X24" i="1"/>
  <c r="W24" i="1"/>
  <c r="V24" i="1"/>
  <c r="U24" i="1"/>
  <c r="S24" i="1"/>
  <c r="I24" i="1"/>
  <c r="AA24" i="1" s="1"/>
  <c r="J24" i="1"/>
  <c r="AD24" i="1" s="1"/>
  <c r="X23" i="1"/>
  <c r="W23" i="1"/>
  <c r="V23" i="1"/>
  <c r="U23" i="1"/>
  <c r="S23" i="1"/>
  <c r="J23" i="1"/>
  <c r="AD23" i="1" s="1"/>
  <c r="I23" i="1"/>
  <c r="AA23" i="1" s="1"/>
  <c r="X22" i="1"/>
  <c r="W22" i="1"/>
  <c r="V22" i="1"/>
  <c r="U22" i="1"/>
  <c r="S22" i="1"/>
  <c r="J22" i="1"/>
  <c r="AD22" i="1" s="1"/>
  <c r="I22" i="1"/>
  <c r="AA22" i="1" s="1"/>
  <c r="X21" i="1"/>
  <c r="W21" i="1"/>
  <c r="V21" i="1"/>
  <c r="U21" i="1"/>
  <c r="S21" i="1"/>
  <c r="J21" i="1"/>
  <c r="AD21" i="1" s="1"/>
  <c r="I21" i="1"/>
  <c r="AA21" i="1" s="1"/>
  <c r="X20" i="1"/>
  <c r="W20" i="1"/>
  <c r="V20" i="1"/>
  <c r="U20" i="1"/>
  <c r="S20" i="1"/>
  <c r="I20" i="1"/>
  <c r="AA20" i="1" s="1"/>
  <c r="J20" i="1"/>
  <c r="AD20" i="1" s="1"/>
  <c r="X19" i="1"/>
  <c r="W19" i="1"/>
  <c r="V19" i="1"/>
  <c r="U19" i="1"/>
  <c r="S19" i="1"/>
  <c r="J19" i="1"/>
  <c r="AD19" i="1" s="1"/>
  <c r="I19" i="1"/>
  <c r="AA19" i="1" s="1"/>
  <c r="X18" i="1"/>
  <c r="W18" i="1"/>
  <c r="V18" i="1"/>
  <c r="U18" i="1"/>
  <c r="S18" i="1"/>
  <c r="J18" i="1"/>
  <c r="AD18" i="1" s="1"/>
  <c r="I18" i="1"/>
  <c r="AA18" i="1" s="1"/>
  <c r="X17" i="1"/>
  <c r="W17" i="1"/>
  <c r="V17" i="1"/>
  <c r="U17" i="1"/>
  <c r="S17" i="1"/>
  <c r="J17" i="1"/>
  <c r="AD17" i="1" s="1"/>
  <c r="I17" i="1"/>
  <c r="AA17" i="1" s="1"/>
  <c r="X16" i="1"/>
  <c r="W16" i="1"/>
  <c r="V16" i="1"/>
  <c r="U16" i="1"/>
  <c r="S16" i="1"/>
  <c r="I16" i="1"/>
  <c r="AA16" i="1" s="1"/>
  <c r="J16" i="1"/>
  <c r="AD16" i="1" s="1"/>
  <c r="X15" i="1"/>
  <c r="W15" i="1"/>
  <c r="V15" i="1"/>
  <c r="U15" i="1"/>
  <c r="S15" i="1"/>
  <c r="J15" i="1"/>
  <c r="AD15" i="1" s="1"/>
  <c r="I15" i="1"/>
  <c r="AA15" i="1" s="1"/>
  <c r="X14" i="1"/>
  <c r="W14" i="1"/>
  <c r="V14" i="1"/>
  <c r="U14" i="1"/>
  <c r="J14" i="1"/>
  <c r="AD14" i="1" s="1"/>
  <c r="I14" i="1"/>
  <c r="AA14" i="1" s="1"/>
  <c r="X13" i="1"/>
  <c r="W13" i="1"/>
  <c r="V13" i="1"/>
  <c r="U13" i="1"/>
  <c r="S13" i="1"/>
  <c r="J13" i="1"/>
  <c r="AD13" i="1" s="1"/>
  <c r="I13" i="1"/>
  <c r="AA13" i="1" s="1"/>
  <c r="X12" i="1"/>
  <c r="W12" i="1"/>
  <c r="V12" i="1"/>
  <c r="U12" i="1"/>
  <c r="S12" i="1"/>
  <c r="I12" i="1"/>
  <c r="J12" i="1"/>
  <c r="AD12" i="1" s="1"/>
  <c r="X11" i="1"/>
  <c r="W11" i="1"/>
  <c r="V11" i="1"/>
  <c r="U11" i="1"/>
  <c r="S11" i="1"/>
  <c r="J11" i="1"/>
  <c r="AD11" i="1" s="1"/>
  <c r="I11" i="1"/>
  <c r="AA11" i="1" s="1"/>
  <c r="X10" i="1"/>
  <c r="W10" i="1"/>
  <c r="V10" i="1"/>
  <c r="U10" i="1"/>
  <c r="S10" i="1"/>
  <c r="J10" i="1"/>
  <c r="AD10" i="1" s="1"/>
  <c r="I10" i="1"/>
  <c r="AA10" i="1" s="1"/>
  <c r="X9" i="1"/>
  <c r="W9" i="1"/>
  <c r="V9" i="1"/>
  <c r="U9" i="1"/>
  <c r="S9" i="1"/>
  <c r="J9" i="1"/>
  <c r="AD9" i="1" s="1"/>
  <c r="I9" i="1"/>
  <c r="AA9" i="1" s="1"/>
  <c r="X8" i="1"/>
  <c r="W8" i="1"/>
  <c r="V8" i="1"/>
  <c r="U8" i="1"/>
  <c r="S8" i="1"/>
  <c r="I8" i="1"/>
  <c r="AA8" i="1" s="1"/>
  <c r="J8" i="1"/>
  <c r="AD8" i="1" s="1"/>
  <c r="X7" i="1"/>
  <c r="W7" i="1"/>
  <c r="V7" i="1"/>
  <c r="U7" i="1"/>
  <c r="S7" i="1"/>
  <c r="J7" i="1"/>
  <c r="AD7" i="1" s="1"/>
  <c r="I7" i="1"/>
  <c r="AA7" i="1" s="1"/>
  <c r="K12" i="1" l="1"/>
  <c r="T12" i="1" s="1"/>
  <c r="AA12" i="1"/>
  <c r="K28" i="1"/>
  <c r="T28" i="1" s="1"/>
  <c r="AA28" i="1"/>
  <c r="K36" i="1"/>
  <c r="T36" i="1" s="1"/>
  <c r="Y36" i="1" s="1"/>
  <c r="AA36" i="1"/>
  <c r="AE41" i="1"/>
  <c r="AE15" i="1"/>
  <c r="K32" i="1"/>
  <c r="T32" i="1" s="1"/>
  <c r="Y32" i="1" s="1"/>
  <c r="K30" i="1"/>
  <c r="T30" i="1" s="1"/>
  <c r="Y30" i="1" s="1"/>
  <c r="K19" i="1"/>
  <c r="T19" i="1" s="1"/>
  <c r="Y19" i="1" s="1"/>
  <c r="K35" i="1"/>
  <c r="T35" i="1" s="1"/>
  <c r="K42" i="1"/>
  <c r="T42" i="1" s="1"/>
  <c r="K9" i="1"/>
  <c r="T9" i="1" s="1"/>
  <c r="Y9" i="1" s="1"/>
  <c r="AB9" i="1" s="1"/>
  <c r="K25" i="1"/>
  <c r="T25" i="1" s="1"/>
  <c r="Y25" i="1" s="1"/>
  <c r="AB25" i="1" s="1"/>
  <c r="K44" i="1"/>
  <c r="T44" i="1" s="1"/>
  <c r="K50" i="1"/>
  <c r="T50" i="1" s="1"/>
  <c r="K43" i="1"/>
  <c r="T43" i="1" s="1"/>
  <c r="Y12" i="1"/>
  <c r="K15" i="1"/>
  <c r="T15" i="1" s="1"/>
  <c r="Y15" i="1" s="1"/>
  <c r="AB15" i="1" s="1"/>
  <c r="K39" i="1"/>
  <c r="T39" i="1" s="1"/>
  <c r="K45" i="1"/>
  <c r="T45" i="1" s="1"/>
  <c r="Y45" i="1" s="1"/>
  <c r="AB45" i="1" s="1"/>
  <c r="K20" i="1"/>
  <c r="T20" i="1" s="1"/>
  <c r="Y20" i="1" s="1"/>
  <c r="Y50" i="1"/>
  <c r="K7" i="1"/>
  <c r="T7" i="1" s="1"/>
  <c r="Y7" i="1" s="1"/>
  <c r="K8" i="1"/>
  <c r="T8" i="1" s="1"/>
  <c r="Y8" i="1" s="1"/>
  <c r="AB8" i="1" s="1"/>
  <c r="K17" i="1"/>
  <c r="T17" i="1" s="1"/>
  <c r="Y17" i="1" s="1"/>
  <c r="AB17" i="1" s="1"/>
  <c r="K27" i="1"/>
  <c r="T27" i="1" s="1"/>
  <c r="Y27" i="1" s="1"/>
  <c r="AB27" i="1" s="1"/>
  <c r="K37" i="1"/>
  <c r="T37" i="1" s="1"/>
  <c r="Y37" i="1" s="1"/>
  <c r="AB37" i="1" s="1"/>
  <c r="K14" i="1"/>
  <c r="K23" i="1"/>
  <c r="T23" i="1" s="1"/>
  <c r="Y23" i="1" s="1"/>
  <c r="AB23" i="1" s="1"/>
  <c r="K24" i="1"/>
  <c r="T24" i="1" s="1"/>
  <c r="Y24" i="1" s="1"/>
  <c r="Y28" i="1"/>
  <c r="K22" i="1"/>
  <c r="T22" i="1" s="1"/>
  <c r="Y22" i="1" s="1"/>
  <c r="Y42" i="1"/>
  <c r="K11" i="1"/>
  <c r="T11" i="1" s="1"/>
  <c r="Y11" i="1" s="1"/>
  <c r="AB11" i="1" s="1"/>
  <c r="K31" i="1"/>
  <c r="T31" i="1" s="1"/>
  <c r="K46" i="1"/>
  <c r="T46" i="1" s="1"/>
  <c r="K13" i="1"/>
  <c r="T13" i="1" s="1"/>
  <c r="Y13" i="1" s="1"/>
  <c r="AB13" i="1" s="1"/>
  <c r="K18" i="1"/>
  <c r="T18" i="1" s="1"/>
  <c r="Y18" i="1" s="1"/>
  <c r="K29" i="1"/>
  <c r="T29" i="1" s="1"/>
  <c r="Y29" i="1" s="1"/>
  <c r="AB29" i="1" s="1"/>
  <c r="K34" i="1"/>
  <c r="T34" i="1" s="1"/>
  <c r="Y34" i="1" s="1"/>
  <c r="K16" i="1"/>
  <c r="T16" i="1" s="1"/>
  <c r="Y16" i="1" s="1"/>
  <c r="K40" i="1"/>
  <c r="T40" i="1" s="1"/>
  <c r="Y40" i="1" s="1"/>
  <c r="K41" i="1"/>
  <c r="T41" i="1" s="1"/>
  <c r="Y41" i="1" s="1"/>
  <c r="AB41" i="1" s="1"/>
  <c r="K10" i="1"/>
  <c r="T10" i="1" s="1"/>
  <c r="Y10" i="1" s="1"/>
  <c r="AB10" i="1" s="1"/>
  <c r="Y14" i="1"/>
  <c r="K21" i="1"/>
  <c r="T21" i="1" s="1"/>
  <c r="Y21" i="1" s="1"/>
  <c r="AB21" i="1" s="1"/>
  <c r="K26" i="1"/>
  <c r="T26" i="1" s="1"/>
  <c r="Y26" i="1" s="1"/>
  <c r="Y39" i="1"/>
  <c r="AB39" i="1" s="1"/>
  <c r="Y35" i="1"/>
  <c r="AB35" i="1" s="1"/>
  <c r="K47" i="1"/>
  <c r="T47" i="1" s="1"/>
  <c r="Y47" i="1" s="1"/>
  <c r="AB47" i="1" s="1"/>
  <c r="K33" i="1"/>
  <c r="T33" i="1" s="1"/>
  <c r="Y33" i="1" s="1"/>
  <c r="AB33" i="1" s="1"/>
  <c r="K48" i="1"/>
  <c r="T48" i="1" s="1"/>
  <c r="Y31" i="1"/>
  <c r="AB31" i="1" s="1"/>
  <c r="K38" i="1"/>
  <c r="T38" i="1" s="1"/>
  <c r="Y38" i="1" s="1"/>
  <c r="Y44" i="1"/>
  <c r="K49" i="1"/>
  <c r="T49" i="1" s="1"/>
  <c r="Y49" i="1" s="1"/>
  <c r="AB49" i="1" s="1"/>
  <c r="AB36" i="1" l="1"/>
  <c r="AE36" i="1"/>
  <c r="AB19" i="1"/>
  <c r="AE19" i="1"/>
  <c r="AG7" i="1" a="1"/>
  <c r="AG7" i="1" s="1"/>
  <c r="AE7" i="1"/>
  <c r="AB7" i="1"/>
  <c r="AE32" i="1"/>
  <c r="AB32" i="1"/>
  <c r="AB18" i="1"/>
  <c r="AE18" i="1"/>
  <c r="AB28" i="1"/>
  <c r="AE28" i="1"/>
  <c r="AB12" i="1"/>
  <c r="AE12" i="1"/>
  <c r="AE24" i="1"/>
  <c r="AB24" i="1"/>
  <c r="AE30" i="1"/>
  <c r="AB30" i="1"/>
  <c r="AE10" i="1"/>
  <c r="AE25" i="1"/>
  <c r="AB14" i="1"/>
  <c r="AE14" i="1"/>
  <c r="AE8" i="1"/>
  <c r="AB50" i="1"/>
  <c r="AE50" i="1"/>
  <c r="AE33" i="1"/>
  <c r="AE27" i="1"/>
  <c r="AB20" i="1"/>
  <c r="AE20" i="1"/>
  <c r="AE40" i="1"/>
  <c r="AB40" i="1"/>
  <c r="AE45" i="1"/>
  <c r="AE17" i="1"/>
  <c r="AE35" i="1"/>
  <c r="AB16" i="1"/>
  <c r="AE16" i="1"/>
  <c r="AE9" i="1"/>
  <c r="AE11" i="1"/>
  <c r="AE31" i="1"/>
  <c r="AE13" i="1"/>
  <c r="AE21" i="1"/>
  <c r="AE49" i="1"/>
  <c r="AE39" i="1"/>
  <c r="AE44" i="1"/>
  <c r="AB44" i="1"/>
  <c r="AE26" i="1"/>
  <c r="AB26" i="1"/>
  <c r="AB34" i="1"/>
  <c r="AE34" i="1"/>
  <c r="AE42" i="1"/>
  <c r="AB42" i="1"/>
  <c r="AB38" i="1"/>
  <c r="AE38" i="1"/>
  <c r="AB22" i="1"/>
  <c r="AE22" i="1"/>
  <c r="AE23" i="1"/>
  <c r="AE47" i="1"/>
  <c r="AE37" i="1"/>
  <c r="AE29" i="1"/>
  <c r="Y51" i="1"/>
  <c r="AE51" i="1" l="1"/>
  <c r="AJ7" i="1" a="1"/>
  <c r="AJ7" i="1" s="1"/>
  <c r="AB51" i="1"/>
  <c r="AM7" i="1" a="1"/>
  <c r="AM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<sst xmlns="http://schemas.openxmlformats.org/spreadsheetml/2006/main" count="288" uniqueCount="151">
  <si>
    <t>Notes:</t>
  </si>
  <si>
    <t>-------------------------------------------------------------------------------------------------------------------- ALL COMPANY DATA --------------------------------------------------------------------------------------------------------------------</t>
  </si>
  <si>
    <t>--------------------------------------------------------- MAIN PROXY GROUP SCREENING ---------------------------------------------------------</t>
  </si>
  <si>
    <t>HYDRO SCREENING</t>
  </si>
  <si>
    <t>NUCLEAR SCREENING</t>
  </si>
  <si>
    <t>MAIN PROXY GROUP</t>
  </si>
  <si>
    <t>HYDRO PROXY GROUP</t>
  </si>
  <si>
    <t>NUCLEAR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</si>
  <si>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</si>
  <si>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</si>
  <si>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</si>
  <si>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</si>
  <si>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</si>
  <si>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</si>
  <si>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</si>
  <si>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</si>
  <si>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</si>
  <si>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[11]</t>
  </si>
  <si>
    <t>[12]</t>
  </si>
  <si>
    <t>[13]</t>
  </si>
  <si>
    <t>[14]</t>
  </si>
  <si>
    <t>[15]</t>
  </si>
  <si>
    <t>Company</t>
  </si>
  <si>
    <t>Ticker</t>
  </si>
  <si>
    <t>S&amp;P/Moody's Credit Rating Of At Least BBB-/Baa3</t>
  </si>
  <si>
    <t>Generation Assets Included in Rate Base</t>
  </si>
  <si>
    <t>Regulated Generation Operating Capacity (MW)</t>
  </si>
  <si>
    <t>Regulated Hydro Generation Operating Capacity (MW)</t>
  </si>
  <si>
    <t>Regulated Nuclear Generation Operating Capacity (MW)</t>
  </si>
  <si>
    <t>Percent of Generation Assets that are Hydroelectric</t>
  </si>
  <si>
    <t>Percent of Generation Assets that are Nuclear</t>
  </si>
  <si>
    <t>Own Regulated Nuclear and/or Hydroelectric Generation</t>
  </si>
  <si>
    <t xml:space="preserve">% Regulated Operating Revenue of Total Revenue 
&gt; 60% </t>
  </si>
  <si>
    <t xml:space="preserve">% Regulated Operating Income of Total Income 
&gt; 60% </t>
  </si>
  <si>
    <t xml:space="preserve">% Regulated Electric Revenue of Total Regulated Revenue 
&gt; 80% </t>
  </si>
  <si>
    <t xml:space="preserve">% Regulated Electric Income of Total Regulated Income 
&gt; 80% </t>
  </si>
  <si>
    <t>Passes Main Screens?</t>
  </si>
  <si>
    <t>% Hydroelectric</t>
  </si>
  <si>
    <t>Passes Hydro Screen?</t>
  </si>
  <si>
    <t>% 
Nuclear</t>
  </si>
  <si>
    <t>Passes Nuclear Screen?</t>
  </si>
  <si>
    <t>ALLETE, Inc.</t>
  </si>
  <si>
    <t>ALE</t>
  </si>
  <si>
    <t>BBB</t>
  </si>
  <si>
    <t>Yes</t>
  </si>
  <si>
    <t>Alliant Energy Corporation</t>
  </si>
  <si>
    <t>LNT</t>
  </si>
  <si>
    <t>BBB+</t>
  </si>
  <si>
    <t>Ameren Corporation</t>
  </si>
  <si>
    <t>AEE</t>
  </si>
  <si>
    <t>American Electric Power Company, Inc.</t>
  </si>
  <si>
    <t>AEP</t>
  </si>
  <si>
    <t>Avista Corporation</t>
  </si>
  <si>
    <t>AVA</t>
  </si>
  <si>
    <t>Black Hills Corporation</t>
  </si>
  <si>
    <t>BKH</t>
  </si>
  <si>
    <t>CenterPoint Energy, Inc.</t>
  </si>
  <si>
    <t>CNP</t>
  </si>
  <si>
    <t>CMS Energy Corporation</t>
  </si>
  <si>
    <t>CMS</t>
  </si>
  <si>
    <t>Consolidated Edison, Inc.</t>
  </si>
  <si>
    <t>ED</t>
  </si>
  <si>
    <t>A-</t>
  </si>
  <si>
    <t>Dominion Resources, Inc.</t>
  </si>
  <si>
    <t>D</t>
  </si>
  <si>
    <t>DTE Energy Company</t>
  </si>
  <si>
    <t>DTE</t>
  </si>
  <si>
    <t>Duke Energy Corporation</t>
  </si>
  <si>
    <t>DUK</t>
  </si>
  <si>
    <t>Edison International</t>
  </si>
  <si>
    <t>EIX</t>
  </si>
  <si>
    <t>Entergy Corporation</t>
  </si>
  <si>
    <t>ETR</t>
  </si>
  <si>
    <t>Eversource Energy</t>
  </si>
  <si>
    <t>ES</t>
  </si>
  <si>
    <t>No</t>
  </si>
  <si>
    <t>Exelon Corporation</t>
  </si>
  <si>
    <t>EXC</t>
  </si>
  <si>
    <t>FirstEnergy Corporation</t>
  </si>
  <si>
    <t>FE</t>
  </si>
  <si>
    <t xml:space="preserve">Evergy, Inc. </t>
  </si>
  <si>
    <t>EVRG</t>
  </si>
  <si>
    <t>Hawaiian Electric Industries, Inc.</t>
  </si>
  <si>
    <t>HE</t>
  </si>
  <si>
    <t>B-</t>
  </si>
  <si>
    <t>IDACORP, Inc.</t>
  </si>
  <si>
    <t>IDA</t>
  </si>
  <si>
    <t>MGE Energy, Inc.</t>
  </si>
  <si>
    <t>MGEE</t>
  </si>
  <si>
    <t>AA-</t>
  </si>
  <si>
    <t>NextEra Energy, Inc.</t>
  </si>
  <si>
    <t>NEE</t>
  </si>
  <si>
    <t>NorthWestern Corporation</t>
  </si>
  <si>
    <t>NWE</t>
  </si>
  <si>
    <t>OGE Energy Corporation</t>
  </si>
  <si>
    <t>OGE</t>
  </si>
  <si>
    <t>Otter Tail Corporation</t>
  </si>
  <si>
    <t>OTTR</t>
  </si>
  <si>
    <t>PG&amp;E Corporation</t>
  </si>
  <si>
    <t>PCG</t>
  </si>
  <si>
    <t>BB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</si>
  <si>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</si>
  <si>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</si>
  <si>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</si>
  <si>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</si>
  <si>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</si>
  <si>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</si>
  <si>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PPL Corporation</t>
  </si>
  <si>
    <t>PPL</t>
  </si>
  <si>
    <t>Public Service Enterprise Group Inc.</t>
  </si>
  <si>
    <t>PEG</t>
  </si>
  <si>
    <t>Sempra Energy</t>
  </si>
  <si>
    <t>SRE</t>
  </si>
  <si>
    <t>Southern Company</t>
  </si>
  <si>
    <t>SO</t>
  </si>
  <si>
    <t>Unitil Corporation</t>
  </si>
  <si>
    <t>UTL</t>
  </si>
  <si>
    <t>Wisconsin Energy Corporation</t>
  </si>
  <si>
    <t>WEC</t>
  </si>
  <si>
    <t>Xcel Energy Inc.</t>
  </si>
  <si>
    <t>XEL</t>
  </si>
  <si>
    <t>Algonquin Power &amp; Utilities Corporation</t>
  </si>
  <si>
    <t>AQN</t>
  </si>
  <si>
    <t>n/a</t>
  </si>
  <si>
    <t>AltaGas Limited</t>
  </si>
  <si>
    <t>ALA</t>
  </si>
  <si>
    <t>BBB-</t>
  </si>
  <si>
    <t>Canadian Utilities Limited</t>
  </si>
  <si>
    <t>CU</t>
  </si>
  <si>
    <t>NR</t>
  </si>
  <si>
    <t>Emera Inc.</t>
  </si>
  <si>
    <t>EMA</t>
  </si>
  <si>
    <t>Enbridge Inc.</t>
  </si>
  <si>
    <t>ENB</t>
  </si>
  <si>
    <t>Fortis Inc.</t>
  </si>
  <si>
    <t>FTS</t>
  </si>
  <si>
    <t>Hydro One Limited</t>
  </si>
  <si>
    <t>H</t>
  </si>
  <si>
    <t>A</t>
  </si>
  <si>
    <t>TC Energy Corporation</t>
  </si>
  <si>
    <t>TRP</t>
  </si>
  <si>
    <t>[1] Source: Bloomberg Professional, as of May 31, 2025</t>
  </si>
  <si>
    <t xml:space="preserve">[2] - [5] Source: S&amp;P Capital IQ </t>
  </si>
  <si>
    <t>[6] Equals [4] / [3]</t>
  </si>
  <si>
    <t>[7] Equals [5] / [3]</t>
  </si>
  <si>
    <t>[8] Equals "Yes" if ([6] + [7]) &gt; 5%</t>
  </si>
  <si>
    <t>[9] - [12] Source: Form 10-Ks for 2022, 2023, &amp; 2024 (three-year average) for US companies; Annual Reports for Canadian companies</t>
  </si>
  <si>
    <t>[13] Equals "Yes" if Screens [1] - [8] are passed. Manual inclusions are: AQN, EMA, and FTS, as explained in Concentric's report, and SO, due to close proximity of only failing screen (regulated electric revenue as a percentage of total regulated revenue).</t>
  </si>
  <si>
    <t>[14] Equals "Yes" if [13] equals "Yes" and [6] &gt; 5%</t>
  </si>
  <si>
    <t>[15] Equals "Yes" if [13] equals "Yes" and [7] &gt; 5%</t>
  </si>
  <si>
    <t>[10]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</si>
</sst>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3" fillId="0" borderId="0" xfId="3" applyFont="1" applyAlignment="1">
      <alignment horizontal="centerContinuous"/>
    </xf>
    <xf numFmtId="0" fontId="3" fillId="0" borderId="0" xfId="3" applyFont="1"/>
    <xf numFmtId="0" fontId="3" fillId="0" borderId="0" xfId="3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0" fontId="3" fillId="0" borderId="0" xfId="0" applyFont="1"/>
    <xf numFmtId="0" fontId="3" fillId="0" borderId="0" xfId="4" applyFont="1" applyAlignment="1">
      <alignment horizontal="center"/>
    </xf>
    <xf numFmtId="164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9" fontId="3" fillId="0" borderId="0" xfId="2" applyFont="1" applyBorder="1" applyAlignment="1">
      <alignment horizontal="center"/>
    </xf>
    <xf numFmtId="9" fontId="3" fillId="0" borderId="0" xfId="2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2" xfId="0" applyFont="1" applyBorder="1"/>
    <xf numFmtId="0" fontId="3" fillId="0" borderId="2" xfId="4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9" fontId="3" fillId="0" borderId="2" xfId="2" applyFont="1" applyBorder="1" applyAlignment="1">
      <alignment horizontal="center"/>
    </xf>
    <xf numFmtId="9" fontId="3" fillId="0" borderId="2" xfId="2" applyFont="1" applyFill="1" applyBorder="1" applyAlignment="1">
      <alignment horizontal="center"/>
    </xf>
    <xf numFmtId="0" fontId="3" fillId="0" borderId="3" xfId="3" applyFont="1" applyBorder="1"/>
    <xf numFmtId="0" fontId="4" fillId="0" borderId="0" xfId="3" applyFont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quotePrefix="1" applyFont="1" applyAlignment="1">
      <alignment horizontal="centerContinuous"/>
    </xf>
    <xf numFmtId="0" fontId="3" fillId="0" borderId="0" xfId="3" quotePrefix="1" applyFont="1" applyAlignment="1">
      <alignment horizontal="centerContinuous"/>
    </xf>
    <xf numFmtId="9" fontId="3" fillId="0" borderId="0" xfId="2" applyFont="1" applyAlignment="1">
      <alignment horizontal="centerContinuous"/>
    </xf>
    <xf numFmtId="9" fontId="3" fillId="0" borderId="1" xfId="2" applyFont="1" applyBorder="1" applyAlignment="1">
      <alignment horizontal="center" wrapText="1"/>
    </xf>
    <xf numFmtId="9" fontId="3" fillId="0" borderId="0" xfId="2" applyFont="1" applyAlignment="1">
      <alignment horizontal="center"/>
    </xf>
    <xf numFmtId="9" fontId="4" fillId="0" borderId="0" xfId="2" applyFont="1" applyAlignment="1">
      <alignment horizontal="center"/>
    </xf>
    <xf numFmtId="0" fontId="2" fillId="0" borderId="0" xfId="0" applyFont="1" applyAlignment="1">
      <alignment horizontal="left"/>
    </xf>
    <xf numFmtId="9" fontId="3" fillId="0" borderId="1" xfId="2" applyFont="1" applyBorder="1" applyAlignment="1">
      <alignment horizontal="left" wrapText="1"/>
    </xf>
    <xf numFmtId="0" fontId="3" fillId="0" borderId="0" xfId="3" applyFont="1" applyAlignment="1">
      <alignment horizontal="left"/>
    </xf>
    <xf numFmtId="0" fontId="2" fillId="0" borderId="2" xfId="0" applyFont="1" applyBorder="1" applyAlignment="1">
      <alignment horizontal="left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3" applyFont="1" applyAlignment="1">
      <alignment horizontal="left" vertical="top" wrapText="1"/>
    </xf>
  </cellXfs>
  <cellStyles count="7">
    <cellStyle name="Comma" xfId="1" builtinId="3"/>
    <cellStyle name="Normal" xfId="0" builtinId="0"/>
    <cellStyle name="Normal 12 50 2" xfId="6" xr:uid="{242047C6-C12D-47D7-B54C-2DC06A4B44E5}"/>
    <cellStyle name="Normal 195" xfId="3" xr:uid="{E1A4EF7F-7E1D-4B42-9823-B53A963FAB8A}"/>
    <cellStyle name="Normal 5 3 7" xfId="5" xr:uid="{AAA60A6E-E252-469B-81C7-5CFF10A7D91D}"/>
    <cellStyle name="Normal 6" xfId="4" xr:uid="{CB68E348-BD10-45C1-AAEC-0F2D0FFAD5B4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61"/>
  <sheetViews>
    <sheetView tabSelected="1" zoomScale="85" zoomScaleNormal="85" workbookViewId="0">
      <selection activeCell="L21" sqref="L21"/>
    </sheetView>
  </sheetViews>
  <sheetFormatPr defaultColWidth="9.1015625" defaultRowHeight="12.3" x14ac:dyDescent="0.4"/>
  <cols>
    <col min="1" max="1" width="2.734375" style="27" customWidth="1"/>
    <col min="2" max="2" width="32.734375" style="2" customWidth="1"/>
    <col min="3" max="3" width="10.734375" style="2" customWidth="1"/>
    <col min="4" max="4" width="12" style="3" customWidth="1"/>
    <col min="5" max="5" width="10.734375" style="2" customWidth="1"/>
    <col min="6" max="6" width="10.734375" style="3" customWidth="1"/>
    <col min="7" max="8" width="11.734375" style="3" customWidth="1"/>
    <col min="9" max="9" width="11.734375" style="2" customWidth="1"/>
    <col min="10" max="10" width="11.734375" style="3" customWidth="1"/>
    <col min="11" max="11" width="11.734375" style="2" customWidth="1"/>
    <col min="12" max="15" width="10.734375" style="2" customWidth="1"/>
    <col min="16" max="16" width="2.578125" style="27" customWidth="1"/>
    <col min="17" max="17" width="37.578125" style="27" bestFit="1" customWidth="1"/>
    <col min="18" max="18" width="12" style="28" customWidth="1"/>
    <col min="19" max="19" width="10.734375" style="28" customWidth="1"/>
    <col min="20" max="20" width="12" style="28" customWidth="1"/>
    <col min="21" max="22" width="9.1015625" style="28"/>
    <col min="23" max="23" width="9.1015625" style="28" customWidth="1"/>
    <col min="24" max="24" width="9.1015625" style="28"/>
    <col min="25" max="25" width="10.734375" style="3" customWidth="1"/>
    <col min="26" max="26" width="2.578125" style="27" customWidth="1"/>
    <col min="27" max="27" width="11" style="36" customWidth="1"/>
    <col min="28" max="28" width="11" style="3" customWidth="1"/>
    <col min="29" max="29" width="2.578125" style="27" customWidth="1"/>
    <col min="30" max="30" width="10.26171875" style="36" customWidth="1"/>
    <col min="31" max="31" width="10.26171875" style="3" customWidth="1"/>
    <col min="32" max="32" width="9.1015625" style="27"/>
    <col min="33" max="33" width="33.1015625" style="37" bestFit="1" customWidth="1"/>
    <col min="34" max="34" width="9.1015625" style="43"/>
    <col min="35" max="35" width="2.578125" style="27" customWidth="1"/>
    <col min="36" max="36" width="29.41796875" style="37" bestFit="1" customWidth="1"/>
    <col min="37" max="37" width="9.1015625" style="43"/>
    <col min="38" max="38" width="2.578125" style="27" customWidth="1"/>
    <col min="39" max="39" width="33.1015625" style="37" bestFit="1" customWidth="1"/>
    <col min="40" max="40" width="9.1015625" style="43"/>
    <col min="41" max="16384" width="9.1015625" style="27"/>
  </cols>
  <sheetData>
    <row r="2" spans="2:40" s="9" customFormat="1" x14ac:dyDescent="0.4">
      <c r="B2" s="3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31" t="s">
        <v>2</v>
      </c>
      <c r="R2" s="31"/>
      <c r="S2" s="26"/>
      <c r="T2" s="26"/>
      <c r="U2" s="26"/>
      <c r="V2" s="26"/>
      <c r="W2" s="26"/>
      <c r="X2" s="26"/>
      <c r="Y2" s="1"/>
      <c r="AA2" s="33" t="s">
        <v>3</v>
      </c>
      <c r="AB2" s="1"/>
      <c r="AD2" s="33" t="s">
        <v>4</v>
      </c>
      <c r="AE2" s="1"/>
      <c r="AG2" s="26" t="s">
        <v>5</v>
      </c>
      <c r="AH2" s="26"/>
      <c r="AJ2" s="26" t="s">
        <v>6</v>
      </c>
      <c r="AK2" s="26"/>
      <c r="AM2" s="26" t="s">
        <v>7</v>
      </c>
      <c r="AN2" s="26"/>
    </row>
    <row r="3" spans="2:40" x14ac:dyDescent="0.4">
      <c r="Q3" s="9"/>
    </row>
    <row r="4" spans="2:40" s="9" customFormat="1" ht="12.6" thickBot="1" x14ac:dyDescent="0.45">
      <c r="B4" s="2"/>
      <c r="C4" s="2"/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150</v>
      </c>
      <c r="N4" s="3" t="s">
        <v>17</v>
      </c>
      <c r="O4" s="4" t="s">
        <v>18</v>
      </c>
      <c r="R4" s="4"/>
      <c r="S4" s="4"/>
      <c r="T4" s="4"/>
      <c r="U4" s="41">
        <v>0.6</v>
      </c>
      <c r="V4" s="41">
        <v>0.6</v>
      </c>
      <c r="W4" s="41">
        <v>0.8</v>
      </c>
      <c r="X4" s="41">
        <v>0.8</v>
      </c>
      <c r="Y4" s="4" t="s">
        <v>19</v>
      </c>
      <c r="AA4" s="35">
        <v>0.05</v>
      </c>
      <c r="AB4" s="4" t="s">
        <v>20</v>
      </c>
      <c r="AD4" s="35">
        <v>0.05</v>
      </c>
      <c r="AE4" s="4" t="s">
        <v>21</v>
      </c>
      <c r="AG4" s="42"/>
      <c r="AH4" s="4"/>
      <c r="AJ4" s="42"/>
      <c r="AK4" s="4"/>
      <c r="AM4" s="42"/>
      <c r="AN4" s="4"/>
    </row>
    <row r="5" spans="2:40" ht="98.4" x14ac:dyDescent="0.4">
      <c r="B5" s="5" t="s">
        <v>22</v>
      </c>
      <c r="C5" s="6" t="s">
        <v>23</v>
      </c>
      <c r="D5" s="7" t="s">
        <v>24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7" t="s">
        <v>31</v>
      </c>
      <c r="L5" s="7" t="s">
        <v>32</v>
      </c>
      <c r="M5" s="7" t="s">
        <v>33</v>
      </c>
      <c r="N5" s="7" t="s">
        <v>34</v>
      </c>
      <c r="O5" s="7" t="s">
        <v>35</v>
      </c>
      <c r="Q5" s="5" t="s">
        <v>22</v>
      </c>
      <c r="R5" s="7" t="s">
        <v>24</v>
      </c>
      <c r="S5" s="7" t="s">
        <v>25</v>
      </c>
      <c r="T5" s="7" t="s">
        <v>31</v>
      </c>
      <c r="U5" s="7" t="s">
        <v>32</v>
      </c>
      <c r="V5" s="7" t="s">
        <v>33</v>
      </c>
      <c r="W5" s="7" t="s">
        <v>34</v>
      </c>
      <c r="X5" s="7" t="s">
        <v>35</v>
      </c>
      <c r="Y5" s="7" t="s">
        <v>36</v>
      </c>
      <c r="AA5" s="34" t="s">
        <v>37</v>
      </c>
      <c r="AB5" s="7" t="s">
        <v>38</v>
      </c>
      <c r="AD5" s="34" t="s">
        <v>39</v>
      </c>
      <c r="AE5" s="7" t="s">
        <v>40</v>
      </c>
      <c r="AG5" s="38" t="s">
        <v>22</v>
      </c>
      <c r="AH5" s="7" t="s">
        <v>23</v>
      </c>
      <c r="AJ5" s="38" t="s">
        <v>22</v>
      </c>
      <c r="AK5" s="7" t="s">
        <v>23</v>
      </c>
      <c r="AM5" s="38" t="s">
        <v>22</v>
      </c>
      <c r="AN5" s="7" t="s">
        <v>23</v>
      </c>
    </row>
    <row r="6" spans="2:40" x14ac:dyDescent="0.4">
      <c r="D6" s="8"/>
      <c r="E6" s="3"/>
      <c r="G6" s="8"/>
      <c r="H6" s="8"/>
      <c r="I6" s="8"/>
      <c r="J6" s="8"/>
      <c r="K6" s="8"/>
      <c r="L6" s="8"/>
      <c r="M6" s="8"/>
      <c r="N6" s="8"/>
      <c r="O6" s="8"/>
      <c r="Q6" s="2"/>
      <c r="R6" s="4"/>
      <c r="S6" s="4"/>
      <c r="T6" s="4"/>
      <c r="U6" s="4"/>
      <c r="V6" s="4"/>
      <c r="W6" s="4"/>
      <c r="X6" s="4"/>
      <c r="Y6" s="8"/>
      <c r="AA6" s="35"/>
      <c r="AB6" s="8"/>
      <c r="AD6" s="35"/>
      <c r="AE6" s="8"/>
    </row>
    <row r="7" spans="2:40" x14ac:dyDescent="0.4">
      <c r="B7" s="9" t="s">
        <v>41</v>
      </c>
      <c r="C7" s="10" t="s">
        <v>42</v>
      </c>
      <c r="D7" s="3" t="s">
        <v>43</v>
      </c>
      <c r="E7" s="3" t="s">
        <v>44</v>
      </c>
      <c r="F7" s="11">
        <v>1678.7368099999999</v>
      </c>
      <c r="G7" s="12">
        <v>125.69999999999999</v>
      </c>
      <c r="H7" s="12">
        <v>0</v>
      </c>
      <c r="I7" s="13">
        <f>IFERROR(G7/F7, 0)</f>
        <v>7.487772904675867E-2</v>
      </c>
      <c r="J7" s="13">
        <f>IFERROR(H7/F7, 0)</f>
        <v>0</v>
      </c>
      <c r="K7" s="3" t="str">
        <f>IF((I7+J7)&gt;5%,"Yes","No")</f>
        <v>Yes</v>
      </c>
      <c r="L7" s="14">
        <v>0.75760438187152113</v>
      </c>
      <c r="M7" s="14">
        <v>1</v>
      </c>
      <c r="N7" s="14">
        <v>0.97760204454268251</v>
      </c>
      <c r="O7" s="14">
        <v>0.98420015014885165</v>
      </c>
      <c r="Q7" s="9" t="s">
        <v>41</v>
      </c>
      <c r="R7" s="4">
        <v>1</v>
      </c>
      <c r="S7" s="4">
        <f t="shared" ref="S7:S50" si="0">IF(E7="Yes", 1, 0)</f>
        <v>1</v>
      </c>
      <c r="T7" s="4">
        <f t="shared" ref="T7:T50" si="1">IF(K7="Yes", 1, 0)</f>
        <v>1</v>
      </c>
      <c r="U7" s="4">
        <f t="shared" ref="U7:U38" si="2">IF(AND(ISNUMBER(L7), L7&gt;U$4), 1, 0)</f>
        <v>1</v>
      </c>
      <c r="V7" s="4">
        <f t="shared" ref="V7:V38" si="3">IF(AND(ISNUMBER(M7), M7&gt;V$4), 1, 0)</f>
        <v>1</v>
      </c>
      <c r="W7" s="4">
        <f t="shared" ref="W7:W38" si="4">IF(AND(ISNUMBER(N7), N7&gt;W$4), 1, 0)</f>
        <v>1</v>
      </c>
      <c r="X7" s="4">
        <f t="shared" ref="X7:X38" si="5">IF(AND(ISNUMBER(O7), O7&gt;X$4), 1, 0)</f>
        <v>1</v>
      </c>
      <c r="Y7" s="3" t="str">
        <f t="shared" ref="Y7:Y42" si="6">IF(SUM(R7:X7)=7, "Yes", "No")</f>
        <v>Yes</v>
      </c>
      <c r="AA7" s="35">
        <f>I7</f>
        <v>7.487772904675867E-2</v>
      </c>
      <c r="AB7" s="3" t="str">
        <f>IF(AND(Y7="Yes", AA7&gt;AA$4), "Yes", "No")</f>
        <v>Yes</v>
      </c>
      <c r="AD7" s="35">
        <f>J7</f>
        <v>0</v>
      </c>
      <c r="AE7" s="3" t="str">
        <f>IF(AND(Y7="Yes", AD7&gt;AD$4), "Yes", "No")</f>
        <v>No</v>
      </c>
      <c r="AG7" s="37" t="str" cm="1">
        <f t="array" ref="AG7:AH24">_xlfn._xlws.FILTER(B7:C50, Y7:Y50="Yes")</f>
        <v>ALLETE, Inc.</v>
      </c>
      <c r="AH7" s="43" t="str">
        <v>ALE</v>
      </c>
      <c r="AJ7" s="37" t="str" cm="1">
        <f t="array" ref="AJ7:AK11">_xlfn._xlws.FILTER(B7:C50, AB7:AB50="Yes")</f>
        <v>ALLETE, Inc.</v>
      </c>
      <c r="AK7" s="43" t="str">
        <v>ALE</v>
      </c>
      <c r="AM7" s="37" t="str" cm="1">
        <f t="array" ref="AM7:AN18">_xlfn._xlws.FILTER(B7:C50, AE7:AE50="Yes")</f>
        <v>Ameren Corporation</v>
      </c>
      <c r="AN7" s="43" t="str">
        <v>AEE</v>
      </c>
    </row>
    <row r="8" spans="2:40" x14ac:dyDescent="0.4">
      <c r="B8" s="9" t="s">
        <v>45</v>
      </c>
      <c r="C8" s="10" t="s">
        <v>46</v>
      </c>
      <c r="D8" s="3" t="s">
        <v>47</v>
      </c>
      <c r="E8" s="3" t="s">
        <v>44</v>
      </c>
      <c r="F8" s="11">
        <v>8930.8203599999997</v>
      </c>
      <c r="G8" s="12">
        <v>56.370000000000005</v>
      </c>
      <c r="H8" s="12">
        <v>0</v>
      </c>
      <c r="I8" s="13">
        <f t="shared" ref="I8:I50" si="7">IFERROR(G8/F8, 0)</f>
        <v>6.3118501691596003E-3</v>
      </c>
      <c r="J8" s="13">
        <f t="shared" ref="J8:J50" si="8">IFERROR(H8/F8, 0)</f>
        <v>0</v>
      </c>
      <c r="K8" s="3" t="str">
        <f t="shared" ref="K8:K50" si="9">IF((I8+J8)&gt;5%,"Yes","No")</f>
        <v>No</v>
      </c>
      <c r="L8" s="14">
        <v>0.97764231456503614</v>
      </c>
      <c r="M8" s="14">
        <v>0.97764231456503603</v>
      </c>
      <c r="N8" s="14">
        <v>0.84940073939338145</v>
      </c>
      <c r="O8" s="14">
        <v>0.84940073939338145</v>
      </c>
      <c r="Q8" s="9" t="s">
        <v>45</v>
      </c>
      <c r="R8" s="4">
        <v>1</v>
      </c>
      <c r="S8" s="4">
        <f t="shared" si="0"/>
        <v>1</v>
      </c>
      <c r="T8" s="4">
        <f t="shared" si="1"/>
        <v>0</v>
      </c>
      <c r="U8" s="4">
        <f t="shared" si="2"/>
        <v>1</v>
      </c>
      <c r="V8" s="4">
        <f t="shared" si="3"/>
        <v>1</v>
      </c>
      <c r="W8" s="4">
        <f t="shared" si="4"/>
        <v>1</v>
      </c>
      <c r="X8" s="4">
        <f t="shared" si="5"/>
        <v>1</v>
      </c>
      <c r="Y8" s="3" t="str">
        <f t="shared" si="6"/>
        <v>No</v>
      </c>
      <c r="AA8" s="35">
        <f t="shared" ref="AA8:AA50" si="10">I8</f>
        <v>6.3118501691596003E-3</v>
      </c>
      <c r="AB8" s="3" t="str">
        <f t="shared" ref="AB8:AB50" si="11">IF(AND(Y8="Yes", AA8&gt;AA$4), "Yes", "No")</f>
        <v>No</v>
      </c>
      <c r="AD8" s="35">
        <f t="shared" ref="AD8:AD50" si="12">J8</f>
        <v>0</v>
      </c>
      <c r="AE8" s="3" t="str">
        <f t="shared" ref="AE8:AE50" si="13">IF(AND(Y8="Yes", AD8&gt;AD$4), "Yes", "No")</f>
        <v>No</v>
      </c>
      <c r="AG8" s="37" t="str">
        <v>Ameren Corporation</v>
      </c>
      <c r="AH8" s="43" t="str">
        <v>AEE</v>
      </c>
      <c r="AJ8" s="37" t="str">
        <v>Edison International</v>
      </c>
      <c r="AK8" s="43" t="str">
        <v>EIX</v>
      </c>
      <c r="AM8" s="37" t="str">
        <v>American Electric Power Company, Inc.</v>
      </c>
      <c r="AN8" s="43" t="str">
        <v>AEP</v>
      </c>
    </row>
    <row r="9" spans="2:40" x14ac:dyDescent="0.4">
      <c r="B9" s="9" t="s">
        <v>48</v>
      </c>
      <c r="C9" s="10" t="s">
        <v>49</v>
      </c>
      <c r="D9" s="3" t="s">
        <v>47</v>
      </c>
      <c r="E9" s="3" t="s">
        <v>44</v>
      </c>
      <c r="F9" s="11">
        <v>10031.799999999999</v>
      </c>
      <c r="G9" s="12">
        <v>384</v>
      </c>
      <c r="H9" s="12">
        <v>1236</v>
      </c>
      <c r="I9" s="13">
        <f t="shared" si="7"/>
        <v>3.8278275085228977E-2</v>
      </c>
      <c r="J9" s="13">
        <f t="shared" si="8"/>
        <v>0.12320819793058076</v>
      </c>
      <c r="K9" s="3" t="str">
        <f t="shared" si="9"/>
        <v>Yes</v>
      </c>
      <c r="L9" s="14">
        <v>1</v>
      </c>
      <c r="M9" s="14">
        <v>1</v>
      </c>
      <c r="N9" s="14">
        <v>0.85072502825298679</v>
      </c>
      <c r="O9" s="14">
        <v>0.8441912974565603</v>
      </c>
      <c r="Q9" s="9" t="s">
        <v>48</v>
      </c>
      <c r="R9" s="4">
        <v>1</v>
      </c>
      <c r="S9" s="4">
        <f t="shared" si="0"/>
        <v>1</v>
      </c>
      <c r="T9" s="4">
        <f t="shared" si="1"/>
        <v>1</v>
      </c>
      <c r="U9" s="4">
        <f t="shared" si="2"/>
        <v>1</v>
      </c>
      <c r="V9" s="4">
        <f t="shared" si="3"/>
        <v>1</v>
      </c>
      <c r="W9" s="4">
        <f t="shared" si="4"/>
        <v>1</v>
      </c>
      <c r="X9" s="4">
        <f t="shared" si="5"/>
        <v>1</v>
      </c>
      <c r="Y9" s="3" t="str">
        <f t="shared" si="6"/>
        <v>Yes</v>
      </c>
      <c r="AA9" s="35">
        <f t="shared" si="10"/>
        <v>3.8278275085228977E-2</v>
      </c>
      <c r="AB9" s="3" t="str">
        <f t="shared" si="11"/>
        <v>No</v>
      </c>
      <c r="AD9" s="35">
        <f t="shared" si="12"/>
        <v>0.12320819793058076</v>
      </c>
      <c r="AE9" s="3" t="str">
        <f t="shared" si="13"/>
        <v>Yes</v>
      </c>
      <c r="AG9" s="37" t="str">
        <v>American Electric Power Company, Inc.</v>
      </c>
      <c r="AH9" s="43" t="str">
        <v>AEP</v>
      </c>
      <c r="AJ9" s="37" t="str">
        <v>IDACORP, Inc.</v>
      </c>
      <c r="AK9" s="43" t="str">
        <v>IDA</v>
      </c>
      <c r="AM9" s="37" t="str">
        <v>Dominion Resources, Inc.</v>
      </c>
      <c r="AN9" s="43" t="str">
        <v>D</v>
      </c>
    </row>
    <row r="10" spans="2:40" x14ac:dyDescent="0.4">
      <c r="B10" s="9" t="s">
        <v>50</v>
      </c>
      <c r="C10" s="10" t="s">
        <v>51</v>
      </c>
      <c r="D10" s="3" t="s">
        <v>47</v>
      </c>
      <c r="E10" s="3" t="s">
        <v>44</v>
      </c>
      <c r="F10" s="11">
        <v>24288.359829999994</v>
      </c>
      <c r="G10" s="12">
        <v>627</v>
      </c>
      <c r="H10" s="12">
        <v>2278</v>
      </c>
      <c r="I10" s="13">
        <f t="shared" si="7"/>
        <v>2.5814834941038509E-2</v>
      </c>
      <c r="J10" s="13">
        <f t="shared" si="8"/>
        <v>9.3789783087218068E-2</v>
      </c>
      <c r="K10" s="3" t="str">
        <f t="shared" si="9"/>
        <v>Yes</v>
      </c>
      <c r="L10" s="14">
        <v>0.9773883172031459</v>
      </c>
      <c r="M10" s="14">
        <v>0.97338593524954609</v>
      </c>
      <c r="N10" s="14">
        <v>1</v>
      </c>
      <c r="O10" s="14">
        <v>1</v>
      </c>
      <c r="Q10" s="9" t="s">
        <v>50</v>
      </c>
      <c r="R10" s="4">
        <v>1</v>
      </c>
      <c r="S10" s="4">
        <f t="shared" si="0"/>
        <v>1</v>
      </c>
      <c r="T10" s="4">
        <f t="shared" si="1"/>
        <v>1</v>
      </c>
      <c r="U10" s="4">
        <f t="shared" si="2"/>
        <v>1</v>
      </c>
      <c r="V10" s="4">
        <f t="shared" si="3"/>
        <v>1</v>
      </c>
      <c r="W10" s="4">
        <f t="shared" si="4"/>
        <v>1</v>
      </c>
      <c r="X10" s="4">
        <f t="shared" si="5"/>
        <v>1</v>
      </c>
      <c r="Y10" s="3" t="str">
        <f t="shared" si="6"/>
        <v>Yes</v>
      </c>
      <c r="AA10" s="35">
        <f t="shared" si="10"/>
        <v>2.5814834941038509E-2</v>
      </c>
      <c r="AB10" s="3" t="str">
        <f t="shared" si="11"/>
        <v>No</v>
      </c>
      <c r="AD10" s="35">
        <f t="shared" si="12"/>
        <v>9.3789783087218068E-2</v>
      </c>
      <c r="AE10" s="3" t="str">
        <f t="shared" si="13"/>
        <v>Yes</v>
      </c>
      <c r="AG10" s="37" t="str">
        <v>Dominion Resources, Inc.</v>
      </c>
      <c r="AH10" s="43" t="str">
        <v>D</v>
      </c>
      <c r="AJ10" s="37" t="str">
        <v>Portland General Electric Company</v>
      </c>
      <c r="AK10" s="43" t="str">
        <v>POR</v>
      </c>
      <c r="AM10" s="37" t="str">
        <v>Duke Energy Corporation</v>
      </c>
      <c r="AN10" s="43" t="str">
        <v>DUK</v>
      </c>
    </row>
    <row r="11" spans="2:40" ht="12.6" thickBot="1" x14ac:dyDescent="0.45">
      <c r="B11" s="9" t="s">
        <v>52</v>
      </c>
      <c r="C11" s="10" t="s">
        <v>53</v>
      </c>
      <c r="D11" s="3" t="s">
        <v>43</v>
      </c>
      <c r="E11" s="3" t="s">
        <v>44</v>
      </c>
      <c r="F11" s="11">
        <v>2143.1999999999998</v>
      </c>
      <c r="G11" s="12">
        <v>1155.5000000000002</v>
      </c>
      <c r="H11" s="12">
        <v>0</v>
      </c>
      <c r="I11" s="13">
        <f t="shared" si="7"/>
        <v>0.53914706980216509</v>
      </c>
      <c r="J11" s="13">
        <f t="shared" si="8"/>
        <v>0</v>
      </c>
      <c r="K11" s="3" t="str">
        <f t="shared" si="9"/>
        <v>Yes</v>
      </c>
      <c r="L11" s="14">
        <v>0.99972180995968107</v>
      </c>
      <c r="M11" s="14">
        <v>0.94993412384716736</v>
      </c>
      <c r="N11" s="14">
        <v>0.67885202962390412</v>
      </c>
      <c r="O11" s="14">
        <v>0.7440421416189954</v>
      </c>
      <c r="Q11" s="9" t="s">
        <v>52</v>
      </c>
      <c r="R11" s="4">
        <v>1</v>
      </c>
      <c r="S11" s="4">
        <f t="shared" si="0"/>
        <v>1</v>
      </c>
      <c r="T11" s="4">
        <f t="shared" si="1"/>
        <v>1</v>
      </c>
      <c r="U11" s="4">
        <f t="shared" si="2"/>
        <v>1</v>
      </c>
      <c r="V11" s="4">
        <f t="shared" si="3"/>
        <v>1</v>
      </c>
      <c r="W11" s="4">
        <f t="shared" si="4"/>
        <v>0</v>
      </c>
      <c r="X11" s="4">
        <f t="shared" si="5"/>
        <v>0</v>
      </c>
      <c r="Y11" s="3" t="str">
        <f t="shared" si="6"/>
        <v>No</v>
      </c>
      <c r="AA11" s="35">
        <f t="shared" si="10"/>
        <v>0.53914706980216509</v>
      </c>
      <c r="AB11" s="3" t="str">
        <f t="shared" si="11"/>
        <v>No</v>
      </c>
      <c r="AD11" s="35">
        <f t="shared" si="12"/>
        <v>0</v>
      </c>
      <c r="AE11" s="3" t="str">
        <f t="shared" si="13"/>
        <v>No</v>
      </c>
      <c r="AG11" s="37" t="str">
        <v>Duke Energy Corporation</v>
      </c>
      <c r="AH11" s="43" t="str">
        <v>DUK</v>
      </c>
      <c r="AJ11" s="40" t="str">
        <v>Southern Company</v>
      </c>
      <c r="AK11" s="44" t="str">
        <v>SO</v>
      </c>
      <c r="AM11" s="37" t="str">
        <v>Edison International</v>
      </c>
      <c r="AN11" s="43" t="str">
        <v>EIX</v>
      </c>
    </row>
    <row r="12" spans="2:40" x14ac:dyDescent="0.4">
      <c r="B12" s="9" t="s">
        <v>54</v>
      </c>
      <c r="C12" s="10" t="s">
        <v>55</v>
      </c>
      <c r="D12" s="3" t="s">
        <v>47</v>
      </c>
      <c r="E12" s="3" t="s">
        <v>44</v>
      </c>
      <c r="F12" s="11">
        <v>725.84999999999991</v>
      </c>
      <c r="G12" s="12">
        <v>0</v>
      </c>
      <c r="H12" s="12">
        <v>0</v>
      </c>
      <c r="I12" s="13">
        <f t="shared" si="7"/>
        <v>0</v>
      </c>
      <c r="J12" s="13">
        <f t="shared" si="8"/>
        <v>0</v>
      </c>
      <c r="K12" s="3" t="str">
        <f t="shared" si="9"/>
        <v>No</v>
      </c>
      <c r="L12" s="14">
        <v>1</v>
      </c>
      <c r="M12" s="14">
        <v>1</v>
      </c>
      <c r="N12" s="14">
        <v>0.37563768603515779</v>
      </c>
      <c r="O12" s="14">
        <v>0.48345008535244083</v>
      </c>
      <c r="Q12" s="9" t="s">
        <v>54</v>
      </c>
      <c r="R12" s="4">
        <v>1</v>
      </c>
      <c r="S12" s="4">
        <f t="shared" si="0"/>
        <v>1</v>
      </c>
      <c r="T12" s="4">
        <f t="shared" si="1"/>
        <v>0</v>
      </c>
      <c r="U12" s="4">
        <f t="shared" si="2"/>
        <v>1</v>
      </c>
      <c r="V12" s="4">
        <f t="shared" si="3"/>
        <v>1</v>
      </c>
      <c r="W12" s="4">
        <f t="shared" si="4"/>
        <v>0</v>
      </c>
      <c r="X12" s="4">
        <f t="shared" si="5"/>
        <v>0</v>
      </c>
      <c r="Y12" s="3" t="str">
        <f t="shared" si="6"/>
        <v>No</v>
      </c>
      <c r="AA12" s="35">
        <f t="shared" si="10"/>
        <v>0</v>
      </c>
      <c r="AB12" s="3" t="str">
        <f t="shared" si="11"/>
        <v>No</v>
      </c>
      <c r="AD12" s="35">
        <f t="shared" si="12"/>
        <v>0</v>
      </c>
      <c r="AE12" s="3" t="str">
        <f t="shared" si="13"/>
        <v>No</v>
      </c>
      <c r="AG12" s="37" t="str">
        <v>Edison International</v>
      </c>
      <c r="AH12" s="43" t="str">
        <v>EIX</v>
      </c>
      <c r="AM12" s="37" t="str">
        <v>Entergy Corporation</v>
      </c>
      <c r="AN12" s="43" t="str">
        <v>ETR</v>
      </c>
    </row>
    <row r="13" spans="2:40" x14ac:dyDescent="0.4">
      <c r="B13" s="9" t="s">
        <v>56</v>
      </c>
      <c r="C13" s="10" t="s">
        <v>57</v>
      </c>
      <c r="D13" s="3" t="s">
        <v>47</v>
      </c>
      <c r="E13" s="3" t="s">
        <v>44</v>
      </c>
      <c r="F13" s="11">
        <v>780.34269999999992</v>
      </c>
      <c r="G13" s="12">
        <v>0</v>
      </c>
      <c r="H13" s="12">
        <v>0</v>
      </c>
      <c r="I13" s="13">
        <f t="shared" si="7"/>
        <v>0</v>
      </c>
      <c r="J13" s="13">
        <f t="shared" si="8"/>
        <v>0</v>
      </c>
      <c r="K13" s="3" t="str">
        <f t="shared" si="9"/>
        <v>No</v>
      </c>
      <c r="L13" s="14">
        <v>0.98519856627845337</v>
      </c>
      <c r="M13" s="14">
        <v>1</v>
      </c>
      <c r="N13" s="14">
        <v>0.49534511966086603</v>
      </c>
      <c r="O13" s="14">
        <v>0.59524250098976383</v>
      </c>
      <c r="Q13" s="9" t="s">
        <v>56</v>
      </c>
      <c r="R13" s="4">
        <v>1</v>
      </c>
      <c r="S13" s="4">
        <f t="shared" si="0"/>
        <v>1</v>
      </c>
      <c r="T13" s="4">
        <f t="shared" si="1"/>
        <v>0</v>
      </c>
      <c r="U13" s="4">
        <f t="shared" si="2"/>
        <v>1</v>
      </c>
      <c r="V13" s="4">
        <f t="shared" si="3"/>
        <v>1</v>
      </c>
      <c r="W13" s="4">
        <f t="shared" si="4"/>
        <v>0</v>
      </c>
      <c r="X13" s="4">
        <f t="shared" si="5"/>
        <v>0</v>
      </c>
      <c r="Y13" s="3" t="str">
        <f t="shared" si="6"/>
        <v>No</v>
      </c>
      <c r="AA13" s="35">
        <f t="shared" si="10"/>
        <v>0</v>
      </c>
      <c r="AB13" s="3" t="str">
        <f t="shared" si="11"/>
        <v>No</v>
      </c>
      <c r="AD13" s="35">
        <f t="shared" si="12"/>
        <v>0</v>
      </c>
      <c r="AE13" s="3" t="str">
        <f t="shared" si="13"/>
        <v>No</v>
      </c>
      <c r="AG13" s="37" t="str">
        <v>Entergy Corporation</v>
      </c>
      <c r="AH13" s="43" t="str">
        <v>ETR</v>
      </c>
      <c r="AM13" s="37" t="str">
        <v xml:space="preserve">Evergy, Inc. </v>
      </c>
      <c r="AN13" s="43" t="str">
        <v>EVRG</v>
      </c>
    </row>
    <row r="14" spans="2:40" x14ac:dyDescent="0.4">
      <c r="B14" s="9" t="s">
        <v>58</v>
      </c>
      <c r="C14" s="10" t="s">
        <v>59</v>
      </c>
      <c r="D14" s="3" t="s">
        <v>47</v>
      </c>
      <c r="E14" s="3" t="s">
        <v>44</v>
      </c>
      <c r="F14" s="11">
        <v>7307.9594680000009</v>
      </c>
      <c r="G14" s="12">
        <v>128.1</v>
      </c>
      <c r="H14" s="12">
        <v>0</v>
      </c>
      <c r="I14" s="13">
        <f t="shared" si="7"/>
        <v>1.7528832851485099E-2</v>
      </c>
      <c r="J14" s="13">
        <f t="shared" si="8"/>
        <v>0</v>
      </c>
      <c r="K14" s="3" t="str">
        <f t="shared" si="9"/>
        <v>No</v>
      </c>
      <c r="L14" s="14">
        <v>0.95546027969151048</v>
      </c>
      <c r="M14" s="14">
        <v>1</v>
      </c>
      <c r="N14" s="14">
        <v>0.67669591446840649</v>
      </c>
      <c r="O14" s="14">
        <v>0.63149922281528015</v>
      </c>
      <c r="Q14" s="9" t="s">
        <v>58</v>
      </c>
      <c r="R14" s="4">
        <v>1</v>
      </c>
      <c r="S14" s="4">
        <f>IF(E14="Yes", 1, 0)</f>
        <v>1</v>
      </c>
      <c r="T14" s="4">
        <f>IF(K14="Yes", 1, 0)</f>
        <v>0</v>
      </c>
      <c r="U14" s="4">
        <f t="shared" si="2"/>
        <v>1</v>
      </c>
      <c r="V14" s="4">
        <f t="shared" si="3"/>
        <v>1</v>
      </c>
      <c r="W14" s="4">
        <f t="shared" si="4"/>
        <v>0</v>
      </c>
      <c r="X14" s="4">
        <f t="shared" si="5"/>
        <v>0</v>
      </c>
      <c r="Y14" s="3" t="str">
        <f t="shared" si="6"/>
        <v>No</v>
      </c>
      <c r="AA14" s="35">
        <f t="shared" si="10"/>
        <v>1.7528832851485099E-2</v>
      </c>
      <c r="AB14" s="3" t="str">
        <f t="shared" si="11"/>
        <v>No</v>
      </c>
      <c r="AD14" s="35">
        <f t="shared" si="12"/>
        <v>0</v>
      </c>
      <c r="AE14" s="3" t="str">
        <f t="shared" si="13"/>
        <v>No</v>
      </c>
      <c r="AG14" s="37" t="str">
        <v xml:space="preserve">Evergy, Inc. </v>
      </c>
      <c r="AH14" s="43" t="str">
        <v>EVRG</v>
      </c>
      <c r="AM14" s="37" t="str">
        <v>NextEra Energy, Inc.</v>
      </c>
      <c r="AN14" s="43" t="str">
        <v>NEE</v>
      </c>
    </row>
    <row r="15" spans="2:40" x14ac:dyDescent="0.4">
      <c r="B15" s="9" t="s">
        <v>60</v>
      </c>
      <c r="C15" s="10" t="s">
        <v>61</v>
      </c>
      <c r="D15" s="3" t="s">
        <v>62</v>
      </c>
      <c r="E15" s="3" t="s">
        <v>44</v>
      </c>
      <c r="F15" s="11">
        <v>798.3</v>
      </c>
      <c r="G15" s="12">
        <v>0</v>
      </c>
      <c r="H15" s="12">
        <v>0</v>
      </c>
      <c r="I15" s="13">
        <f t="shared" si="7"/>
        <v>0</v>
      </c>
      <c r="J15" s="13">
        <f t="shared" si="8"/>
        <v>0</v>
      </c>
      <c r="K15" s="3" t="str">
        <f t="shared" si="9"/>
        <v>No</v>
      </c>
      <c r="L15" s="14">
        <v>0.96896296822410177</v>
      </c>
      <c r="M15" s="14">
        <v>0.86269857251639659</v>
      </c>
      <c r="N15" s="14">
        <v>0.7457946922120966</v>
      </c>
      <c r="O15" s="14">
        <v>0.70792463251356363</v>
      </c>
      <c r="Q15" s="9" t="s">
        <v>60</v>
      </c>
      <c r="R15" s="4">
        <v>1</v>
      </c>
      <c r="S15" s="4">
        <f t="shared" si="0"/>
        <v>1</v>
      </c>
      <c r="T15" s="4">
        <f t="shared" si="1"/>
        <v>0</v>
      </c>
      <c r="U15" s="4">
        <f t="shared" si="2"/>
        <v>1</v>
      </c>
      <c r="V15" s="4">
        <f t="shared" si="3"/>
        <v>1</v>
      </c>
      <c r="W15" s="4">
        <f t="shared" si="4"/>
        <v>0</v>
      </c>
      <c r="X15" s="4">
        <f t="shared" si="5"/>
        <v>0</v>
      </c>
      <c r="Y15" s="3" t="str">
        <f t="shared" si="6"/>
        <v>No</v>
      </c>
      <c r="AA15" s="35">
        <f t="shared" si="10"/>
        <v>0</v>
      </c>
      <c r="AB15" s="3" t="str">
        <f t="shared" si="11"/>
        <v>No</v>
      </c>
      <c r="AD15" s="35">
        <f t="shared" si="12"/>
        <v>0</v>
      </c>
      <c r="AE15" s="3" t="str">
        <f t="shared" si="13"/>
        <v>No</v>
      </c>
      <c r="AG15" s="37" t="str">
        <v>IDACORP, Inc.</v>
      </c>
      <c r="AH15" s="43" t="str">
        <v>IDA</v>
      </c>
      <c r="AM15" s="37" t="str">
        <v>Pinnacle West Capital Corporation</v>
      </c>
      <c r="AN15" s="43" t="str">
        <v>PNW</v>
      </c>
    </row>
    <row r="16" spans="2:40" x14ac:dyDescent="0.4">
      <c r="B16" s="9" t="s">
        <v>63</v>
      </c>
      <c r="C16" s="10" t="s">
        <v>64</v>
      </c>
      <c r="D16" s="3" t="s">
        <v>47</v>
      </c>
      <c r="E16" s="3" t="s">
        <v>44</v>
      </c>
      <c r="F16" s="11">
        <v>25742.815100000007</v>
      </c>
      <c r="G16" s="12">
        <v>549.1</v>
      </c>
      <c r="H16" s="12">
        <v>4147.4050999999999</v>
      </c>
      <c r="I16" s="13">
        <f t="shared" si="7"/>
        <v>2.1330223515453828E-2</v>
      </c>
      <c r="J16" s="13">
        <f t="shared" si="8"/>
        <v>0.16110922926995652</v>
      </c>
      <c r="K16" s="3" t="str">
        <f t="shared" si="9"/>
        <v>Yes</v>
      </c>
      <c r="L16" s="14">
        <v>0.92224686657048716</v>
      </c>
      <c r="M16" s="14">
        <v>0.94362210610266706</v>
      </c>
      <c r="N16" s="14">
        <v>1</v>
      </c>
      <c r="O16" s="14">
        <v>1</v>
      </c>
      <c r="Q16" s="9" t="s">
        <v>63</v>
      </c>
      <c r="R16" s="4">
        <v>1</v>
      </c>
      <c r="S16" s="4">
        <f t="shared" si="0"/>
        <v>1</v>
      </c>
      <c r="T16" s="4">
        <f t="shared" si="1"/>
        <v>1</v>
      </c>
      <c r="U16" s="4">
        <f t="shared" si="2"/>
        <v>1</v>
      </c>
      <c r="V16" s="4">
        <f t="shared" si="3"/>
        <v>1</v>
      </c>
      <c r="W16" s="4">
        <f t="shared" si="4"/>
        <v>1</v>
      </c>
      <c r="X16" s="4">
        <f t="shared" si="5"/>
        <v>1</v>
      </c>
      <c r="Y16" s="3" t="str">
        <f t="shared" si="6"/>
        <v>Yes</v>
      </c>
      <c r="AA16" s="35">
        <f t="shared" si="10"/>
        <v>2.1330223515453828E-2</v>
      </c>
      <c r="AB16" s="3" t="str">
        <f t="shared" si="11"/>
        <v>No</v>
      </c>
      <c r="AD16" s="35">
        <f t="shared" si="12"/>
        <v>0.16110922926995652</v>
      </c>
      <c r="AE16" s="3" t="str">
        <f t="shared" si="13"/>
        <v>Yes</v>
      </c>
      <c r="AG16" s="37" t="str">
        <v>NextEra Energy, Inc.</v>
      </c>
      <c r="AH16" s="43" t="str">
        <v>NEE</v>
      </c>
      <c r="AM16" s="37" t="str">
        <v>TXNM Energy, Inc.</v>
      </c>
      <c r="AN16" s="43" t="str">
        <v>TXNM</v>
      </c>
    </row>
    <row r="17" spans="2:40" x14ac:dyDescent="0.4">
      <c r="B17" s="9" t="s">
        <v>65</v>
      </c>
      <c r="C17" s="10" t="s">
        <v>66</v>
      </c>
      <c r="D17" s="3" t="s">
        <v>47</v>
      </c>
      <c r="E17" s="3" t="s">
        <v>44</v>
      </c>
      <c r="F17" s="11">
        <v>11675.391</v>
      </c>
      <c r="G17" s="12">
        <v>0</v>
      </c>
      <c r="H17" s="12">
        <v>1161</v>
      </c>
      <c r="I17" s="13">
        <f t="shared" si="7"/>
        <v>0</v>
      </c>
      <c r="J17" s="13">
        <f t="shared" si="8"/>
        <v>9.9439924538715668E-2</v>
      </c>
      <c r="K17" s="3" t="str">
        <f t="shared" si="9"/>
        <v>Yes</v>
      </c>
      <c r="L17" s="14">
        <v>0.55889777491573411</v>
      </c>
      <c r="M17" s="14">
        <v>0.88321301455689605</v>
      </c>
      <c r="N17" s="14">
        <v>0.77197935483449065</v>
      </c>
      <c r="O17" s="14">
        <v>0.74403193619665842</v>
      </c>
      <c r="Q17" s="9" t="s">
        <v>65</v>
      </c>
      <c r="R17" s="4">
        <v>1</v>
      </c>
      <c r="S17" s="4">
        <f t="shared" si="0"/>
        <v>1</v>
      </c>
      <c r="T17" s="4">
        <f t="shared" si="1"/>
        <v>1</v>
      </c>
      <c r="U17" s="4">
        <f t="shared" si="2"/>
        <v>0</v>
      </c>
      <c r="V17" s="4">
        <f t="shared" si="3"/>
        <v>1</v>
      </c>
      <c r="W17" s="4">
        <f t="shared" si="4"/>
        <v>0</v>
      </c>
      <c r="X17" s="4">
        <f t="shared" si="5"/>
        <v>0</v>
      </c>
      <c r="Y17" s="3" t="str">
        <f t="shared" si="6"/>
        <v>No</v>
      </c>
      <c r="AA17" s="35">
        <f t="shared" si="10"/>
        <v>0</v>
      </c>
      <c r="AB17" s="3" t="str">
        <f t="shared" si="11"/>
        <v>No</v>
      </c>
      <c r="AD17" s="35">
        <f t="shared" si="12"/>
        <v>9.9439924538715668E-2</v>
      </c>
      <c r="AE17" s="3" t="str">
        <f t="shared" si="13"/>
        <v>No</v>
      </c>
      <c r="AG17" s="37" t="str">
        <v>Pinnacle West Capital Corporation</v>
      </c>
      <c r="AH17" s="43" t="str">
        <v>PNW</v>
      </c>
      <c r="AM17" s="37" t="str">
        <v>Southern Company</v>
      </c>
      <c r="AN17" s="43" t="str">
        <v>SO</v>
      </c>
    </row>
    <row r="18" spans="2:40" ht="12.6" thickBot="1" x14ac:dyDescent="0.45">
      <c r="B18" s="9" t="s">
        <v>67</v>
      </c>
      <c r="C18" s="10" t="s">
        <v>68</v>
      </c>
      <c r="D18" s="3" t="s">
        <v>47</v>
      </c>
      <c r="E18" s="3" t="s">
        <v>44</v>
      </c>
      <c r="F18" s="11">
        <v>53725.788860000015</v>
      </c>
      <c r="G18" s="12">
        <v>1338.9137000000001</v>
      </c>
      <c r="H18" s="12">
        <v>9195.4814299999998</v>
      </c>
      <c r="I18" s="13">
        <f t="shared" si="7"/>
        <v>2.4921247847825453E-2</v>
      </c>
      <c r="J18" s="13">
        <f t="shared" si="8"/>
        <v>0.17115581967464102</v>
      </c>
      <c r="K18" s="3" t="str">
        <f t="shared" si="9"/>
        <v>Yes</v>
      </c>
      <c r="L18" s="14">
        <v>1.0039526391115308</v>
      </c>
      <c r="M18" s="14">
        <v>1</v>
      </c>
      <c r="N18" s="14">
        <v>0.91518862599892314</v>
      </c>
      <c r="O18" s="14">
        <v>0.90042300258597063</v>
      </c>
      <c r="Q18" s="9" t="s">
        <v>67</v>
      </c>
      <c r="R18" s="4">
        <v>1</v>
      </c>
      <c r="S18" s="4">
        <f t="shared" si="0"/>
        <v>1</v>
      </c>
      <c r="T18" s="4">
        <f t="shared" si="1"/>
        <v>1</v>
      </c>
      <c r="U18" s="4">
        <f t="shared" si="2"/>
        <v>1</v>
      </c>
      <c r="V18" s="4">
        <f t="shared" si="3"/>
        <v>1</v>
      </c>
      <c r="W18" s="4">
        <f t="shared" si="4"/>
        <v>1</v>
      </c>
      <c r="X18" s="4">
        <f t="shared" si="5"/>
        <v>1</v>
      </c>
      <c r="Y18" s="3" t="str">
        <f t="shared" si="6"/>
        <v>Yes</v>
      </c>
      <c r="AA18" s="35">
        <f t="shared" si="10"/>
        <v>2.4921247847825453E-2</v>
      </c>
      <c r="AB18" s="3" t="str">
        <f t="shared" si="11"/>
        <v>No</v>
      </c>
      <c r="AD18" s="35">
        <f t="shared" si="12"/>
        <v>0.17115581967464102</v>
      </c>
      <c r="AE18" s="3" t="str">
        <f t="shared" si="13"/>
        <v>Yes</v>
      </c>
      <c r="AG18" s="37" t="str">
        <v>TXNM Energy, Inc.</v>
      </c>
      <c r="AH18" s="43" t="str">
        <v>TXNM</v>
      </c>
      <c r="AM18" s="40" t="str">
        <v>Xcel Energy Inc.</v>
      </c>
      <c r="AN18" s="44" t="str">
        <v>XEL</v>
      </c>
    </row>
    <row r="19" spans="2:40" x14ac:dyDescent="0.4">
      <c r="B19" s="9" t="s">
        <v>69</v>
      </c>
      <c r="C19" s="10" t="s">
        <v>70</v>
      </c>
      <c r="D19" s="3" t="s">
        <v>43</v>
      </c>
      <c r="E19" s="3" t="s">
        <v>44</v>
      </c>
      <c r="F19" s="11">
        <v>3571.5940000000005</v>
      </c>
      <c r="G19" s="12">
        <v>938.51999999999987</v>
      </c>
      <c r="H19" s="12">
        <v>632.47400000000005</v>
      </c>
      <c r="I19" s="13">
        <f t="shared" si="7"/>
        <v>0.26277342833479944</v>
      </c>
      <c r="J19" s="13">
        <f t="shared" si="8"/>
        <v>0.17708451744515194</v>
      </c>
      <c r="K19" s="3" t="str">
        <f t="shared" si="9"/>
        <v>Yes</v>
      </c>
      <c r="L19" s="14">
        <v>0.99680059636230556</v>
      </c>
      <c r="M19" s="14">
        <v>1</v>
      </c>
      <c r="N19" s="14">
        <v>1</v>
      </c>
      <c r="O19" s="14">
        <v>1</v>
      </c>
      <c r="Q19" s="9" t="s">
        <v>69</v>
      </c>
      <c r="R19" s="4">
        <v>1</v>
      </c>
      <c r="S19" s="4">
        <f t="shared" si="0"/>
        <v>1</v>
      </c>
      <c r="T19" s="4">
        <f t="shared" si="1"/>
        <v>1</v>
      </c>
      <c r="U19" s="4">
        <f t="shared" si="2"/>
        <v>1</v>
      </c>
      <c r="V19" s="4">
        <f t="shared" si="3"/>
        <v>1</v>
      </c>
      <c r="W19" s="4">
        <f t="shared" si="4"/>
        <v>1</v>
      </c>
      <c r="X19" s="4">
        <f t="shared" si="5"/>
        <v>1</v>
      </c>
      <c r="Y19" s="3" t="str">
        <f t="shared" si="6"/>
        <v>Yes</v>
      </c>
      <c r="AA19" s="35">
        <f t="shared" si="10"/>
        <v>0.26277342833479944</v>
      </c>
      <c r="AB19" s="3" t="str">
        <f t="shared" si="11"/>
        <v>Yes</v>
      </c>
      <c r="AD19" s="35">
        <f t="shared" si="12"/>
        <v>0.17708451744515194</v>
      </c>
      <c r="AE19" s="3" t="str">
        <f t="shared" si="13"/>
        <v>Yes</v>
      </c>
      <c r="AG19" s="37" t="str">
        <v>Portland General Electric Company</v>
      </c>
      <c r="AH19" s="43" t="str">
        <v>POR</v>
      </c>
    </row>
    <row r="20" spans="2:40" x14ac:dyDescent="0.4">
      <c r="B20" s="9" t="s">
        <v>71</v>
      </c>
      <c r="C20" s="10" t="s">
        <v>72</v>
      </c>
      <c r="D20" s="3" t="s">
        <v>47</v>
      </c>
      <c r="E20" s="3" t="s">
        <v>44</v>
      </c>
      <c r="F20" s="11">
        <v>26239.351151999996</v>
      </c>
      <c r="G20" s="12">
        <v>72.5</v>
      </c>
      <c r="H20" s="12">
        <v>4027.5</v>
      </c>
      <c r="I20" s="13">
        <f t="shared" si="7"/>
        <v>2.7630256396211977E-3</v>
      </c>
      <c r="J20" s="13">
        <f t="shared" si="8"/>
        <v>0.15349083811826722</v>
      </c>
      <c r="K20" s="3" t="str">
        <f t="shared" si="9"/>
        <v>Yes</v>
      </c>
      <c r="L20" s="14">
        <v>0.9861952770948581</v>
      </c>
      <c r="M20" s="14">
        <v>0.98651895904828679</v>
      </c>
      <c r="N20" s="14">
        <v>0.9846318049517121</v>
      </c>
      <c r="O20" s="14">
        <v>0.99140170860557453</v>
      </c>
      <c r="Q20" s="9" t="s">
        <v>71</v>
      </c>
      <c r="R20" s="4">
        <v>1</v>
      </c>
      <c r="S20" s="4">
        <f t="shared" si="0"/>
        <v>1</v>
      </c>
      <c r="T20" s="4">
        <f t="shared" si="1"/>
        <v>1</v>
      </c>
      <c r="U20" s="4">
        <f t="shared" si="2"/>
        <v>1</v>
      </c>
      <c r="V20" s="4">
        <f t="shared" si="3"/>
        <v>1</v>
      </c>
      <c r="W20" s="4">
        <f t="shared" si="4"/>
        <v>1</v>
      </c>
      <c r="X20" s="4">
        <f t="shared" si="5"/>
        <v>1</v>
      </c>
      <c r="Y20" s="3" t="str">
        <f t="shared" si="6"/>
        <v>Yes</v>
      </c>
      <c r="AA20" s="35">
        <f t="shared" si="10"/>
        <v>2.7630256396211977E-3</v>
      </c>
      <c r="AB20" s="3" t="str">
        <f t="shared" si="11"/>
        <v>No</v>
      </c>
      <c r="AD20" s="35">
        <f t="shared" si="12"/>
        <v>0.15349083811826722</v>
      </c>
      <c r="AE20" s="3" t="str">
        <f t="shared" si="13"/>
        <v>Yes</v>
      </c>
      <c r="AG20" s="37" t="str">
        <v>Southern Company</v>
      </c>
      <c r="AH20" s="43" t="str">
        <v>SO</v>
      </c>
    </row>
    <row r="21" spans="2:40" x14ac:dyDescent="0.4">
      <c r="B21" s="9" t="s">
        <v>73</v>
      </c>
      <c r="C21" s="10" t="s">
        <v>74</v>
      </c>
      <c r="D21" s="3" t="s">
        <v>47</v>
      </c>
      <c r="E21" s="3" t="s">
        <v>75</v>
      </c>
      <c r="F21" s="11">
        <v>61.800000000000004</v>
      </c>
      <c r="G21" s="12">
        <v>0</v>
      </c>
      <c r="H21" s="12">
        <v>0</v>
      </c>
      <c r="I21" s="13">
        <f t="shared" si="7"/>
        <v>0</v>
      </c>
      <c r="J21" s="13">
        <f t="shared" si="8"/>
        <v>0</v>
      </c>
      <c r="K21" s="3" t="str">
        <f t="shared" si="9"/>
        <v>No</v>
      </c>
      <c r="L21" s="14">
        <v>1</v>
      </c>
      <c r="M21" s="14">
        <v>0.94196901646079978</v>
      </c>
      <c r="N21" s="14">
        <v>0.82164122717745391</v>
      </c>
      <c r="O21" s="14">
        <v>0.84614067815053462</v>
      </c>
      <c r="Q21" s="9" t="s">
        <v>73</v>
      </c>
      <c r="R21" s="4">
        <v>1</v>
      </c>
      <c r="S21" s="4">
        <f t="shared" si="0"/>
        <v>0</v>
      </c>
      <c r="T21" s="4">
        <f t="shared" si="1"/>
        <v>0</v>
      </c>
      <c r="U21" s="4">
        <f t="shared" si="2"/>
        <v>1</v>
      </c>
      <c r="V21" s="4">
        <f t="shared" si="3"/>
        <v>1</v>
      </c>
      <c r="W21" s="4">
        <f t="shared" si="4"/>
        <v>1</v>
      </c>
      <c r="X21" s="4">
        <f t="shared" si="5"/>
        <v>1</v>
      </c>
      <c r="Y21" s="3" t="str">
        <f t="shared" si="6"/>
        <v>No</v>
      </c>
      <c r="AA21" s="35">
        <f t="shared" si="10"/>
        <v>0</v>
      </c>
      <c r="AB21" s="3" t="str">
        <f t="shared" si="11"/>
        <v>No</v>
      </c>
      <c r="AD21" s="35">
        <f t="shared" si="12"/>
        <v>0</v>
      </c>
      <c r="AE21" s="3" t="str">
        <f t="shared" si="13"/>
        <v>No</v>
      </c>
      <c r="AG21" s="37" t="str">
        <v>Xcel Energy Inc.</v>
      </c>
      <c r="AH21" s="43" t="str">
        <v>XEL</v>
      </c>
    </row>
    <row r="22" spans="2:40" x14ac:dyDescent="0.4">
      <c r="B22" s="9" t="s">
        <v>76</v>
      </c>
      <c r="C22" s="10" t="s">
        <v>77</v>
      </c>
      <c r="D22" s="3" t="s">
        <v>62</v>
      </c>
      <c r="E22" s="3" t="s">
        <v>75</v>
      </c>
      <c r="F22" s="11">
        <v>0</v>
      </c>
      <c r="G22" s="12">
        <v>0</v>
      </c>
      <c r="H22" s="12">
        <v>0</v>
      </c>
      <c r="I22" s="13">
        <f t="shared" si="7"/>
        <v>0</v>
      </c>
      <c r="J22" s="13">
        <f t="shared" si="8"/>
        <v>0</v>
      </c>
      <c r="K22" s="3" t="str">
        <f t="shared" si="9"/>
        <v>No</v>
      </c>
      <c r="L22" s="14">
        <v>1</v>
      </c>
      <c r="M22" s="14">
        <v>0.99760747086516943</v>
      </c>
      <c r="N22" s="14">
        <v>0.91109415918984415</v>
      </c>
      <c r="O22" s="14">
        <v>0.89776056728167086</v>
      </c>
      <c r="Q22" s="9" t="s">
        <v>76</v>
      </c>
      <c r="R22" s="4">
        <v>1</v>
      </c>
      <c r="S22" s="4">
        <f t="shared" si="0"/>
        <v>0</v>
      </c>
      <c r="T22" s="4">
        <f t="shared" si="1"/>
        <v>0</v>
      </c>
      <c r="U22" s="4">
        <f t="shared" si="2"/>
        <v>1</v>
      </c>
      <c r="V22" s="4">
        <f t="shared" si="3"/>
        <v>1</v>
      </c>
      <c r="W22" s="4">
        <f t="shared" si="4"/>
        <v>1</v>
      </c>
      <c r="X22" s="4">
        <f t="shared" si="5"/>
        <v>1</v>
      </c>
      <c r="Y22" s="3" t="str">
        <f t="shared" si="6"/>
        <v>No</v>
      </c>
      <c r="AA22" s="35">
        <f t="shared" si="10"/>
        <v>0</v>
      </c>
      <c r="AB22" s="3" t="str">
        <f t="shared" si="11"/>
        <v>No</v>
      </c>
      <c r="AD22" s="35">
        <f t="shared" si="12"/>
        <v>0</v>
      </c>
      <c r="AE22" s="3" t="str">
        <f t="shared" si="13"/>
        <v>No</v>
      </c>
      <c r="AG22" s="37" t="str">
        <v>Algonquin Power &amp; Utilities Corporation</v>
      </c>
      <c r="AH22" s="43" t="str">
        <v>AQN</v>
      </c>
    </row>
    <row r="23" spans="2:40" x14ac:dyDescent="0.4">
      <c r="B23" s="9" t="s">
        <v>78</v>
      </c>
      <c r="C23" s="10" t="s">
        <v>79</v>
      </c>
      <c r="D23" s="3" t="s">
        <v>43</v>
      </c>
      <c r="E23" s="3" t="s">
        <v>44</v>
      </c>
      <c r="F23" s="11">
        <v>3183.0115000000001</v>
      </c>
      <c r="G23" s="12">
        <v>0</v>
      </c>
      <c r="H23" s="12">
        <v>0</v>
      </c>
      <c r="I23" s="13">
        <f t="shared" si="7"/>
        <v>0</v>
      </c>
      <c r="J23" s="13">
        <f t="shared" si="8"/>
        <v>0</v>
      </c>
      <c r="K23" s="3" t="str">
        <f t="shared" si="9"/>
        <v>No</v>
      </c>
      <c r="L23" s="14">
        <v>0.99971509971509975</v>
      </c>
      <c r="M23" s="14">
        <v>1</v>
      </c>
      <c r="N23" s="14">
        <v>1</v>
      </c>
      <c r="O23" s="14">
        <v>1</v>
      </c>
      <c r="Q23" s="9" t="s">
        <v>78</v>
      </c>
      <c r="R23" s="4">
        <v>1</v>
      </c>
      <c r="S23" s="4">
        <f t="shared" si="0"/>
        <v>1</v>
      </c>
      <c r="T23" s="4">
        <f t="shared" si="1"/>
        <v>0</v>
      </c>
      <c r="U23" s="4">
        <f t="shared" si="2"/>
        <v>1</v>
      </c>
      <c r="V23" s="4">
        <f t="shared" si="3"/>
        <v>1</v>
      </c>
      <c r="W23" s="4">
        <f t="shared" si="4"/>
        <v>1</v>
      </c>
      <c r="X23" s="4">
        <f t="shared" si="5"/>
        <v>1</v>
      </c>
      <c r="Y23" s="3" t="str">
        <f t="shared" si="6"/>
        <v>No</v>
      </c>
      <c r="AA23" s="35">
        <f t="shared" si="10"/>
        <v>0</v>
      </c>
      <c r="AB23" s="3" t="str">
        <f t="shared" si="11"/>
        <v>No</v>
      </c>
      <c r="AD23" s="35">
        <f t="shared" si="12"/>
        <v>0</v>
      </c>
      <c r="AE23" s="3" t="str">
        <f t="shared" si="13"/>
        <v>No</v>
      </c>
      <c r="AG23" s="37" t="str">
        <v>Emera Inc.</v>
      </c>
      <c r="AH23" s="43" t="str">
        <v>EMA</v>
      </c>
    </row>
    <row r="24" spans="2:40" ht="12.6" thickBot="1" x14ac:dyDescent="0.45">
      <c r="B24" s="9" t="s">
        <v>80</v>
      </c>
      <c r="C24" s="10" t="s">
        <v>81</v>
      </c>
      <c r="D24" s="3" t="s">
        <v>47</v>
      </c>
      <c r="E24" s="3" t="s">
        <v>44</v>
      </c>
      <c r="F24" s="11">
        <v>11863.38141</v>
      </c>
      <c r="G24" s="12">
        <v>5.3</v>
      </c>
      <c r="H24" s="12">
        <v>1179.7</v>
      </c>
      <c r="I24" s="13">
        <f t="shared" si="7"/>
        <v>4.4675289589294254E-4</v>
      </c>
      <c r="J24" s="13">
        <f t="shared" si="8"/>
        <v>9.9440451185831003E-2</v>
      </c>
      <c r="K24" s="3" t="str">
        <f t="shared" si="9"/>
        <v>Yes</v>
      </c>
      <c r="L24" s="14">
        <v>1</v>
      </c>
      <c r="M24" s="14">
        <v>1</v>
      </c>
      <c r="N24" s="14">
        <v>1</v>
      </c>
      <c r="O24" s="14">
        <v>1</v>
      </c>
      <c r="Q24" s="9" t="s">
        <v>80</v>
      </c>
      <c r="R24" s="4">
        <v>1</v>
      </c>
      <c r="S24" s="4">
        <f t="shared" si="0"/>
        <v>1</v>
      </c>
      <c r="T24" s="4">
        <f t="shared" si="1"/>
        <v>1</v>
      </c>
      <c r="U24" s="4">
        <f t="shared" si="2"/>
        <v>1</v>
      </c>
      <c r="V24" s="4">
        <f t="shared" si="3"/>
        <v>1</v>
      </c>
      <c r="W24" s="4">
        <f t="shared" si="4"/>
        <v>1</v>
      </c>
      <c r="X24" s="4">
        <f t="shared" si="5"/>
        <v>1</v>
      </c>
      <c r="Y24" s="3" t="str">
        <f t="shared" si="6"/>
        <v>Yes</v>
      </c>
      <c r="AA24" s="35">
        <f t="shared" si="10"/>
        <v>4.4675289589294254E-4</v>
      </c>
      <c r="AB24" s="3" t="str">
        <f t="shared" si="11"/>
        <v>No</v>
      </c>
      <c r="AD24" s="35">
        <f t="shared" si="12"/>
        <v>9.9440451185831003E-2</v>
      </c>
      <c r="AE24" s="3" t="str">
        <f t="shared" si="13"/>
        <v>Yes</v>
      </c>
      <c r="AG24" s="40" t="str">
        <v>Fortis Inc.</v>
      </c>
      <c r="AH24" s="44" t="str">
        <v>FTS</v>
      </c>
    </row>
    <row r="25" spans="2:40" x14ac:dyDescent="0.4">
      <c r="B25" s="9" t="s">
        <v>82</v>
      </c>
      <c r="C25" s="10" t="s">
        <v>83</v>
      </c>
      <c r="D25" s="3" t="s">
        <v>84</v>
      </c>
      <c r="E25" s="3" t="s">
        <v>44</v>
      </c>
      <c r="F25" s="11">
        <v>1687.9</v>
      </c>
      <c r="G25" s="12">
        <v>4.0999999999999996</v>
      </c>
      <c r="H25" s="12">
        <v>0</v>
      </c>
      <c r="I25" s="13">
        <f t="shared" si="7"/>
        <v>2.4290538539012969E-3</v>
      </c>
      <c r="J25" s="13">
        <f t="shared" si="8"/>
        <v>0</v>
      </c>
      <c r="K25" s="3" t="str">
        <f t="shared" si="9"/>
        <v>No</v>
      </c>
      <c r="L25" s="14">
        <v>0.99591595881795736</v>
      </c>
      <c r="M25" s="14">
        <v>0.94439640019686422</v>
      </c>
      <c r="N25" s="14">
        <v>1</v>
      </c>
      <c r="O25" s="14">
        <v>1</v>
      </c>
      <c r="Q25" s="9" t="s">
        <v>82</v>
      </c>
      <c r="R25" s="4">
        <v>0</v>
      </c>
      <c r="S25" s="4">
        <f t="shared" si="0"/>
        <v>1</v>
      </c>
      <c r="T25" s="4">
        <f t="shared" si="1"/>
        <v>0</v>
      </c>
      <c r="U25" s="4">
        <f t="shared" si="2"/>
        <v>1</v>
      </c>
      <c r="V25" s="4">
        <f t="shared" si="3"/>
        <v>1</v>
      </c>
      <c r="W25" s="4">
        <f t="shared" si="4"/>
        <v>1</v>
      </c>
      <c r="X25" s="4">
        <f t="shared" si="5"/>
        <v>1</v>
      </c>
      <c r="Y25" s="3" t="str">
        <f t="shared" si="6"/>
        <v>No</v>
      </c>
      <c r="AA25" s="35">
        <f t="shared" si="10"/>
        <v>2.4290538539012969E-3</v>
      </c>
      <c r="AB25" s="3" t="str">
        <f t="shared" si="11"/>
        <v>No</v>
      </c>
      <c r="AD25" s="35">
        <f t="shared" si="12"/>
        <v>0</v>
      </c>
      <c r="AE25" s="3" t="str">
        <f t="shared" si="13"/>
        <v>No</v>
      </c>
    </row>
    <row r="26" spans="2:40" x14ac:dyDescent="0.4">
      <c r="B26" s="9" t="s">
        <v>85</v>
      </c>
      <c r="C26" s="10" t="s">
        <v>86</v>
      </c>
      <c r="D26" s="3" t="s">
        <v>43</v>
      </c>
      <c r="E26" s="3" t="s">
        <v>44</v>
      </c>
      <c r="F26" s="11">
        <v>3922.76</v>
      </c>
      <c r="G26" s="12">
        <v>1937.3</v>
      </c>
      <c r="H26" s="12">
        <v>0</v>
      </c>
      <c r="I26" s="13">
        <f t="shared" si="7"/>
        <v>0.49386146488696731</v>
      </c>
      <c r="J26" s="13">
        <f t="shared" si="8"/>
        <v>0</v>
      </c>
      <c r="K26" s="3" t="str">
        <f t="shared" si="9"/>
        <v>Yes</v>
      </c>
      <c r="L26" s="14">
        <v>0.99808100545914236</v>
      </c>
      <c r="M26" s="14">
        <v>0.99988764195384905</v>
      </c>
      <c r="N26" s="14">
        <v>1</v>
      </c>
      <c r="O26" s="14">
        <v>1</v>
      </c>
      <c r="Q26" s="9" t="s">
        <v>85</v>
      </c>
      <c r="R26" s="4">
        <v>1</v>
      </c>
      <c r="S26" s="4">
        <f t="shared" si="0"/>
        <v>1</v>
      </c>
      <c r="T26" s="4">
        <f t="shared" si="1"/>
        <v>1</v>
      </c>
      <c r="U26" s="4">
        <f t="shared" si="2"/>
        <v>1</v>
      </c>
      <c r="V26" s="4">
        <f t="shared" si="3"/>
        <v>1</v>
      </c>
      <c r="W26" s="4">
        <f t="shared" si="4"/>
        <v>1</v>
      </c>
      <c r="X26" s="4">
        <f t="shared" si="5"/>
        <v>1</v>
      </c>
      <c r="Y26" s="3" t="str">
        <f t="shared" si="6"/>
        <v>Yes</v>
      </c>
      <c r="AA26" s="35">
        <f t="shared" si="10"/>
        <v>0.49386146488696731</v>
      </c>
      <c r="AB26" s="3" t="str">
        <f t="shared" si="11"/>
        <v>Yes</v>
      </c>
      <c r="AD26" s="35">
        <f t="shared" si="12"/>
        <v>0</v>
      </c>
      <c r="AE26" s="3" t="str">
        <f t="shared" si="13"/>
        <v>No</v>
      </c>
    </row>
    <row r="27" spans="2:40" x14ac:dyDescent="0.4">
      <c r="B27" s="9" t="s">
        <v>87</v>
      </c>
      <c r="C27" s="10" t="s">
        <v>88</v>
      </c>
      <c r="D27" s="3" t="s">
        <v>89</v>
      </c>
      <c r="E27" s="3" t="s">
        <v>44</v>
      </c>
      <c r="F27" s="11">
        <v>1220.8289199999999</v>
      </c>
      <c r="G27" s="12">
        <v>0</v>
      </c>
      <c r="H27" s="12">
        <v>0</v>
      </c>
      <c r="I27" s="13">
        <f t="shared" si="7"/>
        <v>0</v>
      </c>
      <c r="J27" s="13">
        <f t="shared" si="8"/>
        <v>0</v>
      </c>
      <c r="K27" s="3" t="str">
        <f t="shared" si="9"/>
        <v>No</v>
      </c>
      <c r="L27" s="14">
        <v>0.99901283725174983</v>
      </c>
      <c r="M27" s="14">
        <v>0.78886787516188861</v>
      </c>
      <c r="N27" s="14">
        <v>0.69919321379385435</v>
      </c>
      <c r="O27" s="14">
        <v>0.7850838285460906</v>
      </c>
      <c r="Q27" s="9" t="s">
        <v>87</v>
      </c>
      <c r="R27" s="4">
        <v>1</v>
      </c>
      <c r="S27" s="4">
        <f t="shared" si="0"/>
        <v>1</v>
      </c>
      <c r="T27" s="4">
        <f t="shared" si="1"/>
        <v>0</v>
      </c>
      <c r="U27" s="4">
        <f t="shared" si="2"/>
        <v>1</v>
      </c>
      <c r="V27" s="4">
        <f t="shared" si="3"/>
        <v>1</v>
      </c>
      <c r="W27" s="4">
        <f t="shared" si="4"/>
        <v>0</v>
      </c>
      <c r="X27" s="4">
        <f t="shared" si="5"/>
        <v>0</v>
      </c>
      <c r="Y27" s="3" t="str">
        <f t="shared" si="6"/>
        <v>No</v>
      </c>
      <c r="AA27" s="35">
        <f t="shared" si="10"/>
        <v>0</v>
      </c>
      <c r="AB27" s="3" t="str">
        <f t="shared" si="11"/>
        <v>No</v>
      </c>
      <c r="AD27" s="35">
        <f t="shared" si="12"/>
        <v>0</v>
      </c>
      <c r="AE27" s="3" t="str">
        <f t="shared" si="13"/>
        <v>No</v>
      </c>
    </row>
    <row r="28" spans="2:40" x14ac:dyDescent="0.4">
      <c r="B28" s="9" t="s">
        <v>90</v>
      </c>
      <c r="C28" s="10" t="s">
        <v>91</v>
      </c>
      <c r="D28" s="3" t="s">
        <v>62</v>
      </c>
      <c r="E28" s="3" t="s">
        <v>44</v>
      </c>
      <c r="F28" s="11">
        <v>39804.731970999994</v>
      </c>
      <c r="G28" s="12">
        <v>0</v>
      </c>
      <c r="H28" s="12">
        <v>3589.9191000000001</v>
      </c>
      <c r="I28" s="13">
        <f t="shared" si="7"/>
        <v>0</v>
      </c>
      <c r="J28" s="13">
        <f t="shared" si="8"/>
        <v>9.0188249543181442E-2</v>
      </c>
      <c r="K28" s="3" t="str">
        <f t="shared" si="9"/>
        <v>Yes</v>
      </c>
      <c r="L28" s="14">
        <v>0.73021409597163756</v>
      </c>
      <c r="M28" s="14">
        <v>0.85216492999592808</v>
      </c>
      <c r="N28" s="14">
        <v>1</v>
      </c>
      <c r="O28" s="14">
        <v>1</v>
      </c>
      <c r="Q28" s="9" t="s">
        <v>90</v>
      </c>
      <c r="R28" s="4">
        <v>1</v>
      </c>
      <c r="S28" s="4">
        <f t="shared" si="0"/>
        <v>1</v>
      </c>
      <c r="T28" s="4">
        <f t="shared" si="1"/>
        <v>1</v>
      </c>
      <c r="U28" s="4">
        <f t="shared" si="2"/>
        <v>1</v>
      </c>
      <c r="V28" s="4">
        <f t="shared" si="3"/>
        <v>1</v>
      </c>
      <c r="W28" s="4">
        <f t="shared" si="4"/>
        <v>1</v>
      </c>
      <c r="X28" s="4">
        <f t="shared" si="5"/>
        <v>1</v>
      </c>
      <c r="Y28" s="3" t="str">
        <f t="shared" si="6"/>
        <v>Yes</v>
      </c>
      <c r="AA28" s="35">
        <f t="shared" si="10"/>
        <v>0</v>
      </c>
      <c r="AB28" s="3" t="str">
        <f t="shared" si="11"/>
        <v>No</v>
      </c>
      <c r="AD28" s="35">
        <f t="shared" si="12"/>
        <v>9.0188249543181442E-2</v>
      </c>
      <c r="AE28" s="3" t="str">
        <f t="shared" si="13"/>
        <v>Yes</v>
      </c>
    </row>
    <row r="29" spans="2:40" x14ac:dyDescent="0.4">
      <c r="B29" s="9" t="s">
        <v>92</v>
      </c>
      <c r="C29" s="10" t="s">
        <v>93</v>
      </c>
      <c r="D29" s="3" t="s">
        <v>43</v>
      </c>
      <c r="E29" s="3" t="s">
        <v>44</v>
      </c>
      <c r="F29" s="11">
        <v>1527.9972</v>
      </c>
      <c r="G29" s="12">
        <v>470.70000000000005</v>
      </c>
      <c r="H29" s="12">
        <v>0</v>
      </c>
      <c r="I29" s="13">
        <f t="shared" si="7"/>
        <v>0.3080503027099788</v>
      </c>
      <c r="J29" s="13">
        <f t="shared" si="8"/>
        <v>0</v>
      </c>
      <c r="K29" s="3" t="str">
        <f t="shared" si="9"/>
        <v>Yes</v>
      </c>
      <c r="L29" s="14">
        <v>1</v>
      </c>
      <c r="M29" s="14">
        <v>0.99959838689099312</v>
      </c>
      <c r="N29" s="14">
        <v>0.76448575564581811</v>
      </c>
      <c r="O29" s="14">
        <v>0.85994544996355726</v>
      </c>
      <c r="Q29" s="9" t="s">
        <v>92</v>
      </c>
      <c r="R29" s="4">
        <v>1</v>
      </c>
      <c r="S29" s="4">
        <f t="shared" si="0"/>
        <v>1</v>
      </c>
      <c r="T29" s="4">
        <f t="shared" si="1"/>
        <v>1</v>
      </c>
      <c r="U29" s="4">
        <f t="shared" si="2"/>
        <v>1</v>
      </c>
      <c r="V29" s="4">
        <f t="shared" si="3"/>
        <v>1</v>
      </c>
      <c r="W29" s="4">
        <f t="shared" si="4"/>
        <v>0</v>
      </c>
      <c r="X29" s="4">
        <f t="shared" si="5"/>
        <v>1</v>
      </c>
      <c r="Y29" s="3" t="str">
        <f t="shared" si="6"/>
        <v>No</v>
      </c>
      <c r="AA29" s="35">
        <f t="shared" si="10"/>
        <v>0.3080503027099788</v>
      </c>
      <c r="AB29" s="3" t="str">
        <f t="shared" si="11"/>
        <v>No</v>
      </c>
      <c r="AD29" s="35">
        <f t="shared" si="12"/>
        <v>0</v>
      </c>
      <c r="AE29" s="3" t="str">
        <f t="shared" si="13"/>
        <v>No</v>
      </c>
    </row>
    <row r="30" spans="2:40" x14ac:dyDescent="0.4">
      <c r="B30" s="9" t="s">
        <v>94</v>
      </c>
      <c r="C30" s="10" t="s">
        <v>95</v>
      </c>
      <c r="D30" s="3" t="s">
        <v>47</v>
      </c>
      <c r="E30" s="3" t="s">
        <v>44</v>
      </c>
      <c r="F30" s="11">
        <v>7283.7659999999996</v>
      </c>
      <c r="G30" s="12">
        <v>0</v>
      </c>
      <c r="H30" s="12">
        <v>0</v>
      </c>
      <c r="I30" s="13">
        <f t="shared" si="7"/>
        <v>0</v>
      </c>
      <c r="J30" s="13">
        <f t="shared" si="8"/>
        <v>0</v>
      </c>
      <c r="K30" s="3" t="str">
        <f t="shared" si="9"/>
        <v>No</v>
      </c>
      <c r="L30" s="14">
        <v>1</v>
      </c>
      <c r="M30" s="14">
        <v>1</v>
      </c>
      <c r="N30" s="14">
        <v>1</v>
      </c>
      <c r="O30" s="14">
        <v>1</v>
      </c>
      <c r="Q30" s="9" t="s">
        <v>94</v>
      </c>
      <c r="R30" s="4">
        <v>1</v>
      </c>
      <c r="S30" s="4">
        <f t="shared" si="0"/>
        <v>1</v>
      </c>
      <c r="T30" s="4">
        <f t="shared" si="1"/>
        <v>0</v>
      </c>
      <c r="U30" s="4">
        <f t="shared" si="2"/>
        <v>1</v>
      </c>
      <c r="V30" s="4">
        <f t="shared" si="3"/>
        <v>1</v>
      </c>
      <c r="W30" s="4">
        <f t="shared" si="4"/>
        <v>1</v>
      </c>
      <c r="X30" s="4">
        <f t="shared" si="5"/>
        <v>1</v>
      </c>
      <c r="Y30" s="3" t="str">
        <f t="shared" si="6"/>
        <v>No</v>
      </c>
      <c r="AA30" s="35">
        <f t="shared" si="10"/>
        <v>0</v>
      </c>
      <c r="AB30" s="3" t="str">
        <f t="shared" si="11"/>
        <v>No</v>
      </c>
      <c r="AD30" s="35">
        <f t="shared" si="12"/>
        <v>0</v>
      </c>
      <c r="AE30" s="3" t="str">
        <f t="shared" si="13"/>
        <v>No</v>
      </c>
    </row>
    <row r="31" spans="2:40" x14ac:dyDescent="0.4">
      <c r="B31" s="9" t="s">
        <v>96</v>
      </c>
      <c r="C31" s="10" t="s">
        <v>97</v>
      </c>
      <c r="D31" s="3" t="s">
        <v>43</v>
      </c>
      <c r="E31" s="3" t="s">
        <v>44</v>
      </c>
      <c r="F31" s="11">
        <v>1228.6384</v>
      </c>
      <c r="G31" s="12">
        <v>4.1400000000000006</v>
      </c>
      <c r="H31" s="12">
        <v>0</v>
      </c>
      <c r="I31" s="13">
        <f t="shared" si="7"/>
        <v>3.369583760364319E-3</v>
      </c>
      <c r="J31" s="13">
        <f t="shared" si="8"/>
        <v>0</v>
      </c>
      <c r="K31" s="3" t="str">
        <f t="shared" si="9"/>
        <v>No</v>
      </c>
      <c r="L31" s="14">
        <v>0.38742699989780593</v>
      </c>
      <c r="M31" s="14">
        <v>0.29029370234282575</v>
      </c>
      <c r="N31" s="14">
        <v>1</v>
      </c>
      <c r="O31" s="14">
        <v>1</v>
      </c>
      <c r="Q31" s="9" t="s">
        <v>96</v>
      </c>
      <c r="R31" s="4">
        <v>1</v>
      </c>
      <c r="S31" s="4">
        <f t="shared" si="0"/>
        <v>1</v>
      </c>
      <c r="T31" s="4">
        <f t="shared" si="1"/>
        <v>0</v>
      </c>
      <c r="U31" s="4">
        <f t="shared" si="2"/>
        <v>0</v>
      </c>
      <c r="V31" s="4">
        <f t="shared" si="3"/>
        <v>0</v>
      </c>
      <c r="W31" s="4">
        <f t="shared" si="4"/>
        <v>1</v>
      </c>
      <c r="X31" s="4">
        <f t="shared" si="5"/>
        <v>1</v>
      </c>
      <c r="Y31" s="3" t="str">
        <f t="shared" si="6"/>
        <v>No</v>
      </c>
      <c r="AA31" s="35">
        <f t="shared" si="10"/>
        <v>3.369583760364319E-3</v>
      </c>
      <c r="AB31" s="3" t="str">
        <f t="shared" si="11"/>
        <v>No</v>
      </c>
      <c r="AD31" s="35">
        <f t="shared" si="12"/>
        <v>0</v>
      </c>
      <c r="AE31" s="3" t="str">
        <f t="shared" si="13"/>
        <v>No</v>
      </c>
    </row>
    <row r="32" spans="2:40" x14ac:dyDescent="0.4">
      <c r="B32" s="9" t="s">
        <v>98</v>
      </c>
      <c r="C32" s="10" t="s">
        <v>99</v>
      </c>
      <c r="D32" s="3" t="s">
        <v>100</v>
      </c>
      <c r="E32" s="3" t="s">
        <v>44</v>
      </c>
      <c r="F32" s="11">
        <v>7657.0999999999985</v>
      </c>
      <c r="G32" s="12">
        <v>2544.0600000000004</v>
      </c>
      <c r="H32" s="12">
        <v>2240</v>
      </c>
      <c r="I32" s="13">
        <f t="shared" si="7"/>
        <v>0.33224850139086609</v>
      </c>
      <c r="J32" s="13">
        <f t="shared" si="8"/>
        <v>0.29253895077770964</v>
      </c>
      <c r="K32" s="3" t="str">
        <f t="shared" si="9"/>
        <v>Yes</v>
      </c>
      <c r="L32" s="14">
        <v>1</v>
      </c>
      <c r="M32" s="14">
        <v>1</v>
      </c>
      <c r="N32" s="14">
        <v>0.71244011241742233</v>
      </c>
      <c r="O32" s="14">
        <v>0.58093472178941463</v>
      </c>
      <c r="Q32" s="9" t="s">
        <v>98</v>
      </c>
      <c r="R32" s="4">
        <v>0</v>
      </c>
      <c r="S32" s="4">
        <f t="shared" si="0"/>
        <v>1</v>
      </c>
      <c r="T32" s="4">
        <f t="shared" si="1"/>
        <v>1</v>
      </c>
      <c r="U32" s="4">
        <f t="shared" si="2"/>
        <v>1</v>
      </c>
      <c r="V32" s="4">
        <f t="shared" si="3"/>
        <v>1</v>
      </c>
      <c r="W32" s="4">
        <f t="shared" si="4"/>
        <v>0</v>
      </c>
      <c r="X32" s="4">
        <f t="shared" si="5"/>
        <v>0</v>
      </c>
      <c r="Y32" s="3" t="str">
        <f t="shared" si="6"/>
        <v>No</v>
      </c>
      <c r="AA32" s="35">
        <f t="shared" si="10"/>
        <v>0.33224850139086609</v>
      </c>
      <c r="AB32" s="3" t="str">
        <f t="shared" si="11"/>
        <v>No</v>
      </c>
      <c r="AD32" s="35">
        <f t="shared" si="12"/>
        <v>0.29253895077770964</v>
      </c>
      <c r="AE32" s="3" t="str">
        <f t="shared" si="13"/>
        <v>No</v>
      </c>
    </row>
    <row r="33" spans="2:31" x14ac:dyDescent="0.4">
      <c r="B33" s="9" t="s">
        <v>101</v>
      </c>
      <c r="C33" s="10" t="s">
        <v>102</v>
      </c>
      <c r="D33" s="3" t="s">
        <v>47</v>
      </c>
      <c r="E33" s="3" t="s">
        <v>44</v>
      </c>
      <c r="F33" s="11">
        <v>6370.9916000000003</v>
      </c>
      <c r="G33" s="12">
        <v>0</v>
      </c>
      <c r="H33" s="12">
        <v>1164.873</v>
      </c>
      <c r="I33" s="13">
        <f t="shared" si="7"/>
        <v>0</v>
      </c>
      <c r="J33" s="13">
        <f t="shared" si="8"/>
        <v>0.18284014061484558</v>
      </c>
      <c r="K33" s="3" t="str">
        <f t="shared" si="9"/>
        <v>Yes</v>
      </c>
      <c r="L33" s="14">
        <v>1</v>
      </c>
      <c r="M33" s="14">
        <v>1</v>
      </c>
      <c r="N33" s="14">
        <v>1</v>
      </c>
      <c r="O33" s="14">
        <v>1</v>
      </c>
      <c r="Q33" s="9" t="s">
        <v>101</v>
      </c>
      <c r="R33" s="4">
        <v>1</v>
      </c>
      <c r="S33" s="4">
        <f t="shared" si="0"/>
        <v>1</v>
      </c>
      <c r="T33" s="4">
        <f t="shared" si="1"/>
        <v>1</v>
      </c>
      <c r="U33" s="4">
        <f t="shared" si="2"/>
        <v>1</v>
      </c>
      <c r="V33" s="4">
        <f t="shared" si="3"/>
        <v>1</v>
      </c>
      <c r="W33" s="4">
        <f t="shared" si="4"/>
        <v>1</v>
      </c>
      <c r="X33" s="4">
        <f t="shared" si="5"/>
        <v>1</v>
      </c>
      <c r="Y33" s="3" t="str">
        <f t="shared" si="6"/>
        <v>Yes</v>
      </c>
      <c r="AA33" s="35">
        <f t="shared" si="10"/>
        <v>0</v>
      </c>
      <c r="AB33" s="3" t="str">
        <f t="shared" si="11"/>
        <v>No</v>
      </c>
      <c r="AD33" s="35">
        <f t="shared" si="12"/>
        <v>0.18284014061484558</v>
      </c>
      <c r="AE33" s="3" t="str">
        <f t="shared" si="13"/>
        <v>Yes</v>
      </c>
    </row>
    <row r="34" spans="2:31" x14ac:dyDescent="0.4">
      <c r="B34" s="9" t="s">
        <v>103</v>
      </c>
      <c r="C34" s="10" t="s">
        <v>104</v>
      </c>
      <c r="D34" s="3" t="s">
        <v>43</v>
      </c>
      <c r="E34" s="3" t="s">
        <v>44</v>
      </c>
      <c r="F34" s="11">
        <v>1606.1330699999999</v>
      </c>
      <c r="G34" s="12">
        <v>0</v>
      </c>
      <c r="H34" s="12">
        <v>302.58677</v>
      </c>
      <c r="I34" s="13">
        <f t="shared" si="7"/>
        <v>0</v>
      </c>
      <c r="J34" s="13">
        <f t="shared" si="8"/>
        <v>0.18839458302169199</v>
      </c>
      <c r="K34" s="3" t="str">
        <f t="shared" si="9"/>
        <v>Yes</v>
      </c>
      <c r="L34" s="14">
        <v>1</v>
      </c>
      <c r="M34" s="14">
        <v>1</v>
      </c>
      <c r="N34" s="14">
        <v>1</v>
      </c>
      <c r="O34" s="14">
        <v>1</v>
      </c>
      <c r="Q34" s="9" t="s">
        <v>103</v>
      </c>
      <c r="R34" s="4">
        <v>1</v>
      </c>
      <c r="S34" s="4">
        <f t="shared" si="0"/>
        <v>1</v>
      </c>
      <c r="T34" s="4">
        <f t="shared" si="1"/>
        <v>1</v>
      </c>
      <c r="U34" s="4">
        <f t="shared" si="2"/>
        <v>1</v>
      </c>
      <c r="V34" s="4">
        <f t="shared" si="3"/>
        <v>1</v>
      </c>
      <c r="W34" s="4">
        <f t="shared" si="4"/>
        <v>1</v>
      </c>
      <c r="X34" s="4">
        <f t="shared" si="5"/>
        <v>1</v>
      </c>
      <c r="Y34" s="3" t="str">
        <f t="shared" si="6"/>
        <v>Yes</v>
      </c>
      <c r="AA34" s="35">
        <f t="shared" si="10"/>
        <v>0</v>
      </c>
      <c r="AB34" s="3" t="str">
        <f t="shared" si="11"/>
        <v>No</v>
      </c>
      <c r="AD34" s="35">
        <f t="shared" si="12"/>
        <v>0.18839458302169199</v>
      </c>
      <c r="AE34" s="3" t="str">
        <f t="shared" si="13"/>
        <v>Yes</v>
      </c>
    </row>
    <row r="35" spans="2:31" x14ac:dyDescent="0.4">
      <c r="B35" s="9" t="s">
        <v>105</v>
      </c>
      <c r="C35" s="10" t="s">
        <v>106</v>
      </c>
      <c r="D35" s="3" t="s">
        <v>47</v>
      </c>
      <c r="E35" s="3" t="s">
        <v>44</v>
      </c>
      <c r="F35" s="11">
        <v>3792.3061000000002</v>
      </c>
      <c r="G35" s="12">
        <v>435.35610000000003</v>
      </c>
      <c r="H35" s="12">
        <v>0</v>
      </c>
      <c r="I35" s="13">
        <f t="shared" si="7"/>
        <v>0.11479983116341795</v>
      </c>
      <c r="J35" s="13">
        <f t="shared" si="8"/>
        <v>0</v>
      </c>
      <c r="K35" s="3" t="str">
        <f t="shared" si="9"/>
        <v>Yes</v>
      </c>
      <c r="L35" s="14">
        <v>1</v>
      </c>
      <c r="M35" s="14">
        <v>1</v>
      </c>
      <c r="N35" s="14">
        <v>1</v>
      </c>
      <c r="O35" s="14">
        <v>1</v>
      </c>
      <c r="Q35" s="9" t="s">
        <v>105</v>
      </c>
      <c r="R35" s="4">
        <v>1</v>
      </c>
      <c r="S35" s="4">
        <f t="shared" si="0"/>
        <v>1</v>
      </c>
      <c r="T35" s="4">
        <f t="shared" si="1"/>
        <v>1</v>
      </c>
      <c r="U35" s="4">
        <f t="shared" si="2"/>
        <v>1</v>
      </c>
      <c r="V35" s="4">
        <f t="shared" si="3"/>
        <v>1</v>
      </c>
      <c r="W35" s="4">
        <f t="shared" si="4"/>
        <v>1</v>
      </c>
      <c r="X35" s="4">
        <f t="shared" si="5"/>
        <v>1</v>
      </c>
      <c r="Y35" s="3" t="str">
        <f t="shared" si="6"/>
        <v>Yes</v>
      </c>
      <c r="AA35" s="35">
        <f t="shared" si="10"/>
        <v>0.11479983116341795</v>
      </c>
      <c r="AB35" s="3" t="str">
        <f t="shared" si="11"/>
        <v>Yes</v>
      </c>
      <c r="AD35" s="35">
        <f t="shared" si="12"/>
        <v>0</v>
      </c>
      <c r="AE35" s="3" t="str">
        <f t="shared" si="13"/>
        <v>No</v>
      </c>
    </row>
    <row r="36" spans="2:31" x14ac:dyDescent="0.4">
      <c r="B36" s="9" t="s">
        <v>107</v>
      </c>
      <c r="C36" s="10" t="s">
        <v>108</v>
      </c>
      <c r="D36" s="3" t="s">
        <v>62</v>
      </c>
      <c r="E36" s="3" t="s">
        <v>44</v>
      </c>
      <c r="F36" s="11">
        <v>8075.2075700000005</v>
      </c>
      <c r="G36" s="12">
        <v>132.30000000000001</v>
      </c>
      <c r="H36" s="12">
        <v>0</v>
      </c>
      <c r="I36" s="13">
        <f t="shared" si="7"/>
        <v>1.6383479787133198E-2</v>
      </c>
      <c r="J36" s="13">
        <f t="shared" si="8"/>
        <v>0</v>
      </c>
      <c r="K36" s="3" t="str">
        <f t="shared" si="9"/>
        <v>No</v>
      </c>
      <c r="L36" s="14">
        <v>0.99898967882710143</v>
      </c>
      <c r="M36" s="14">
        <v>1</v>
      </c>
      <c r="N36" s="14">
        <v>0.94190919461632883</v>
      </c>
      <c r="O36" s="14">
        <v>0.94282720367504158</v>
      </c>
      <c r="Q36" s="9" t="s">
        <v>107</v>
      </c>
      <c r="R36" s="4">
        <v>1</v>
      </c>
      <c r="S36" s="4">
        <f t="shared" si="0"/>
        <v>1</v>
      </c>
      <c r="T36" s="4">
        <f t="shared" si="1"/>
        <v>0</v>
      </c>
      <c r="U36" s="4">
        <f t="shared" si="2"/>
        <v>1</v>
      </c>
      <c r="V36" s="4">
        <f t="shared" si="3"/>
        <v>1</v>
      </c>
      <c r="W36" s="4">
        <f t="shared" si="4"/>
        <v>1</v>
      </c>
      <c r="X36" s="4">
        <f t="shared" si="5"/>
        <v>1</v>
      </c>
      <c r="Y36" s="3" t="str">
        <f t="shared" si="6"/>
        <v>No</v>
      </c>
      <c r="AA36" s="35">
        <f t="shared" si="10"/>
        <v>1.6383479787133198E-2</v>
      </c>
      <c r="AB36" s="3" t="str">
        <f t="shared" si="11"/>
        <v>No</v>
      </c>
      <c r="AD36" s="35">
        <f t="shared" si="12"/>
        <v>0</v>
      </c>
      <c r="AE36" s="3" t="str">
        <f t="shared" si="13"/>
        <v>No</v>
      </c>
    </row>
    <row r="37" spans="2:31" x14ac:dyDescent="0.4">
      <c r="B37" s="9" t="s">
        <v>109</v>
      </c>
      <c r="C37" s="10" t="s">
        <v>110</v>
      </c>
      <c r="D37" s="3" t="s">
        <v>47</v>
      </c>
      <c r="E37" s="3" t="s">
        <v>44</v>
      </c>
      <c r="F37" s="11">
        <v>86.97999999999999</v>
      </c>
      <c r="G37" s="12">
        <v>0</v>
      </c>
      <c r="H37" s="12">
        <v>0</v>
      </c>
      <c r="I37" s="13">
        <f t="shared" si="7"/>
        <v>0</v>
      </c>
      <c r="J37" s="13">
        <f t="shared" si="8"/>
        <v>0</v>
      </c>
      <c r="K37" s="3" t="str">
        <f t="shared" si="9"/>
        <v>No</v>
      </c>
      <c r="L37" s="14">
        <v>0.77518023346504517</v>
      </c>
      <c r="M37" s="14">
        <v>0.83573697405642644</v>
      </c>
      <c r="N37" s="14">
        <v>0.72144096245992595</v>
      </c>
      <c r="O37" s="14">
        <v>0.78457195411485225</v>
      </c>
      <c r="Q37" s="9" t="s">
        <v>109</v>
      </c>
      <c r="R37" s="4">
        <v>1</v>
      </c>
      <c r="S37" s="4">
        <f t="shared" si="0"/>
        <v>1</v>
      </c>
      <c r="T37" s="4">
        <f t="shared" si="1"/>
        <v>0</v>
      </c>
      <c r="U37" s="4">
        <f t="shared" si="2"/>
        <v>1</v>
      </c>
      <c r="V37" s="4">
        <f t="shared" si="3"/>
        <v>1</v>
      </c>
      <c r="W37" s="4">
        <f t="shared" si="4"/>
        <v>0</v>
      </c>
      <c r="X37" s="4">
        <f t="shared" si="5"/>
        <v>0</v>
      </c>
      <c r="Y37" s="3" t="str">
        <f t="shared" si="6"/>
        <v>No</v>
      </c>
      <c r="AA37" s="35">
        <f t="shared" si="10"/>
        <v>0</v>
      </c>
      <c r="AB37" s="3" t="str">
        <f t="shared" si="11"/>
        <v>No</v>
      </c>
      <c r="AD37" s="35">
        <f t="shared" si="12"/>
        <v>0</v>
      </c>
      <c r="AE37" s="3" t="str">
        <f t="shared" si="13"/>
        <v>No</v>
      </c>
    </row>
    <row r="38" spans="2:31" x14ac:dyDescent="0.4">
      <c r="B38" s="9" t="s">
        <v>111</v>
      </c>
      <c r="C38" s="10" t="s">
        <v>112</v>
      </c>
      <c r="D38" s="3" t="s">
        <v>47</v>
      </c>
      <c r="E38" s="3" t="s">
        <v>44</v>
      </c>
      <c r="F38" s="11">
        <v>1689.7</v>
      </c>
      <c r="G38" s="12">
        <v>0</v>
      </c>
      <c r="H38" s="12">
        <v>0</v>
      </c>
      <c r="I38" s="13">
        <f t="shared" si="7"/>
        <v>0</v>
      </c>
      <c r="J38" s="13">
        <f t="shared" si="8"/>
        <v>0</v>
      </c>
      <c r="K38" s="3" t="str">
        <f t="shared" si="9"/>
        <v>No</v>
      </c>
      <c r="L38" s="14">
        <v>0.88319974878988416</v>
      </c>
      <c r="M38" s="14">
        <v>0.81467482743623043</v>
      </c>
      <c r="N38" s="14">
        <v>0.53609238456784325</v>
      </c>
      <c r="O38" s="14">
        <v>0.50801071026172206</v>
      </c>
      <c r="Q38" s="9" t="s">
        <v>111</v>
      </c>
      <c r="R38" s="4">
        <v>1</v>
      </c>
      <c r="S38" s="4">
        <f t="shared" si="0"/>
        <v>1</v>
      </c>
      <c r="T38" s="4">
        <f t="shared" si="1"/>
        <v>0</v>
      </c>
      <c r="U38" s="4">
        <f t="shared" si="2"/>
        <v>1</v>
      </c>
      <c r="V38" s="4">
        <f t="shared" si="3"/>
        <v>1</v>
      </c>
      <c r="W38" s="4">
        <f t="shared" si="4"/>
        <v>0</v>
      </c>
      <c r="X38" s="4">
        <f t="shared" si="5"/>
        <v>0</v>
      </c>
      <c r="Y38" s="3" t="str">
        <f t="shared" si="6"/>
        <v>No</v>
      </c>
      <c r="AA38" s="35">
        <f t="shared" si="10"/>
        <v>0</v>
      </c>
      <c r="AB38" s="3" t="str">
        <f t="shared" si="11"/>
        <v>No</v>
      </c>
      <c r="AD38" s="35">
        <f t="shared" si="12"/>
        <v>0</v>
      </c>
      <c r="AE38" s="3" t="str">
        <f t="shared" si="13"/>
        <v>No</v>
      </c>
    </row>
    <row r="39" spans="2:31" x14ac:dyDescent="0.4">
      <c r="B39" s="9" t="s">
        <v>113</v>
      </c>
      <c r="C39" s="10" t="s">
        <v>114</v>
      </c>
      <c r="D39" s="3" t="s">
        <v>62</v>
      </c>
      <c r="E39" s="3" t="s">
        <v>44</v>
      </c>
      <c r="F39" s="11">
        <v>33460.603680000015</v>
      </c>
      <c r="G39" s="12">
        <v>2410.8200000000006</v>
      </c>
      <c r="H39" s="12">
        <v>4742.4690000000001</v>
      </c>
      <c r="I39" s="13">
        <f t="shared" si="7"/>
        <v>7.2049507027901888E-2</v>
      </c>
      <c r="J39" s="13">
        <f t="shared" si="8"/>
        <v>0.14173291807148883</v>
      </c>
      <c r="K39" s="3" t="str">
        <f t="shared" si="9"/>
        <v>Yes</v>
      </c>
      <c r="L39" s="14">
        <v>0.9093587206866437</v>
      </c>
      <c r="M39" s="14">
        <v>0.95766527193083417</v>
      </c>
      <c r="N39" s="14">
        <v>0.79587686315617712</v>
      </c>
      <c r="O39" s="14">
        <v>0.84674556289475056</v>
      </c>
      <c r="Q39" s="9" t="s">
        <v>113</v>
      </c>
      <c r="R39" s="4">
        <v>1</v>
      </c>
      <c r="S39" s="4">
        <f t="shared" si="0"/>
        <v>1</v>
      </c>
      <c r="T39" s="4">
        <f t="shared" si="1"/>
        <v>1</v>
      </c>
      <c r="U39" s="4">
        <f t="shared" ref="U39:U50" si="14">IF(AND(ISNUMBER(L39), L39&gt;U$4), 1, 0)</f>
        <v>1</v>
      </c>
      <c r="V39" s="4">
        <f t="shared" ref="V39:V50" si="15">IF(AND(ISNUMBER(M39), M39&gt;V$4), 1, 0)</f>
        <v>1</v>
      </c>
      <c r="W39" s="29">
        <v>1</v>
      </c>
      <c r="X39" s="4">
        <f t="shared" ref="X39:X45" si="16">IF(AND(ISNUMBER(O39), O39&gt;X$4), 1, 0)</f>
        <v>1</v>
      </c>
      <c r="Y39" s="3" t="str">
        <f t="shared" si="6"/>
        <v>Yes</v>
      </c>
      <c r="AA39" s="35">
        <f t="shared" si="10"/>
        <v>7.2049507027901888E-2</v>
      </c>
      <c r="AB39" s="3" t="str">
        <f t="shared" si="11"/>
        <v>Yes</v>
      </c>
      <c r="AD39" s="35">
        <f t="shared" si="12"/>
        <v>0.14173291807148883</v>
      </c>
      <c r="AE39" s="3" t="str">
        <f t="shared" si="13"/>
        <v>Yes</v>
      </c>
    </row>
    <row r="40" spans="2:31" x14ac:dyDescent="0.4">
      <c r="B40" s="9" t="s">
        <v>115</v>
      </c>
      <c r="C40" s="10" t="s">
        <v>116</v>
      </c>
      <c r="D40" s="3" t="s">
        <v>47</v>
      </c>
      <c r="E40" s="3" t="s">
        <v>75</v>
      </c>
      <c r="F40" s="11">
        <v>1.3</v>
      </c>
      <c r="G40" s="12">
        <v>0</v>
      </c>
      <c r="H40" s="12">
        <v>0</v>
      </c>
      <c r="I40" s="13">
        <f t="shared" si="7"/>
        <v>0</v>
      </c>
      <c r="J40" s="13">
        <f t="shared" si="8"/>
        <v>0</v>
      </c>
      <c r="K40" s="3" t="str">
        <f t="shared" si="9"/>
        <v>No</v>
      </c>
      <c r="L40" s="14">
        <v>1</v>
      </c>
      <c r="M40" s="14">
        <v>1</v>
      </c>
      <c r="N40" s="14">
        <v>0.52697706801185429</v>
      </c>
      <c r="O40" s="14">
        <v>0.34032500341065769</v>
      </c>
      <c r="Q40" s="9" t="s">
        <v>115</v>
      </c>
      <c r="R40" s="4">
        <v>1</v>
      </c>
      <c r="S40" s="4">
        <f t="shared" si="0"/>
        <v>0</v>
      </c>
      <c r="T40" s="4">
        <f t="shared" si="1"/>
        <v>0</v>
      </c>
      <c r="U40" s="4">
        <f t="shared" si="14"/>
        <v>1</v>
      </c>
      <c r="V40" s="4">
        <f t="shared" si="15"/>
        <v>1</v>
      </c>
      <c r="W40" s="4">
        <f t="shared" ref="W40:W50" si="17">IF(AND(ISNUMBER(N40), N40&gt;W$4), 1, 0)</f>
        <v>0</v>
      </c>
      <c r="X40" s="4">
        <f t="shared" si="16"/>
        <v>0</v>
      </c>
      <c r="Y40" s="3" t="str">
        <f t="shared" si="6"/>
        <v>No</v>
      </c>
      <c r="AA40" s="35">
        <f t="shared" si="10"/>
        <v>0</v>
      </c>
      <c r="AB40" s="3" t="str">
        <f t="shared" si="11"/>
        <v>No</v>
      </c>
      <c r="AD40" s="35">
        <f t="shared" si="12"/>
        <v>0</v>
      </c>
      <c r="AE40" s="3" t="str">
        <f t="shared" si="13"/>
        <v>No</v>
      </c>
    </row>
    <row r="41" spans="2:31" x14ac:dyDescent="0.4">
      <c r="B41" s="9" t="s">
        <v>117</v>
      </c>
      <c r="C41" s="10" t="s">
        <v>118</v>
      </c>
      <c r="D41" s="3" t="s">
        <v>62</v>
      </c>
      <c r="E41" s="3" t="s">
        <v>44</v>
      </c>
      <c r="F41" s="11">
        <v>9320.5447440000007</v>
      </c>
      <c r="G41" s="12">
        <v>169.50000000000003</v>
      </c>
      <c r="H41" s="12">
        <v>0</v>
      </c>
      <c r="I41" s="13">
        <f t="shared" si="7"/>
        <v>1.8185632348271683E-2</v>
      </c>
      <c r="J41" s="13">
        <f t="shared" si="8"/>
        <v>0</v>
      </c>
      <c r="K41" s="3" t="str">
        <f t="shared" si="9"/>
        <v>No</v>
      </c>
      <c r="L41" s="14">
        <v>0.98002389221888153</v>
      </c>
      <c r="M41" s="14">
        <v>0.97557561777616308</v>
      </c>
      <c r="N41" s="14">
        <v>0.56262895436422478</v>
      </c>
      <c r="O41" s="14">
        <v>0.5730873128577173</v>
      </c>
      <c r="Q41" s="9" t="s">
        <v>117</v>
      </c>
      <c r="R41" s="4">
        <v>1</v>
      </c>
      <c r="S41" s="4">
        <f t="shared" si="0"/>
        <v>1</v>
      </c>
      <c r="T41" s="4">
        <f t="shared" si="1"/>
        <v>0</v>
      </c>
      <c r="U41" s="4">
        <f t="shared" si="14"/>
        <v>1</v>
      </c>
      <c r="V41" s="4">
        <f t="shared" si="15"/>
        <v>1</v>
      </c>
      <c r="W41" s="4">
        <f t="shared" si="17"/>
        <v>0</v>
      </c>
      <c r="X41" s="4">
        <f t="shared" si="16"/>
        <v>0</v>
      </c>
      <c r="Y41" s="3" t="str">
        <f t="shared" si="6"/>
        <v>No</v>
      </c>
      <c r="AA41" s="35">
        <f t="shared" si="10"/>
        <v>1.8185632348271683E-2</v>
      </c>
      <c r="AB41" s="3" t="str">
        <f t="shared" si="11"/>
        <v>No</v>
      </c>
      <c r="AD41" s="35">
        <f t="shared" si="12"/>
        <v>0</v>
      </c>
      <c r="AE41" s="3" t="str">
        <f t="shared" si="13"/>
        <v>No</v>
      </c>
    </row>
    <row r="42" spans="2:31" x14ac:dyDescent="0.4">
      <c r="B42" s="9" t="s">
        <v>119</v>
      </c>
      <c r="C42" s="10" t="s">
        <v>120</v>
      </c>
      <c r="D42" s="3" t="s">
        <v>47</v>
      </c>
      <c r="E42" s="10" t="s">
        <v>44</v>
      </c>
      <c r="F42" s="11">
        <v>21834.92348999999</v>
      </c>
      <c r="G42" s="12">
        <v>219.19999999999993</v>
      </c>
      <c r="H42" s="12">
        <v>1738</v>
      </c>
      <c r="I42" s="13">
        <f t="shared" si="7"/>
        <v>1.0038963502683655E-2</v>
      </c>
      <c r="J42" s="13">
        <f t="shared" si="8"/>
        <v>7.9597256239343966E-2</v>
      </c>
      <c r="K42" s="3" t="str">
        <f t="shared" si="9"/>
        <v>Yes</v>
      </c>
      <c r="L42" s="14">
        <v>0.99418439828461047</v>
      </c>
      <c r="M42" s="14">
        <v>1</v>
      </c>
      <c r="N42" s="14">
        <v>0.81380943522546068</v>
      </c>
      <c r="O42" s="14">
        <v>0.84500740088770065</v>
      </c>
      <c r="Q42" s="9" t="s">
        <v>119</v>
      </c>
      <c r="R42" s="4">
        <v>1</v>
      </c>
      <c r="S42" s="4">
        <f t="shared" si="0"/>
        <v>1</v>
      </c>
      <c r="T42" s="4">
        <f t="shared" si="1"/>
        <v>1</v>
      </c>
      <c r="U42" s="4">
        <f t="shared" si="14"/>
        <v>1</v>
      </c>
      <c r="V42" s="4">
        <f t="shared" si="15"/>
        <v>1</v>
      </c>
      <c r="W42" s="4">
        <f t="shared" si="17"/>
        <v>1</v>
      </c>
      <c r="X42" s="4">
        <f t="shared" si="16"/>
        <v>1</v>
      </c>
      <c r="Y42" s="3" t="str">
        <f t="shared" si="6"/>
        <v>Yes</v>
      </c>
      <c r="AA42" s="35">
        <f t="shared" si="10"/>
        <v>1.0038963502683655E-2</v>
      </c>
      <c r="AB42" s="3" t="str">
        <f t="shared" si="11"/>
        <v>No</v>
      </c>
      <c r="AD42" s="35">
        <f t="shared" si="12"/>
        <v>7.9597256239343966E-2</v>
      </c>
      <c r="AE42" s="3" t="str">
        <f t="shared" si="13"/>
        <v>Yes</v>
      </c>
    </row>
    <row r="43" spans="2:31" x14ac:dyDescent="0.4">
      <c r="B43" s="9" t="s">
        <v>121</v>
      </c>
      <c r="C43" s="10" t="s">
        <v>122</v>
      </c>
      <c r="D43" s="3" t="s">
        <v>43</v>
      </c>
      <c r="E43" s="10" t="s">
        <v>123</v>
      </c>
      <c r="F43" s="11">
        <v>1299.6880000000001</v>
      </c>
      <c r="G43" s="12">
        <v>16</v>
      </c>
      <c r="H43" s="12">
        <v>0</v>
      </c>
      <c r="I43" s="13">
        <f t="shared" si="7"/>
        <v>1.2310646862939412E-2</v>
      </c>
      <c r="J43" s="13">
        <f t="shared" si="8"/>
        <v>0</v>
      </c>
      <c r="K43" s="3" t="str">
        <f t="shared" si="9"/>
        <v>No</v>
      </c>
      <c r="L43" s="14">
        <v>0.98489536000690925</v>
      </c>
      <c r="M43" s="14">
        <v>0.99099512700473835</v>
      </c>
      <c r="N43" s="14">
        <v>0.56029240741085751</v>
      </c>
      <c r="O43" s="14">
        <v>0.54355560829108784</v>
      </c>
      <c r="Q43" s="9" t="s">
        <v>121</v>
      </c>
      <c r="R43" s="4">
        <v>1</v>
      </c>
      <c r="S43" s="4">
        <f t="shared" si="0"/>
        <v>0</v>
      </c>
      <c r="T43" s="4">
        <f t="shared" si="1"/>
        <v>0</v>
      </c>
      <c r="U43" s="4">
        <f t="shared" si="14"/>
        <v>1</v>
      </c>
      <c r="V43" s="4">
        <f t="shared" si="15"/>
        <v>1</v>
      </c>
      <c r="W43" s="4">
        <f t="shared" si="17"/>
        <v>0</v>
      </c>
      <c r="X43" s="4">
        <f t="shared" si="16"/>
        <v>0</v>
      </c>
      <c r="Y43" s="3" t="s">
        <v>44</v>
      </c>
      <c r="AA43" s="35">
        <f t="shared" si="10"/>
        <v>1.2310646862939412E-2</v>
      </c>
      <c r="AB43" s="3" t="str">
        <f t="shared" si="11"/>
        <v>No</v>
      </c>
      <c r="AD43" s="35">
        <f t="shared" si="12"/>
        <v>0</v>
      </c>
      <c r="AE43" s="3" t="str">
        <f t="shared" si="13"/>
        <v>No</v>
      </c>
    </row>
    <row r="44" spans="2:31" x14ac:dyDescent="0.4">
      <c r="B44" s="9" t="s">
        <v>124</v>
      </c>
      <c r="C44" s="10" t="s">
        <v>125</v>
      </c>
      <c r="D44" s="3" t="s">
        <v>126</v>
      </c>
      <c r="E44" s="10" t="s">
        <v>123</v>
      </c>
      <c r="F44" s="11">
        <v>10</v>
      </c>
      <c r="G44" s="12">
        <v>0</v>
      </c>
      <c r="H44" s="12">
        <v>0</v>
      </c>
      <c r="I44" s="13">
        <f t="shared" si="7"/>
        <v>0</v>
      </c>
      <c r="J44" s="13">
        <f t="shared" si="8"/>
        <v>0</v>
      </c>
      <c r="K44" s="3" t="str">
        <f t="shared" si="9"/>
        <v>No</v>
      </c>
      <c r="L44" s="14">
        <v>0.36063865576003123</v>
      </c>
      <c r="M44" s="14">
        <v>0.53566031710528783</v>
      </c>
      <c r="N44" s="14">
        <v>0</v>
      </c>
      <c r="O44" s="14">
        <v>0</v>
      </c>
      <c r="Q44" s="9" t="s">
        <v>124</v>
      </c>
      <c r="R44" s="4">
        <v>1</v>
      </c>
      <c r="S44" s="4">
        <f t="shared" si="0"/>
        <v>0</v>
      </c>
      <c r="T44" s="4">
        <f t="shared" si="1"/>
        <v>0</v>
      </c>
      <c r="U44" s="4">
        <f t="shared" si="14"/>
        <v>0</v>
      </c>
      <c r="V44" s="4">
        <f t="shared" si="15"/>
        <v>0</v>
      </c>
      <c r="W44" s="4">
        <f t="shared" si="17"/>
        <v>0</v>
      </c>
      <c r="X44" s="4">
        <f t="shared" si="16"/>
        <v>0</v>
      </c>
      <c r="Y44" s="3" t="str">
        <f>IF(SUM(R44:X44)=7, "Yes", "No")</f>
        <v>No</v>
      </c>
      <c r="AA44" s="35">
        <f t="shared" si="10"/>
        <v>0</v>
      </c>
      <c r="AB44" s="3" t="str">
        <f t="shared" si="11"/>
        <v>No</v>
      </c>
      <c r="AD44" s="35">
        <f t="shared" si="12"/>
        <v>0</v>
      </c>
      <c r="AE44" s="3" t="str">
        <f t="shared" si="13"/>
        <v>No</v>
      </c>
    </row>
    <row r="45" spans="2:31" x14ac:dyDescent="0.4">
      <c r="B45" s="9" t="s">
        <v>127</v>
      </c>
      <c r="C45" s="10" t="s">
        <v>128</v>
      </c>
      <c r="D45" s="3" t="s">
        <v>129</v>
      </c>
      <c r="E45" s="10" t="s">
        <v>75</v>
      </c>
      <c r="F45" s="11">
        <v>0</v>
      </c>
      <c r="G45" s="12">
        <v>0</v>
      </c>
      <c r="H45" s="12">
        <v>0</v>
      </c>
      <c r="I45" s="13">
        <f t="shared" si="7"/>
        <v>0</v>
      </c>
      <c r="J45" s="13">
        <f t="shared" si="8"/>
        <v>0</v>
      </c>
      <c r="K45" s="3" t="str">
        <f t="shared" si="9"/>
        <v>No</v>
      </c>
      <c r="L45" s="14">
        <v>0.85114414078134426</v>
      </c>
      <c r="M45" s="14">
        <v>0.86804648625415348</v>
      </c>
      <c r="N45" s="14">
        <v>0.50951638900232243</v>
      </c>
      <c r="O45" s="14">
        <v>0.57308204688478193</v>
      </c>
      <c r="Q45" s="9" t="s">
        <v>127</v>
      </c>
      <c r="R45" s="4">
        <v>0</v>
      </c>
      <c r="S45" s="4">
        <f t="shared" si="0"/>
        <v>0</v>
      </c>
      <c r="T45" s="4">
        <f t="shared" si="1"/>
        <v>0</v>
      </c>
      <c r="U45" s="4">
        <f t="shared" si="14"/>
        <v>1</v>
      </c>
      <c r="V45" s="4">
        <f t="shared" si="15"/>
        <v>1</v>
      </c>
      <c r="W45" s="4">
        <f t="shared" si="17"/>
        <v>0</v>
      </c>
      <c r="X45" s="4">
        <f t="shared" si="16"/>
        <v>0</v>
      </c>
      <c r="Y45" s="3" t="str">
        <f>IF(SUM(R45:X45)=7, "Yes", "No")</f>
        <v>No</v>
      </c>
      <c r="AA45" s="35">
        <f t="shared" si="10"/>
        <v>0</v>
      </c>
      <c r="AB45" s="3" t="str">
        <f t="shared" si="11"/>
        <v>No</v>
      </c>
      <c r="AD45" s="35">
        <f t="shared" si="12"/>
        <v>0</v>
      </c>
      <c r="AE45" s="3" t="str">
        <f t="shared" si="13"/>
        <v>No</v>
      </c>
    </row>
    <row r="46" spans="2:31" x14ac:dyDescent="0.4">
      <c r="B46" s="9" t="s">
        <v>130</v>
      </c>
      <c r="C46" s="10" t="s">
        <v>131</v>
      </c>
      <c r="D46" s="3" t="s">
        <v>43</v>
      </c>
      <c r="E46" s="10" t="s">
        <v>44</v>
      </c>
      <c r="F46" s="15">
        <v>8036.9</v>
      </c>
      <c r="G46" s="16">
        <v>0</v>
      </c>
      <c r="H46" s="16">
        <v>0</v>
      </c>
      <c r="I46" s="13">
        <f t="shared" si="7"/>
        <v>0</v>
      </c>
      <c r="J46" s="13">
        <f t="shared" si="8"/>
        <v>0</v>
      </c>
      <c r="K46" s="3" t="str">
        <f t="shared" si="9"/>
        <v>No</v>
      </c>
      <c r="L46" s="14">
        <v>0.96964745246704453</v>
      </c>
      <c r="M46" s="14">
        <v>0.9530611303183858</v>
      </c>
      <c r="N46" s="14">
        <v>0.76231482837024622</v>
      </c>
      <c r="O46" s="14">
        <v>0.7917572454407672</v>
      </c>
      <c r="Q46" s="9" t="s">
        <v>130</v>
      </c>
      <c r="R46" s="4">
        <v>1</v>
      </c>
      <c r="S46" s="4">
        <f t="shared" si="0"/>
        <v>1</v>
      </c>
      <c r="T46" s="4">
        <f t="shared" si="1"/>
        <v>0</v>
      </c>
      <c r="U46" s="4">
        <f t="shared" si="14"/>
        <v>1</v>
      </c>
      <c r="V46" s="4">
        <f t="shared" si="15"/>
        <v>1</v>
      </c>
      <c r="W46" s="4">
        <f t="shared" si="17"/>
        <v>0</v>
      </c>
      <c r="X46" s="4">
        <v>1</v>
      </c>
      <c r="Y46" s="3" t="s">
        <v>44</v>
      </c>
      <c r="AA46" s="35">
        <f t="shared" si="10"/>
        <v>0</v>
      </c>
      <c r="AB46" s="3" t="str">
        <f t="shared" si="11"/>
        <v>No</v>
      </c>
      <c r="AD46" s="35">
        <f t="shared" si="12"/>
        <v>0</v>
      </c>
      <c r="AE46" s="3" t="str">
        <f t="shared" si="13"/>
        <v>No</v>
      </c>
    </row>
    <row r="47" spans="2:31" x14ac:dyDescent="0.4">
      <c r="B47" s="9" t="s">
        <v>132</v>
      </c>
      <c r="C47" s="10" t="s">
        <v>133</v>
      </c>
      <c r="D47" s="3" t="s">
        <v>47</v>
      </c>
      <c r="E47" s="10" t="s">
        <v>75</v>
      </c>
      <c r="F47" s="15">
        <v>26.002268000000004</v>
      </c>
      <c r="G47" s="16">
        <v>0</v>
      </c>
      <c r="H47" s="16">
        <v>0</v>
      </c>
      <c r="I47" s="13">
        <f t="shared" si="7"/>
        <v>0</v>
      </c>
      <c r="J47" s="13">
        <f t="shared" si="8"/>
        <v>0</v>
      </c>
      <c r="K47" s="3" t="str">
        <f t="shared" si="9"/>
        <v>No</v>
      </c>
      <c r="L47" s="14">
        <v>0.95094557976949279</v>
      </c>
      <c r="M47" s="14">
        <v>0.97668841477588975</v>
      </c>
      <c r="N47" s="14">
        <v>0</v>
      </c>
      <c r="O47" s="14">
        <v>0</v>
      </c>
      <c r="Q47" s="9" t="s">
        <v>132</v>
      </c>
      <c r="R47" s="4">
        <v>1</v>
      </c>
      <c r="S47" s="4">
        <f t="shared" si="0"/>
        <v>0</v>
      </c>
      <c r="T47" s="4">
        <f t="shared" si="1"/>
        <v>0</v>
      </c>
      <c r="U47" s="4">
        <f t="shared" si="14"/>
        <v>1</v>
      </c>
      <c r="V47" s="4">
        <f t="shared" si="15"/>
        <v>1</v>
      </c>
      <c r="W47" s="4">
        <f t="shared" si="17"/>
        <v>0</v>
      </c>
      <c r="X47" s="4">
        <f>IF(AND(ISNUMBER(O47), O47&gt;X$4), 1, 0)</f>
        <v>0</v>
      </c>
      <c r="Y47" s="3" t="str">
        <f>IF(SUM(R47:X47)=7, "Yes", "No")</f>
        <v>No</v>
      </c>
      <c r="AA47" s="35">
        <f t="shared" si="10"/>
        <v>0</v>
      </c>
      <c r="AB47" s="3" t="str">
        <f t="shared" si="11"/>
        <v>No</v>
      </c>
      <c r="AD47" s="35">
        <f t="shared" si="12"/>
        <v>0</v>
      </c>
      <c r="AE47" s="3" t="str">
        <f t="shared" si="13"/>
        <v>No</v>
      </c>
    </row>
    <row r="48" spans="2:31" x14ac:dyDescent="0.4">
      <c r="B48" s="9" t="s">
        <v>134</v>
      </c>
      <c r="C48" s="10" t="s">
        <v>135</v>
      </c>
      <c r="D48" s="3" t="s">
        <v>62</v>
      </c>
      <c r="E48" s="10" t="s">
        <v>44</v>
      </c>
      <c r="F48" s="15">
        <v>3536.1422000000011</v>
      </c>
      <c r="G48" s="16">
        <v>22.4</v>
      </c>
      <c r="H48" s="16">
        <v>0</v>
      </c>
      <c r="I48" s="13">
        <f t="shared" si="7"/>
        <v>6.3345868839776841E-3</v>
      </c>
      <c r="J48" s="13">
        <f t="shared" si="8"/>
        <v>0</v>
      </c>
      <c r="K48" s="3" t="str">
        <f t="shared" si="9"/>
        <v>No</v>
      </c>
      <c r="L48" s="14">
        <v>0.99199708363899308</v>
      </c>
      <c r="M48" s="14">
        <v>0.99152489420318668</v>
      </c>
      <c r="N48" s="14">
        <v>0.83093100122146879</v>
      </c>
      <c r="O48" s="14">
        <v>0.8534464004204485</v>
      </c>
      <c r="Q48" s="9" t="s">
        <v>134</v>
      </c>
      <c r="R48" s="4">
        <v>1</v>
      </c>
      <c r="S48" s="4">
        <f t="shared" si="0"/>
        <v>1</v>
      </c>
      <c r="T48" s="4">
        <f t="shared" si="1"/>
        <v>0</v>
      </c>
      <c r="U48" s="4">
        <f t="shared" si="14"/>
        <v>1</v>
      </c>
      <c r="V48" s="4">
        <f t="shared" si="15"/>
        <v>1</v>
      </c>
      <c r="W48" s="4">
        <f t="shared" si="17"/>
        <v>1</v>
      </c>
      <c r="X48" s="4">
        <v>1</v>
      </c>
      <c r="Y48" s="3" t="s">
        <v>44</v>
      </c>
      <c r="AA48" s="35">
        <f t="shared" si="10"/>
        <v>6.3345868839776841E-3</v>
      </c>
      <c r="AB48" s="3" t="str">
        <f t="shared" si="11"/>
        <v>No</v>
      </c>
      <c r="AD48" s="35">
        <f t="shared" si="12"/>
        <v>0</v>
      </c>
      <c r="AE48" s="3" t="str">
        <f t="shared" si="13"/>
        <v>No</v>
      </c>
    </row>
    <row r="49" spans="2:40" x14ac:dyDescent="0.4">
      <c r="B49" s="9" t="s">
        <v>136</v>
      </c>
      <c r="C49" s="10" t="s">
        <v>137</v>
      </c>
      <c r="D49" s="3" t="s">
        <v>138</v>
      </c>
      <c r="E49" s="10" t="s">
        <v>123</v>
      </c>
      <c r="F49" s="15">
        <v>0</v>
      </c>
      <c r="G49" s="16">
        <v>0</v>
      </c>
      <c r="H49" s="16">
        <v>0</v>
      </c>
      <c r="I49" s="13">
        <f t="shared" si="7"/>
        <v>0</v>
      </c>
      <c r="J49" s="13">
        <f t="shared" si="8"/>
        <v>0</v>
      </c>
      <c r="K49" s="3" t="str">
        <f t="shared" si="9"/>
        <v>No</v>
      </c>
      <c r="L49" s="14">
        <v>0.99454630788267784</v>
      </c>
      <c r="M49" s="14">
        <v>1</v>
      </c>
      <c r="N49" s="14">
        <v>1</v>
      </c>
      <c r="O49" s="14">
        <v>1</v>
      </c>
      <c r="Q49" s="9" t="s">
        <v>136</v>
      </c>
      <c r="R49" s="4">
        <v>1</v>
      </c>
      <c r="S49" s="4">
        <f t="shared" si="0"/>
        <v>0</v>
      </c>
      <c r="T49" s="4">
        <f t="shared" si="1"/>
        <v>0</v>
      </c>
      <c r="U49" s="4">
        <f t="shared" si="14"/>
        <v>1</v>
      </c>
      <c r="V49" s="4">
        <f t="shared" si="15"/>
        <v>1</v>
      </c>
      <c r="W49" s="4">
        <f t="shared" si="17"/>
        <v>1</v>
      </c>
      <c r="X49" s="4">
        <f>IF(AND(ISNUMBER(O49), O49&gt;X$4), 1, 0)</f>
        <v>1</v>
      </c>
      <c r="Y49" s="3" t="str">
        <f>IF(SUM(R49:X49)=7, "Yes", "No")</f>
        <v>No</v>
      </c>
      <c r="AA49" s="35">
        <f t="shared" si="10"/>
        <v>0</v>
      </c>
      <c r="AB49" s="3" t="str">
        <f t="shared" si="11"/>
        <v>No</v>
      </c>
      <c r="AD49" s="35">
        <f t="shared" si="12"/>
        <v>0</v>
      </c>
      <c r="AE49" s="3" t="str">
        <f t="shared" si="13"/>
        <v>No</v>
      </c>
    </row>
    <row r="50" spans="2:40" ht="12.6" thickBot="1" x14ac:dyDescent="0.45">
      <c r="B50" s="17" t="s">
        <v>139</v>
      </c>
      <c r="C50" s="18" t="s">
        <v>140</v>
      </c>
      <c r="D50" s="19" t="s">
        <v>47</v>
      </c>
      <c r="E50" s="18" t="s">
        <v>75</v>
      </c>
      <c r="F50" s="20">
        <v>0</v>
      </c>
      <c r="G50" s="21">
        <v>0</v>
      </c>
      <c r="H50" s="21">
        <v>0</v>
      </c>
      <c r="I50" s="22">
        <f t="shared" si="7"/>
        <v>0</v>
      </c>
      <c r="J50" s="22">
        <f t="shared" si="8"/>
        <v>0</v>
      </c>
      <c r="K50" s="19" t="str">
        <f t="shared" si="9"/>
        <v>No</v>
      </c>
      <c r="L50" s="23">
        <v>0.81965980279723449</v>
      </c>
      <c r="M50" s="23">
        <v>0.72834243480452299</v>
      </c>
      <c r="N50" s="23">
        <v>0</v>
      </c>
      <c r="O50" s="23">
        <v>0</v>
      </c>
      <c r="Q50" s="17" t="s">
        <v>139</v>
      </c>
      <c r="R50" s="30">
        <v>1</v>
      </c>
      <c r="S50" s="30">
        <f t="shared" si="0"/>
        <v>0</v>
      </c>
      <c r="T50" s="30">
        <f t="shared" si="1"/>
        <v>0</v>
      </c>
      <c r="U50" s="30">
        <f t="shared" si="14"/>
        <v>1</v>
      </c>
      <c r="V50" s="30">
        <f t="shared" si="15"/>
        <v>1</v>
      </c>
      <c r="W50" s="30">
        <f t="shared" si="17"/>
        <v>0</v>
      </c>
      <c r="X50" s="30">
        <f>IF(AND(ISNUMBER(O50), O50&gt;X$4), 1, 0)</f>
        <v>0</v>
      </c>
      <c r="Y50" s="19" t="str">
        <f>IF(SUM(R50:X50)=7, "Yes", "No")</f>
        <v>No</v>
      </c>
      <c r="AA50" s="22">
        <f t="shared" si="10"/>
        <v>0</v>
      </c>
      <c r="AB50" s="19" t="str">
        <f t="shared" si="11"/>
        <v>No</v>
      </c>
      <c r="AD50" s="22">
        <f t="shared" si="12"/>
        <v>0</v>
      </c>
      <c r="AE50" s="19" t="str">
        <f t="shared" si="13"/>
        <v>No</v>
      </c>
    </row>
    <row r="51" spans="2:40" x14ac:dyDescent="0.4">
      <c r="Y51" s="3">
        <f>COUNTIF(Y7:Y50, "Yes")</f>
        <v>18</v>
      </c>
      <c r="AB51" s="3">
        <f>COUNTIF(AB7:AB50, "Yes")</f>
        <v>5</v>
      </c>
      <c r="AE51" s="3">
        <f>COUNTIF(AE7:AE50, "Yes")</f>
        <v>12</v>
      </c>
    </row>
    <row r="52" spans="2:40" s="2" customFormat="1" x14ac:dyDescent="0.4">
      <c r="B52" s="24" t="s">
        <v>0</v>
      </c>
      <c r="D52" s="3"/>
      <c r="F52" s="3"/>
      <c r="G52" s="3"/>
      <c r="H52" s="3"/>
      <c r="J52" s="3"/>
      <c r="R52" s="25"/>
      <c r="S52" s="25"/>
      <c r="T52" s="25"/>
      <c r="U52" s="25"/>
      <c r="V52" s="25"/>
      <c r="W52" s="25"/>
      <c r="X52" s="25"/>
      <c r="Y52" s="3"/>
      <c r="AA52" s="36"/>
      <c r="AB52" s="3"/>
      <c r="AD52" s="36"/>
      <c r="AE52" s="3"/>
      <c r="AG52" s="39"/>
      <c r="AH52" s="3"/>
      <c r="AJ52" s="39"/>
      <c r="AK52" s="3"/>
      <c r="AM52" s="39"/>
      <c r="AN52" s="3"/>
    </row>
    <row r="53" spans="2:40" s="2" customFormat="1" x14ac:dyDescent="0.4">
      <c r="B53" s="2" t="s">
        <v>141</v>
      </c>
      <c r="D53" s="3"/>
      <c r="F53" s="3"/>
      <c r="G53" s="3"/>
      <c r="H53" s="3"/>
      <c r="J53" s="3"/>
      <c r="R53" s="25"/>
      <c r="S53" s="25"/>
      <c r="T53" s="25"/>
      <c r="U53" s="25"/>
      <c r="V53" s="25"/>
      <c r="W53" s="25"/>
      <c r="X53" s="25"/>
      <c r="Y53" s="3"/>
      <c r="AA53" s="36"/>
      <c r="AB53" s="3"/>
      <c r="AD53" s="36"/>
      <c r="AE53" s="3"/>
      <c r="AG53" s="39"/>
      <c r="AH53" s="3"/>
      <c r="AJ53" s="39"/>
      <c r="AK53" s="3"/>
      <c r="AM53" s="39"/>
      <c r="AN53" s="3"/>
    </row>
    <row r="54" spans="2:40" s="2" customFormat="1" x14ac:dyDescent="0.4">
      <c r="B54" s="2" t="s">
        <v>142</v>
      </c>
      <c r="D54" s="3"/>
      <c r="F54" s="3"/>
      <c r="G54" s="3"/>
      <c r="H54" s="3"/>
      <c r="J54" s="3"/>
      <c r="R54" s="25"/>
      <c r="S54" s="25"/>
      <c r="T54" s="25"/>
      <c r="U54" s="25"/>
      <c r="V54" s="25"/>
      <c r="W54" s="25"/>
      <c r="X54" s="25"/>
      <c r="Y54" s="3"/>
      <c r="AA54" s="36"/>
      <c r="AB54" s="3"/>
      <c r="AD54" s="36"/>
      <c r="AE54" s="3"/>
      <c r="AG54" s="39"/>
      <c r="AH54" s="3"/>
      <c r="AJ54" s="39"/>
      <c r="AK54" s="3"/>
      <c r="AM54" s="39"/>
      <c r="AN54" s="3"/>
    </row>
    <row r="55" spans="2:40" s="2" customFormat="1" x14ac:dyDescent="0.4">
      <c r="B55" s="2" t="s">
        <v>143</v>
      </c>
      <c r="D55" s="3"/>
      <c r="F55" s="3"/>
      <c r="G55" s="3"/>
      <c r="H55" s="3"/>
      <c r="J55" s="3"/>
      <c r="R55" s="25"/>
      <c r="S55" s="25"/>
      <c r="T55" s="25"/>
      <c r="U55" s="25"/>
      <c r="V55" s="25"/>
      <c r="W55" s="25"/>
      <c r="X55" s="25"/>
      <c r="Y55" s="3"/>
      <c r="AA55" s="36"/>
      <c r="AB55" s="3"/>
      <c r="AD55" s="36"/>
      <c r="AE55" s="3"/>
      <c r="AG55" s="39"/>
      <c r="AH55" s="3"/>
      <c r="AJ55" s="39"/>
      <c r="AK55" s="3"/>
      <c r="AM55" s="39"/>
      <c r="AN55" s="3"/>
    </row>
    <row r="56" spans="2:40" s="2" customFormat="1" x14ac:dyDescent="0.4">
      <c r="B56" s="2" t="s">
        <v>144</v>
      </c>
      <c r="D56" s="3"/>
      <c r="F56" s="3"/>
      <c r="G56" s="3"/>
      <c r="H56" s="3"/>
      <c r="J56" s="3"/>
      <c r="R56" s="25"/>
      <c r="S56" s="25"/>
      <c r="T56" s="25"/>
      <c r="U56" s="25"/>
      <c r="V56" s="25"/>
      <c r="W56" s="25"/>
      <c r="X56" s="25"/>
      <c r="Y56" s="3"/>
      <c r="AA56" s="36"/>
      <c r="AB56" s="3"/>
      <c r="AD56" s="36"/>
      <c r="AE56" s="3"/>
      <c r="AG56" s="39"/>
      <c r="AH56" s="3"/>
      <c r="AJ56" s="39"/>
      <c r="AK56" s="3"/>
      <c r="AM56" s="39"/>
      <c r="AN56" s="3"/>
    </row>
    <row r="57" spans="2:40" s="2" customFormat="1" x14ac:dyDescent="0.4">
      <c r="B57" s="2" t="s">
        <v>145</v>
      </c>
      <c r="D57" s="3"/>
      <c r="F57" s="3"/>
      <c r="G57" s="3"/>
      <c r="H57" s="3"/>
      <c r="J57" s="3"/>
      <c r="R57" s="25"/>
      <c r="S57" s="25"/>
      <c r="T57" s="25"/>
      <c r="U57" s="25"/>
      <c r="V57" s="25"/>
      <c r="W57" s="25"/>
      <c r="X57" s="25"/>
      <c r="Y57" s="3"/>
      <c r="AA57" s="36"/>
      <c r="AB57" s="3"/>
      <c r="AD57" s="36"/>
      <c r="AE57" s="3"/>
      <c r="AG57" s="39"/>
      <c r="AH57" s="3"/>
      <c r="AJ57" s="39"/>
      <c r="AK57" s="3"/>
      <c r="AM57" s="39"/>
      <c r="AN57" s="3"/>
    </row>
    <row r="58" spans="2:40" s="2" customFormat="1" x14ac:dyDescent="0.4">
      <c r="B58" s="2" t="s">
        <v>146</v>
      </c>
      <c r="D58" s="3"/>
      <c r="F58" s="3"/>
      <c r="G58" s="3"/>
      <c r="H58" s="3"/>
      <c r="J58" s="3"/>
      <c r="R58" s="25"/>
      <c r="S58" s="25"/>
      <c r="T58" s="25"/>
      <c r="U58" s="25"/>
      <c r="V58" s="25"/>
      <c r="W58" s="25"/>
      <c r="X58" s="25"/>
      <c r="Y58" s="3"/>
      <c r="AA58" s="36"/>
      <c r="AB58" s="3"/>
      <c r="AD58" s="36"/>
      <c r="AE58" s="3"/>
      <c r="AG58" s="39"/>
      <c r="AH58" s="3"/>
      <c r="AJ58" s="39"/>
      <c r="AK58" s="3"/>
      <c r="AM58" s="39"/>
      <c r="AN58" s="3"/>
    </row>
    <row r="59" spans="2:40" s="2" customFormat="1" ht="27.75" customHeight="1" x14ac:dyDescent="0.4">
      <c r="B59" s="45" t="s">
        <v>147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R59" s="25"/>
      <c r="S59" s="25"/>
      <c r="T59" s="25"/>
      <c r="U59" s="25"/>
      <c r="V59" s="25"/>
      <c r="W59" s="25"/>
      <c r="X59" s="25"/>
      <c r="Y59" s="3"/>
      <c r="AA59" s="36"/>
      <c r="AB59" s="3"/>
      <c r="AD59" s="36"/>
      <c r="AE59" s="3"/>
      <c r="AG59" s="39"/>
      <c r="AH59" s="3"/>
      <c r="AJ59" s="39"/>
      <c r="AK59" s="3"/>
      <c r="AM59" s="39"/>
      <c r="AN59" s="3"/>
    </row>
    <row r="60" spans="2:40" x14ac:dyDescent="0.4">
      <c r="B60" s="2" t="s">
        <v>148</v>
      </c>
    </row>
    <row r="61" spans="2:40" x14ac:dyDescent="0.4">
      <c r="B61" s="2" t="s">
        <v>149</v>
      </c>
    </row>
  </sheetData>
  <mergeCells count="1">
    <mergeCell ref="B59:O59"/>
  </mergeCells>
  <printOptions horizontalCentered="1"/>
  <pageMargins left="0.7" right="0.7" top="0.75" bottom="0.75" header="0.3" footer="0.3"/>
  <pageSetup scale="55" orientation="landscape" useFirstPageNumber="1" r:id="rId1"/>
  <headerFooter>
    <oddHeader>&amp;LExhibit 2
Page &amp;P of 3</oddHeader>
  </headerFooter>
  <colBreaks count="1" manualBreakCount="1">
    <brk id="3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E01B10-C49D-4140-A67B-DD6E78D4E7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AC06C-DAFD-4887-8888-3384157716D9}"/>
</file>

<file path=customXml/itemProps3.xml><?xml version="1.0" encoding="utf-8"?>
<ds:datastoreItem xmlns:ds="http://schemas.openxmlformats.org/officeDocument/2006/customXml" ds:itemID="{2C70292A-E937-44BE-ACA5-77D26A57346A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63d7fcb5-7bd1-497a-b94f-6231df271a74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76a73a03-073c-4e8a-9fc1-654f7c642b9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Exh-2 Proxy Group Screening</vt:lpstr>
      <vt:lpstr>'Exh-2 Proxy Group Screening'!Print_Area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John Trogonoski</cp:lastModifiedBy>
  <cp:revision/>
  <dcterms:created xsi:type="dcterms:W3CDTF">2025-12-01T20:50:13Z</dcterms:created>
  <dcterms:modified xsi:type="dcterms:W3CDTF">2026-04-06T16:42:33Z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Industry Segment">
    <vt:lpwstr/>
  </property>
  <property fmtid="{D5CDD505-2E9C-101B-9397-08002B2CF9AE}" pid="5" name="Engagement Type">
    <vt:lpwstr/>
  </property>
  <property fmtid="{D5CDD505-2E9C-101B-9397-08002B2CF9AE}" pid="6" name="Industry_x0020_Segment">
    <vt:lpwstr/>
  </property>
  <property fmtid="{D5CDD505-2E9C-101B-9397-08002B2CF9AE}" pid="7" name="Engagement_x0020_Type">
    <vt:lpwstr/>
  </property>
  <property fmtid="{D5CDD505-2E9C-101B-9397-08002B2CF9AE}" pid="8" name="Practice Areas and Services Provided">
    <vt:lpwstr/>
  </property>
  <property fmtid="{D5CDD505-2E9C-101B-9397-08002B2CF9AE}" pid="9" name="Practice_x0020_Areas_x0020_and_x0020_Services_x0020_Provided">
    <vt:lpwstr/>
  </property>
  <property fmtid="{D5CDD505-2E9C-101B-9397-08002B2CF9AE}" pid="10" name="{A44787D4-0540-4523-9961-78E4036D8C6D}">
    <vt:lpwstr>{598A08DD-22B8-4958-A49E-DFA9DED9E108}</vt:lpwstr>
  </property>
</Properties>
</file>