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PG/Shared Documents/100595 - OPG Cost of Capital/Discovery/CCC/CCC Attachments/"/>
    </mc:Choice>
  </mc:AlternateContent>
  <xr:revisionPtr revIDLastSave="1053" documentId="11_E547898BE69B322206D480E0C19313DB9CCC5345" xr6:coauthVersionLast="47" xr6:coauthVersionMax="47" xr10:uidLastSave="{4CCC3722-52E3-4A10-92D1-FDE045C1D326}"/>
  <bookViews>
    <workbookView xWindow="22035" yWindow="-12240" windowWidth="16200" windowHeight="9990" xr2:uid="{00000000-000D-0000-FFFF-FFFF00000000}"/>
  </bookViews>
  <sheets>
    <sheet name="Summary" sheetId="16" r:id="rId1"/>
    <sheet name="OPG Annual Report Data" sheetId="1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U4" i="16"/>
  <c r="V4" i="16"/>
  <c r="W4" i="16"/>
  <c r="X4" i="16"/>
  <c r="Y4" i="16"/>
  <c r="U5" i="16"/>
  <c r="V5" i="16"/>
  <c r="W5" i="16"/>
  <c r="X5" i="16"/>
  <c r="Y5" i="16"/>
  <c r="Z7" i="16"/>
  <c r="Z5" i="16" s="1"/>
  <c r="T7" i="16"/>
  <c r="T4" i="16" s="1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C8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P4" i="16" s="1"/>
  <c r="Q7" i="16"/>
  <c r="R7" i="16"/>
  <c r="R4" i="16" s="1"/>
  <c r="S7" i="16"/>
  <c r="C7" i="16"/>
  <c r="D2" i="16"/>
  <c r="E2" i="16" s="1"/>
  <c r="F2" i="16" s="1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Q2" i="16" s="1"/>
  <c r="R2" i="16" s="1"/>
  <c r="S2" i="16" s="1"/>
  <c r="H4" i="16" l="1"/>
  <c r="O5" i="16"/>
  <c r="F4" i="16"/>
  <c r="S4" i="16"/>
  <c r="K4" i="16"/>
  <c r="H5" i="16"/>
  <c r="O4" i="16"/>
  <c r="I5" i="16"/>
  <c r="J4" i="16"/>
  <c r="Q5" i="16"/>
  <c r="G4" i="16"/>
  <c r="N4" i="16"/>
  <c r="F5" i="16"/>
  <c r="C4" i="16"/>
  <c r="L4" i="16"/>
  <c r="D4" i="16"/>
  <c r="M4" i="16"/>
  <c r="E5" i="16"/>
  <c r="C5" i="16"/>
  <c r="L5" i="16"/>
  <c r="D5" i="16"/>
  <c r="P5" i="16"/>
  <c r="S5" i="16"/>
  <c r="K5" i="16"/>
  <c r="Q4" i="16"/>
  <c r="I4" i="16"/>
  <c r="R5" i="16"/>
  <c r="J5" i="16"/>
  <c r="N5" i="16"/>
  <c r="G5" i="16"/>
  <c r="E4" i="16"/>
  <c r="M5" i="16"/>
  <c r="T5" i="16"/>
  <c r="Z4" i="16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C5" i="1"/>
</calcChain>
</file>

<file path=xl/sharedStrings.xml><?xml version="1.0" encoding="utf-8"?>
<sst xmlns="http://schemas.openxmlformats.org/spreadsheetml/2006/main" count="21" uniqueCount="21">
  <si>
    <t>Regulated Nuclear</t>
  </si>
  <si>
    <t>Regulated Hydroelectric</t>
  </si>
  <si>
    <t>Total</t>
  </si>
  <si>
    <t>https://www.opg.com/reporting/financial-reports/</t>
  </si>
  <si>
    <t>Deemed Equity Ratio</t>
  </si>
  <si>
    <t>OPG Historical Trends</t>
  </si>
  <si>
    <t>2025F</t>
  </si>
  <si>
    <t>2026F</t>
  </si>
  <si>
    <t>2027F</t>
  </si>
  <si>
    <t>2028F</t>
  </si>
  <si>
    <t>2029F</t>
  </si>
  <si>
    <t>2030F</t>
  </si>
  <si>
    <t>2031F</t>
  </si>
  <si>
    <t>Regulated Hydro TWh Generation</t>
  </si>
  <si>
    <t>&lt;&lt; Forecast data per OPG Business Plan Nov 13, 2025, p. 37 (see below)</t>
  </si>
  <si>
    <t>&lt;&lt; Forecast data per OPG Business Plan Nov 13, 2025, p. 37 (see below). Excludes DNNP.</t>
  </si>
  <si>
    <t>Regulated Nuclear TWh Generation excl. DNNP</t>
  </si>
  <si>
    <t>Regulated Nuclear Generation Excl. DNNP (%)</t>
  </si>
  <si>
    <t>Regulated Hydro Generation (%)</t>
  </si>
  <si>
    <t>[1] Source: OPG Annual Reports. See:</t>
  </si>
  <si>
    <t>Electricity Generation (TWh) [1]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</si>
</sst>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5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2"/>
    <xf numFmtId="9" fontId="6" fillId="0" borderId="0" xfId="0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Nuclear/Hydro Split by Generation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1"/>
          <c:tx>
            <c:strRef>
              <c:f>Summary!$B$4</c:f>
              <c:strCache>
                <c:ptCount val="1"/>
                <c:pt idx="0">
                  <c:v>Regulated Nuclear Generation Excl. DNNP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Summary!$C$2:$Z$2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2025F</c:v>
                </c:pt>
                <c:pt idx="18">
                  <c:v>2026F</c:v>
                </c:pt>
                <c:pt idx="19">
                  <c:v>2027F</c:v>
                </c:pt>
                <c:pt idx="20">
                  <c:v>2028F</c:v>
                </c:pt>
                <c:pt idx="21">
                  <c:v>2029F</c:v>
                </c:pt>
                <c:pt idx="22">
                  <c:v>2030F</c:v>
                </c:pt>
                <c:pt idx="23">
                  <c:v>2031F</c:v>
                </c:pt>
              </c:strCache>
            </c:strRef>
          </c:cat>
          <c:val>
            <c:numRef>
              <c:f>Summary!$C$4:$Z$4</c:f>
              <c:numCache>
                <c:formatCode>0%</c:formatCode>
                <c:ptCount val="24"/>
                <c:pt idx="0">
                  <c:v>0.71940298507462686</c:v>
                </c:pt>
                <c:pt idx="1">
                  <c:v>0.70694864048338379</c:v>
                </c:pt>
                <c:pt idx="2">
                  <c:v>0.70788253477588881</c:v>
                </c:pt>
                <c:pt idx="3">
                  <c:v>0.71365638766519834</c:v>
                </c:pt>
                <c:pt idx="4">
                  <c:v>0.72592592592592597</c:v>
                </c:pt>
                <c:pt idx="5">
                  <c:v>0.70283018867924529</c:v>
                </c:pt>
                <c:pt idx="6">
                  <c:v>0.60579345088161207</c:v>
                </c:pt>
                <c:pt idx="7">
                  <c:v>0.59412550066755665</c:v>
                </c:pt>
                <c:pt idx="8">
                  <c:v>0.60719041278295616</c:v>
                </c:pt>
                <c:pt idx="9">
                  <c:v>0.57002801120448177</c:v>
                </c:pt>
                <c:pt idx="10">
                  <c:v>0.57850070721357849</c:v>
                </c:pt>
                <c:pt idx="11">
                  <c:v>0.58783783783783783</c:v>
                </c:pt>
                <c:pt idx="12">
                  <c:v>0.59109311740890691</c:v>
                </c:pt>
                <c:pt idx="13">
                  <c:v>0.57725947521865895</c:v>
                </c:pt>
                <c:pt idx="14">
                  <c:v>0.53162650602409633</c:v>
                </c:pt>
                <c:pt idx="15">
                  <c:v>0.53481481481481485</c:v>
                </c:pt>
                <c:pt idx="16">
                  <c:v>0.50381679389312972</c:v>
                </c:pt>
                <c:pt idx="17">
                  <c:v>0.54256854256854259</c:v>
                </c:pt>
                <c:pt idx="18">
                  <c:v>0.50623052959501558</c:v>
                </c:pt>
                <c:pt idx="19">
                  <c:v>0.3725099601593625</c:v>
                </c:pt>
                <c:pt idx="20">
                  <c:v>0.45876288659793812</c:v>
                </c:pt>
                <c:pt idx="21">
                  <c:v>0.43957968476357268</c:v>
                </c:pt>
                <c:pt idx="22">
                  <c:v>0.45500848896434631</c:v>
                </c:pt>
                <c:pt idx="23">
                  <c:v>0.4746317512274959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91-467B-945E-EA1C537AF741}"/>
            </c:ext>
          </c:extLst>
        </c:ser>
        <c:ser>
          <c:idx val="2"/>
          <c:order val="2"/>
          <c:tx>
            <c:strRef>
              <c:f>Summary!$B$5</c:f>
              <c:strCache>
                <c:ptCount val="1"/>
                <c:pt idx="0">
                  <c:v>Regulated Hydro Generation 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Summary!$C$2:$Z$2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2025F</c:v>
                </c:pt>
                <c:pt idx="18">
                  <c:v>2026F</c:v>
                </c:pt>
                <c:pt idx="19">
                  <c:v>2027F</c:v>
                </c:pt>
                <c:pt idx="20">
                  <c:v>2028F</c:v>
                </c:pt>
                <c:pt idx="21">
                  <c:v>2029F</c:v>
                </c:pt>
                <c:pt idx="22">
                  <c:v>2030F</c:v>
                </c:pt>
                <c:pt idx="23">
                  <c:v>2031F</c:v>
                </c:pt>
              </c:strCache>
            </c:strRef>
          </c:cat>
          <c:val>
            <c:numRef>
              <c:f>Summary!$C$5:$Z$5</c:f>
              <c:numCache>
                <c:formatCode>0%</c:formatCode>
                <c:ptCount val="24"/>
                <c:pt idx="0">
                  <c:v>0.28059701492537314</c:v>
                </c:pt>
                <c:pt idx="1">
                  <c:v>0.29305135951661632</c:v>
                </c:pt>
                <c:pt idx="2">
                  <c:v>0.29211746522411131</c:v>
                </c:pt>
                <c:pt idx="3">
                  <c:v>0.28634361233480177</c:v>
                </c:pt>
                <c:pt idx="4">
                  <c:v>0.27407407407407408</c:v>
                </c:pt>
                <c:pt idx="5">
                  <c:v>0.29716981132075471</c:v>
                </c:pt>
                <c:pt idx="6">
                  <c:v>0.39420654911838787</c:v>
                </c:pt>
                <c:pt idx="7">
                  <c:v>0.40587449933244318</c:v>
                </c:pt>
                <c:pt idx="8">
                  <c:v>0.39280958721704395</c:v>
                </c:pt>
                <c:pt idx="9">
                  <c:v>0.42997198879551818</c:v>
                </c:pt>
                <c:pt idx="10">
                  <c:v>0.42149929278642151</c:v>
                </c:pt>
                <c:pt idx="11">
                  <c:v>0.41216216216216217</c:v>
                </c:pt>
                <c:pt idx="12">
                  <c:v>0.40890688259109315</c:v>
                </c:pt>
                <c:pt idx="13">
                  <c:v>0.42274052478134116</c:v>
                </c:pt>
                <c:pt idx="14">
                  <c:v>0.46837349397590361</c:v>
                </c:pt>
                <c:pt idx="15">
                  <c:v>0.46518518518518515</c:v>
                </c:pt>
                <c:pt idx="16">
                  <c:v>0.49618320610687022</c:v>
                </c:pt>
                <c:pt idx="17">
                  <c:v>0.45743145743145747</c:v>
                </c:pt>
                <c:pt idx="18">
                  <c:v>0.49376947040498437</c:v>
                </c:pt>
                <c:pt idx="19">
                  <c:v>0.62749003984063745</c:v>
                </c:pt>
                <c:pt idx="20">
                  <c:v>0.54123711340206182</c:v>
                </c:pt>
                <c:pt idx="21">
                  <c:v>0.56042031523642732</c:v>
                </c:pt>
                <c:pt idx="22">
                  <c:v>0.54499151103565358</c:v>
                </c:pt>
                <c:pt idx="23">
                  <c:v>0.5253682487725041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91-467B-945E-EA1C537AF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9191584"/>
        <c:axId val="1079190624"/>
      </c:barChart>
      <c:lineChart>
        <c:grouping val="standard"/>
        <c:varyColors val="0"/>
        <c:ser>
          <c:idx val="0"/>
          <c:order val="0"/>
          <c:tx>
            <c:strRef>
              <c:f>Summary!$B$3</c:f>
              <c:strCache>
                <c:ptCount val="1"/>
                <c:pt idx="0">
                  <c:v>Deemed Equity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Summary!$C$2:$Z$2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2025F</c:v>
                </c:pt>
                <c:pt idx="18">
                  <c:v>2026F</c:v>
                </c:pt>
                <c:pt idx="19">
                  <c:v>2027F</c:v>
                </c:pt>
                <c:pt idx="20">
                  <c:v>2028F</c:v>
                </c:pt>
                <c:pt idx="21">
                  <c:v>2029F</c:v>
                </c:pt>
                <c:pt idx="22">
                  <c:v>2030F</c:v>
                </c:pt>
                <c:pt idx="23">
                  <c:v>2031F</c:v>
                </c:pt>
              </c:strCache>
            </c:strRef>
          </c:cat>
          <c:val>
            <c:numRef>
              <c:f>Summary!$C$3:$Z$3</c:f>
              <c:numCache>
                <c:formatCode>0%</c:formatCode>
                <c:ptCount val="24"/>
                <c:pt idx="0">
                  <c:v>0.47</c:v>
                </c:pt>
                <c:pt idx="1">
                  <c:v>0.47</c:v>
                </c:pt>
                <c:pt idx="2">
                  <c:v>0.47</c:v>
                </c:pt>
                <c:pt idx="3">
                  <c:v>0.47</c:v>
                </c:pt>
                <c:pt idx="4">
                  <c:v>0.47</c:v>
                </c:pt>
                <c:pt idx="5">
                  <c:v>0.47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1-467B-945E-EA1C537AF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191584"/>
        <c:axId val="1079190624"/>
      </c:lineChart>
      <c:valAx>
        <c:axId val="1079190624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191584"/>
        <c:crosses val="max"/>
        <c:crossBetween val="between"/>
      </c:valAx>
      <c:catAx>
        <c:axId val="10791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1906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605117</xdr:colOff>
      <xdr:row>9</xdr:row>
      <xdr:rowOff>44823</xdr:rowOff>
    </xdr:from>
    <xdr:to>
      <xdr:col>28</xdr:col>
      <xdr:colOff>607921</xdr:colOff>
      <xdr:row>17</xdr:row>
      <xdr:rowOff>68850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562C2-23CE-7144-3925-837B49312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52293" y="1378323"/>
          <a:ext cx="6049219" cy="1543265"/>
        </a:xfrm>
        <a:prstGeom prst="rect">
          <a:avLst/>
        </a:prstGeom>
      </xdr:spPr>
    </xdr:pic>
    <xdr:clientData/>
  </xdr:twoCellAnchor>
  <xdr:twoCellAnchor>
    <xdr:from>
      <xdr:col>1</xdr:col>
      <xdr:colOff>2110624</xdr:colOff>
      <xdr:row>10</xdr:row>
      <xdr:rowOff>83480</xdr:rowOff>
    </xdr:from>
    <xdr:to>
      <xdr:col>10</xdr:col>
      <xdr:colOff>486614</xdr:colOff>
      <xdr:row>30</xdr:row>
      <xdr:rowOff>67236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1D849E-65E0-8E9B-60AD-DCBE5CE2B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pg.com/reporting/financi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46A5-29C3-47DC-AFED-EDDF55E13984}">
  <dimension ref="B2:AA8"/>
  <sheetViews>
    <sheetView tabSelected="1" zoomScale="85" zoomScaleNormal="85" workbookViewId="0">
      <selection activeCell="C7" sqref="C7"/>
    </sheetView>
  </sheetViews>
  <sheetFormatPr defaultRowHeight="14.25" x14ac:dyDescent="0.45"/>
  <cols>
    <col min="1" max="1" width="2.73046875" customWidth="1"/>
    <col min="2" max="2" width="37.6640625" bestFit="1" customWidth="1"/>
  </cols>
  <sheetData>
    <row r="2" spans="2:27" x14ac:dyDescent="0.45">
      <c r="B2" s="4" t="s">
        <v>5</v>
      </c>
      <c r="C2" s="5">
        <v>2008</v>
      </c>
      <c r="D2" s="5">
        <f>C2+1</f>
        <v>2009</v>
      </c>
      <c r="E2" s="5">
        <f t="shared" ref="E2:S2" si="0">D2+1</f>
        <v>2010</v>
      </c>
      <c r="F2" s="5">
        <f t="shared" si="0"/>
        <v>2011</v>
      </c>
      <c r="G2" s="5">
        <f t="shared" si="0"/>
        <v>2012</v>
      </c>
      <c r="H2" s="5">
        <f t="shared" si="0"/>
        <v>2013</v>
      </c>
      <c r="I2" s="5">
        <f t="shared" si="0"/>
        <v>2014</v>
      </c>
      <c r="J2" s="5">
        <f t="shared" si="0"/>
        <v>2015</v>
      </c>
      <c r="K2" s="5">
        <f t="shared" si="0"/>
        <v>2016</v>
      </c>
      <c r="L2" s="5">
        <f t="shared" si="0"/>
        <v>2017</v>
      </c>
      <c r="M2" s="5">
        <f t="shared" si="0"/>
        <v>2018</v>
      </c>
      <c r="N2" s="5">
        <f t="shared" si="0"/>
        <v>2019</v>
      </c>
      <c r="O2" s="5">
        <f t="shared" si="0"/>
        <v>2020</v>
      </c>
      <c r="P2" s="5">
        <f t="shared" si="0"/>
        <v>2021</v>
      </c>
      <c r="Q2" s="5">
        <f t="shared" si="0"/>
        <v>2022</v>
      </c>
      <c r="R2" s="5">
        <f t="shared" si="0"/>
        <v>2023</v>
      </c>
      <c r="S2" s="5">
        <f t="shared" si="0"/>
        <v>2024</v>
      </c>
      <c r="T2" s="5" t="s">
        <v>6</v>
      </c>
      <c r="U2" s="5" t="s">
        <v>7</v>
      </c>
      <c r="V2" s="5" t="s">
        <v>8</v>
      </c>
      <c r="W2" s="5" t="s">
        <v>9</v>
      </c>
      <c r="X2" s="5" t="s">
        <v>10</v>
      </c>
      <c r="Y2" s="5" t="s">
        <v>11</v>
      </c>
      <c r="Z2" s="5" t="s">
        <v>12</v>
      </c>
    </row>
    <row r="3" spans="2:27" x14ac:dyDescent="0.45">
      <c r="B3" t="s">
        <v>4</v>
      </c>
      <c r="C3" s="10">
        <v>0.47</v>
      </c>
      <c r="D3" s="10">
        <v>0.47</v>
      </c>
      <c r="E3" s="10">
        <v>0.47</v>
      </c>
      <c r="F3" s="10">
        <v>0.47</v>
      </c>
      <c r="G3" s="10">
        <v>0.47</v>
      </c>
      <c r="H3" s="10">
        <v>0.47</v>
      </c>
      <c r="I3" s="10">
        <v>0.45</v>
      </c>
      <c r="J3" s="10">
        <v>0.45</v>
      </c>
      <c r="K3" s="10">
        <v>0.45</v>
      </c>
      <c r="L3" s="10">
        <v>0.45</v>
      </c>
      <c r="M3" s="10">
        <v>0.45</v>
      </c>
      <c r="N3" s="10">
        <v>0.45</v>
      </c>
      <c r="O3" s="10">
        <v>0.45</v>
      </c>
      <c r="P3" s="10">
        <v>0.45</v>
      </c>
      <c r="Q3" s="10">
        <v>0.45</v>
      </c>
      <c r="R3" s="10">
        <v>0.45</v>
      </c>
      <c r="S3" s="10">
        <v>0.45</v>
      </c>
      <c r="T3" s="10"/>
      <c r="U3" s="10"/>
      <c r="V3" s="10"/>
      <c r="W3" s="10"/>
      <c r="X3" s="10"/>
      <c r="Y3" s="10"/>
      <c r="Z3" s="10"/>
    </row>
    <row r="4" spans="2:27" x14ac:dyDescent="0.45">
      <c r="B4" t="s">
        <v>17</v>
      </c>
      <c r="C4" s="10">
        <f>C7/SUM(C7:C8)</f>
        <v>0.71940298507462686</v>
      </c>
      <c r="D4" s="10">
        <f t="shared" ref="D4:Z4" si="1">D7/SUM(D7:D8)</f>
        <v>0.70694864048338379</v>
      </c>
      <c r="E4" s="10">
        <f t="shared" si="1"/>
        <v>0.70788253477588881</v>
      </c>
      <c r="F4" s="10">
        <f t="shared" si="1"/>
        <v>0.71365638766519834</v>
      </c>
      <c r="G4" s="10">
        <f t="shared" si="1"/>
        <v>0.72592592592592597</v>
      </c>
      <c r="H4" s="10">
        <f t="shared" si="1"/>
        <v>0.70283018867924529</v>
      </c>
      <c r="I4" s="10">
        <f t="shared" si="1"/>
        <v>0.60579345088161207</v>
      </c>
      <c r="J4" s="10">
        <f t="shared" si="1"/>
        <v>0.59412550066755665</v>
      </c>
      <c r="K4" s="10">
        <f t="shared" si="1"/>
        <v>0.60719041278295616</v>
      </c>
      <c r="L4" s="10">
        <f t="shared" si="1"/>
        <v>0.57002801120448177</v>
      </c>
      <c r="M4" s="10">
        <f t="shared" si="1"/>
        <v>0.57850070721357849</v>
      </c>
      <c r="N4" s="10">
        <f t="shared" si="1"/>
        <v>0.58783783783783783</v>
      </c>
      <c r="O4" s="10">
        <f t="shared" si="1"/>
        <v>0.59109311740890691</v>
      </c>
      <c r="P4" s="10">
        <f t="shared" si="1"/>
        <v>0.57725947521865895</v>
      </c>
      <c r="Q4" s="10">
        <f t="shared" si="1"/>
        <v>0.53162650602409633</v>
      </c>
      <c r="R4" s="10">
        <f t="shared" si="1"/>
        <v>0.53481481481481485</v>
      </c>
      <c r="S4" s="10">
        <f t="shared" si="1"/>
        <v>0.50381679389312972</v>
      </c>
      <c r="T4" s="10">
        <f t="shared" si="1"/>
        <v>0.54256854256854259</v>
      </c>
      <c r="U4" s="10">
        <f t="shared" si="1"/>
        <v>0.50623052959501558</v>
      </c>
      <c r="V4" s="10">
        <f t="shared" si="1"/>
        <v>0.3725099601593625</v>
      </c>
      <c r="W4" s="10">
        <f t="shared" si="1"/>
        <v>0.45876288659793812</v>
      </c>
      <c r="X4" s="10">
        <f t="shared" si="1"/>
        <v>0.43957968476357268</v>
      </c>
      <c r="Y4" s="10">
        <f t="shared" si="1"/>
        <v>0.45500848896434631</v>
      </c>
      <c r="Z4" s="10">
        <f t="shared" si="1"/>
        <v>0.4746317512274959</v>
      </c>
    </row>
    <row r="5" spans="2:27" x14ac:dyDescent="0.45">
      <c r="B5" t="s">
        <v>18</v>
      </c>
      <c r="C5" s="10">
        <f>C8/SUM(C7:C8)</f>
        <v>0.28059701492537314</v>
      </c>
      <c r="D5" s="10">
        <f t="shared" ref="D5:Z5" si="2">D8/SUM(D7:D8)</f>
        <v>0.29305135951661632</v>
      </c>
      <c r="E5" s="10">
        <f t="shared" si="2"/>
        <v>0.29211746522411131</v>
      </c>
      <c r="F5" s="10">
        <f t="shared" si="2"/>
        <v>0.28634361233480177</v>
      </c>
      <c r="G5" s="10">
        <f t="shared" si="2"/>
        <v>0.27407407407407408</v>
      </c>
      <c r="H5" s="10">
        <f t="shared" si="2"/>
        <v>0.29716981132075471</v>
      </c>
      <c r="I5" s="10">
        <f t="shared" si="2"/>
        <v>0.39420654911838787</v>
      </c>
      <c r="J5" s="10">
        <f t="shared" si="2"/>
        <v>0.40587449933244318</v>
      </c>
      <c r="K5" s="10">
        <f t="shared" si="2"/>
        <v>0.39280958721704395</v>
      </c>
      <c r="L5" s="10">
        <f t="shared" si="2"/>
        <v>0.42997198879551818</v>
      </c>
      <c r="M5" s="10">
        <f t="shared" si="2"/>
        <v>0.42149929278642151</v>
      </c>
      <c r="N5" s="10">
        <f t="shared" si="2"/>
        <v>0.41216216216216217</v>
      </c>
      <c r="O5" s="10">
        <f t="shared" si="2"/>
        <v>0.40890688259109315</v>
      </c>
      <c r="P5" s="10">
        <f t="shared" si="2"/>
        <v>0.42274052478134116</v>
      </c>
      <c r="Q5" s="10">
        <f t="shared" si="2"/>
        <v>0.46837349397590361</v>
      </c>
      <c r="R5" s="10">
        <f t="shared" si="2"/>
        <v>0.46518518518518515</v>
      </c>
      <c r="S5" s="10">
        <f t="shared" si="2"/>
        <v>0.49618320610687022</v>
      </c>
      <c r="T5" s="10">
        <f t="shared" si="2"/>
        <v>0.45743145743145747</v>
      </c>
      <c r="U5" s="10">
        <f t="shared" si="2"/>
        <v>0.49376947040498437</v>
      </c>
      <c r="V5" s="10">
        <f t="shared" si="2"/>
        <v>0.62749003984063745</v>
      </c>
      <c r="W5" s="10">
        <f t="shared" si="2"/>
        <v>0.54123711340206182</v>
      </c>
      <c r="X5" s="10">
        <f t="shared" si="2"/>
        <v>0.56042031523642732</v>
      </c>
      <c r="Y5" s="10">
        <f t="shared" si="2"/>
        <v>0.54499151103565358</v>
      </c>
      <c r="Z5" s="10">
        <f t="shared" si="2"/>
        <v>0.5253682487725041</v>
      </c>
    </row>
    <row r="6" spans="2:27" x14ac:dyDescent="0.4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7" x14ac:dyDescent="0.45">
      <c r="B7" t="s">
        <v>16</v>
      </c>
      <c r="C7" s="11">
        <f>'OPG Annual Report Data'!C3</f>
        <v>48.2</v>
      </c>
      <c r="D7" s="11">
        <f>'OPG Annual Report Data'!D3</f>
        <v>46.8</v>
      </c>
      <c r="E7" s="11">
        <f>'OPG Annual Report Data'!E3</f>
        <v>45.8</v>
      </c>
      <c r="F7" s="11">
        <f>'OPG Annual Report Data'!F3</f>
        <v>48.6</v>
      </c>
      <c r="G7" s="11">
        <f>'OPG Annual Report Data'!G3</f>
        <v>49</v>
      </c>
      <c r="H7" s="11">
        <f>'OPG Annual Report Data'!H3</f>
        <v>44.7</v>
      </c>
      <c r="I7" s="11">
        <f>'OPG Annual Report Data'!I3</f>
        <v>48.1</v>
      </c>
      <c r="J7" s="11">
        <f>'OPG Annual Report Data'!J3</f>
        <v>44.5</v>
      </c>
      <c r="K7" s="11">
        <f>'OPG Annual Report Data'!K3</f>
        <v>45.6</v>
      </c>
      <c r="L7" s="11">
        <f>'OPG Annual Report Data'!L3</f>
        <v>40.700000000000003</v>
      </c>
      <c r="M7" s="11">
        <f>'OPG Annual Report Data'!M3</f>
        <v>40.9</v>
      </c>
      <c r="N7" s="11">
        <f>'OPG Annual Report Data'!N3</f>
        <v>43.5</v>
      </c>
      <c r="O7" s="11">
        <f>'OPG Annual Report Data'!O3</f>
        <v>43.8</v>
      </c>
      <c r="P7" s="11">
        <f>'OPG Annual Report Data'!P3</f>
        <v>39.6</v>
      </c>
      <c r="Q7" s="11">
        <f>'OPG Annual Report Data'!Q3</f>
        <v>35.299999999999997</v>
      </c>
      <c r="R7" s="11">
        <f>'OPG Annual Report Data'!R3</f>
        <v>36.1</v>
      </c>
      <c r="S7" s="11">
        <f>'OPG Annual Report Data'!S3</f>
        <v>33</v>
      </c>
      <c r="T7" s="12">
        <f>37.6</f>
        <v>37.6</v>
      </c>
      <c r="U7" s="12">
        <v>32.5</v>
      </c>
      <c r="V7" s="12">
        <v>18.7</v>
      </c>
      <c r="W7" s="12">
        <v>26.7</v>
      </c>
      <c r="X7" s="12">
        <v>25.1</v>
      </c>
      <c r="Y7" s="12">
        <v>26.8</v>
      </c>
      <c r="Z7" s="12">
        <f>27.1+1.9</f>
        <v>29</v>
      </c>
      <c r="AA7" s="13" t="s">
        <v>15</v>
      </c>
    </row>
    <row r="8" spans="2:27" x14ac:dyDescent="0.45">
      <c r="B8" t="s">
        <v>13</v>
      </c>
      <c r="C8" s="11">
        <f>'OPG Annual Report Data'!C4</f>
        <v>18.8</v>
      </c>
      <c r="D8" s="11">
        <f>'OPG Annual Report Data'!D4</f>
        <v>19.399999999999999</v>
      </c>
      <c r="E8" s="11">
        <f>'OPG Annual Report Data'!E4</f>
        <v>18.899999999999999</v>
      </c>
      <c r="F8" s="11">
        <f>'OPG Annual Report Data'!F4</f>
        <v>19.5</v>
      </c>
      <c r="G8" s="11">
        <f>'OPG Annual Report Data'!G4</f>
        <v>18.5</v>
      </c>
      <c r="H8" s="11">
        <f>'OPG Annual Report Data'!H4</f>
        <v>18.899999999999999</v>
      </c>
      <c r="I8" s="11">
        <f>'OPG Annual Report Data'!I4</f>
        <v>31.3</v>
      </c>
      <c r="J8" s="11">
        <f>'OPG Annual Report Data'!J4</f>
        <v>30.4</v>
      </c>
      <c r="K8" s="11">
        <f>'OPG Annual Report Data'!K4</f>
        <v>29.5</v>
      </c>
      <c r="L8" s="11">
        <f>'OPG Annual Report Data'!L4</f>
        <v>30.7</v>
      </c>
      <c r="M8" s="11">
        <f>'OPG Annual Report Data'!M4</f>
        <v>29.8</v>
      </c>
      <c r="N8" s="11">
        <f>'OPG Annual Report Data'!N4</f>
        <v>30.5</v>
      </c>
      <c r="O8" s="11">
        <f>'OPG Annual Report Data'!O4</f>
        <v>30.3</v>
      </c>
      <c r="P8" s="11">
        <f>'OPG Annual Report Data'!P4</f>
        <v>29</v>
      </c>
      <c r="Q8" s="11">
        <f>'OPG Annual Report Data'!Q4</f>
        <v>31.1</v>
      </c>
      <c r="R8" s="11">
        <f>'OPG Annual Report Data'!R4</f>
        <v>31.4</v>
      </c>
      <c r="S8" s="11">
        <f>'OPG Annual Report Data'!S4</f>
        <v>32.5</v>
      </c>
      <c r="T8" s="12">
        <v>31.7</v>
      </c>
      <c r="U8" s="12">
        <v>31.7</v>
      </c>
      <c r="V8" s="12">
        <v>31.5</v>
      </c>
      <c r="W8" s="12">
        <v>31.5</v>
      </c>
      <c r="X8" s="12">
        <v>32</v>
      </c>
      <c r="Y8" s="12">
        <v>32.1</v>
      </c>
      <c r="Z8" s="12">
        <v>32.1</v>
      </c>
      <c r="AA8" s="13" t="s">
        <v>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8"/>
  <sheetViews>
    <sheetView zoomScale="85" zoomScaleNormal="85" workbookViewId="0">
      <selection activeCell="B3" sqref="B3"/>
    </sheetView>
  </sheetViews>
  <sheetFormatPr defaultRowHeight="14.25" x14ac:dyDescent="0.45"/>
  <cols>
    <col min="1" max="1" width="2.59765625" customWidth="1"/>
    <col min="2" max="2" width="43.3984375" customWidth="1"/>
    <col min="3" max="18" width="10.59765625" style="1" customWidth="1"/>
    <col min="19" max="19" width="10.59765625" customWidth="1"/>
  </cols>
  <sheetData>
    <row r="2" spans="2:19" x14ac:dyDescent="0.45">
      <c r="B2" s="4" t="s">
        <v>20</v>
      </c>
      <c r="C2" s="5">
        <v>2008</v>
      </c>
      <c r="D2" s="5">
        <f>C2+1</f>
        <v>2009</v>
      </c>
      <c r="E2" s="5">
        <f t="shared" ref="E2:S2" si="0">D2+1</f>
        <v>2010</v>
      </c>
      <c r="F2" s="5">
        <f t="shared" si="0"/>
        <v>2011</v>
      </c>
      <c r="G2" s="5">
        <f t="shared" si="0"/>
        <v>2012</v>
      </c>
      <c r="H2" s="5">
        <f t="shared" si="0"/>
        <v>2013</v>
      </c>
      <c r="I2" s="5">
        <f t="shared" si="0"/>
        <v>2014</v>
      </c>
      <c r="J2" s="5">
        <f t="shared" si="0"/>
        <v>2015</v>
      </c>
      <c r="K2" s="5">
        <f t="shared" si="0"/>
        <v>2016</v>
      </c>
      <c r="L2" s="5">
        <f t="shared" si="0"/>
        <v>2017</v>
      </c>
      <c r="M2" s="5">
        <f t="shared" si="0"/>
        <v>2018</v>
      </c>
      <c r="N2" s="5">
        <f t="shared" si="0"/>
        <v>2019</v>
      </c>
      <c r="O2" s="5">
        <f t="shared" si="0"/>
        <v>2020</v>
      </c>
      <c r="P2" s="5">
        <f t="shared" si="0"/>
        <v>2021</v>
      </c>
      <c r="Q2" s="5">
        <f t="shared" si="0"/>
        <v>2022</v>
      </c>
      <c r="R2" s="5">
        <f t="shared" si="0"/>
        <v>2023</v>
      </c>
      <c r="S2" s="5">
        <f t="shared" si="0"/>
        <v>2024</v>
      </c>
    </row>
    <row r="3" spans="2:19" x14ac:dyDescent="0.45">
      <c r="B3" t="s">
        <v>0</v>
      </c>
      <c r="C3" s="2">
        <v>48.2</v>
      </c>
      <c r="D3" s="2">
        <v>46.8</v>
      </c>
      <c r="E3" s="2">
        <v>45.8</v>
      </c>
      <c r="F3" s="2">
        <v>48.6</v>
      </c>
      <c r="G3" s="2">
        <v>49</v>
      </c>
      <c r="H3" s="2">
        <v>44.7</v>
      </c>
      <c r="I3" s="2">
        <v>48.1</v>
      </c>
      <c r="J3" s="2">
        <v>44.5</v>
      </c>
      <c r="K3" s="2">
        <v>45.6</v>
      </c>
      <c r="L3" s="2">
        <v>40.700000000000003</v>
      </c>
      <c r="M3" s="2">
        <v>40.9</v>
      </c>
      <c r="N3" s="2">
        <v>43.5</v>
      </c>
      <c r="O3" s="2">
        <v>43.8</v>
      </c>
      <c r="P3" s="2">
        <v>39.6</v>
      </c>
      <c r="Q3" s="2">
        <v>35.299999999999997</v>
      </c>
      <c r="R3" s="2">
        <v>36.1</v>
      </c>
      <c r="S3" s="2">
        <v>33</v>
      </c>
    </row>
    <row r="4" spans="2:19" x14ac:dyDescent="0.45">
      <c r="B4" s="6" t="s">
        <v>1</v>
      </c>
      <c r="C4" s="8">
        <v>18.8</v>
      </c>
      <c r="D4" s="8">
        <v>19.399999999999999</v>
      </c>
      <c r="E4" s="8">
        <v>18.899999999999999</v>
      </c>
      <c r="F4" s="8">
        <v>19.5</v>
      </c>
      <c r="G4" s="8">
        <v>18.5</v>
      </c>
      <c r="H4" s="8">
        <v>18.899999999999999</v>
      </c>
      <c r="I4" s="8">
        <v>31.3</v>
      </c>
      <c r="J4" s="8">
        <v>30.4</v>
      </c>
      <c r="K4" s="8">
        <v>29.5</v>
      </c>
      <c r="L4" s="8">
        <v>30.7</v>
      </c>
      <c r="M4" s="8">
        <v>29.8</v>
      </c>
      <c r="N4" s="8">
        <v>30.5</v>
      </c>
      <c r="O4" s="8">
        <v>30.3</v>
      </c>
      <c r="P4" s="8">
        <v>29</v>
      </c>
      <c r="Q4" s="8">
        <v>31.1</v>
      </c>
      <c r="R4" s="8">
        <v>31.4</v>
      </c>
      <c r="S4" s="8">
        <v>32.5</v>
      </c>
    </row>
    <row r="5" spans="2:19" s="3" customFormat="1" x14ac:dyDescent="0.45">
      <c r="B5" s="3" t="s">
        <v>2</v>
      </c>
      <c r="C5" s="7">
        <f>SUM(C3:C4)</f>
        <v>67</v>
      </c>
      <c r="D5" s="7">
        <f t="shared" ref="D5:S5" si="1">SUM(D3:D4)</f>
        <v>66.199999999999989</v>
      </c>
      <c r="E5" s="7">
        <f t="shared" si="1"/>
        <v>64.699999999999989</v>
      </c>
      <c r="F5" s="7">
        <f t="shared" si="1"/>
        <v>68.099999999999994</v>
      </c>
      <c r="G5" s="7">
        <f t="shared" si="1"/>
        <v>67.5</v>
      </c>
      <c r="H5" s="7">
        <f t="shared" si="1"/>
        <v>63.6</v>
      </c>
      <c r="I5" s="7">
        <f t="shared" si="1"/>
        <v>79.400000000000006</v>
      </c>
      <c r="J5" s="7">
        <f t="shared" si="1"/>
        <v>74.900000000000006</v>
      </c>
      <c r="K5" s="7">
        <f t="shared" si="1"/>
        <v>75.099999999999994</v>
      </c>
      <c r="L5" s="7">
        <f t="shared" si="1"/>
        <v>71.400000000000006</v>
      </c>
      <c r="M5" s="7">
        <f t="shared" si="1"/>
        <v>70.7</v>
      </c>
      <c r="N5" s="7">
        <f t="shared" si="1"/>
        <v>74</v>
      </c>
      <c r="O5" s="7">
        <f t="shared" si="1"/>
        <v>74.099999999999994</v>
      </c>
      <c r="P5" s="7">
        <f t="shared" si="1"/>
        <v>68.599999999999994</v>
      </c>
      <c r="Q5" s="7">
        <f t="shared" si="1"/>
        <v>66.400000000000006</v>
      </c>
      <c r="R5" s="7">
        <f t="shared" si="1"/>
        <v>67.5</v>
      </c>
      <c r="S5" s="7">
        <f t="shared" si="1"/>
        <v>65.5</v>
      </c>
    </row>
    <row r="7" spans="2:19" x14ac:dyDescent="0.45">
      <c r="B7" t="s">
        <v>19</v>
      </c>
    </row>
    <row r="8" spans="2:19" x14ac:dyDescent="0.45">
      <c r="B8" s="9" t="s">
        <v>3</v>
      </c>
    </row>
  </sheetData>
  <hyperlinks>
    <hyperlink ref="B8" r:id="rId1" xr:uid="{2DDC75EE-C28A-47F4-A030-276EF1FBED7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76FF5C-DDED-476A-A28E-67D0A9A4FEC5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63d7fcb5-7bd1-497a-b94f-6231df271a74"/>
    <ds:schemaRef ds:uri="76a73a03-073c-4e8a-9fc1-654f7c642b9a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9C3B870-83B3-47B4-99BE-725E895943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AA3029-856E-4DC5-A25F-1EC86D3058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OPG Annual Report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Bryan Hu</cp:lastModifiedBy>
  <cp:revision/>
  <dcterms:created xsi:type="dcterms:W3CDTF">2025-06-01T16:18:42Z</dcterms:created>
  <dcterms:modified xsi:type="dcterms:W3CDTF">2026-04-04T01:57:19Z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{A44787D4-0540-4523-9961-78E4036D8C6D}">
    <vt:lpwstr>{5444D614-DAE0-45FB-A15C-33EA80809EBA}</vt:lpwstr>
  </property>
  <property fmtid="{D5CDD505-2E9C-101B-9397-08002B2CF9AE}" pid="4" name="MediaServiceImageTags">
    <vt:lpwstr/>
  </property>
  <property fmtid="{D5CDD505-2E9C-101B-9397-08002B2CF9AE}" pid="5" name="Industry_x0020_Segment">
    <vt:lpwstr/>
  </property>
  <property fmtid="{D5CDD505-2E9C-101B-9397-08002B2CF9AE}" pid="6" name="Practice Areas and Services Provided">
    <vt:lpwstr/>
  </property>
  <property fmtid="{D5CDD505-2E9C-101B-9397-08002B2CF9AE}" pid="7" name="Practice_x0020_Areas_x0020_and_x0020_Services_x0020_Provided">
    <vt:lpwstr/>
  </property>
  <property fmtid="{D5CDD505-2E9C-101B-9397-08002B2CF9AE}" pid="8" name="Industry Segment">
    <vt:lpwstr/>
  </property>
  <property fmtid="{D5CDD505-2E9C-101B-9397-08002B2CF9AE}" pid="9" name="Engagement_x0020_Type">
    <vt:lpwstr/>
  </property>
  <property fmtid="{D5CDD505-2E9C-101B-9397-08002B2CF9AE}" pid="10" name="Engagement Type">
    <vt:lpwstr/>
  </property>
</Properties>
</file>