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CCC/CCC Attachments/"/>
    </mc:Choice>
  </mc:AlternateContent>
  <xr:revisionPtr revIDLastSave="618" documentId="11_8297A0EF428D3D3EE6F0C012EEA19D594E60C440" xr6:coauthVersionLast="47" xr6:coauthVersionMax="47" xr10:uidLastSave="{896979CD-7E33-4870-98DA-5298B384DC0B}"/>
  <bookViews>
    <workbookView xWindow="3510" yWindow="-15660" windowWidth="26505" windowHeight="13545" xr2:uid="{00000000-000D-0000-FFFF-FFFF00000000}"/>
  </bookViews>
  <sheets>
    <sheet name="Exh-4 Authorized Equity Ratios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'Exh-4 Authorized Equity Ratios'!$B$1:$J$98,'Exh-4 Authorized Equity Ratios'!$B$99:$D$121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3" l="1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02" i="3"/>
  <c r="F86" i="3" l="1" a="1"/>
  <c r="F86" i="3" s="1"/>
  <c r="F90" i="3" a="1"/>
  <c r="F90" i="3" s="1"/>
  <c r="F79" i="3"/>
  <c r="F84" i="3"/>
  <c r="F91" i="3" a="1"/>
  <c r="F91" i="3" s="1"/>
  <c r="F89" i="3"/>
  <c r="F87" i="3" a="1"/>
  <c r="F87" i="3" s="1"/>
  <c r="F75" i="3"/>
  <c r="F82" i="3" a="1"/>
  <c r="F82" i="3" s="1"/>
  <c r="F81" i="3" a="1"/>
  <c r="F81" i="3" s="1"/>
  <c r="F74" i="3"/>
  <c r="F76" i="3"/>
  <c r="F77" i="3"/>
  <c r="F85" i="3" a="1"/>
  <c r="F85" i="3" s="1"/>
  <c r="F80" i="3" a="1"/>
  <c r="F80" i="3" s="1"/>
  <c r="F92" i="3" l="1" a="1"/>
  <c r="F92" i="3" s="1"/>
  <c r="D120" i="3" l="1"/>
  <c r="D121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<sst xmlns="http://schemas.openxmlformats.org/spreadsheetml/2006/main" count="581" uniqueCount="170">
  <si>
    <t>Notes:</t>
  </si>
  <si>
    <t>Ticker</t>
  </si>
  <si>
    <t>ALLETE, Inc.</t>
  </si>
  <si>
    <t>ALE</t>
  </si>
  <si>
    <t>Ameren Corporation</t>
  </si>
  <si>
    <t>AEE</t>
  </si>
  <si>
    <t>American Electric Power Company, Inc.</t>
  </si>
  <si>
    <t>AEP</t>
  </si>
  <si>
    <t>Dominion Resources, Inc.</t>
  </si>
  <si>
    <t>D</t>
  </si>
  <si>
    <t>Duke Energy Corporation</t>
  </si>
  <si>
    <t>DUK</t>
  </si>
  <si>
    <t>Edison International</t>
  </si>
  <si>
    <t>EIX</t>
  </si>
  <si>
    <t>Entergy Corporation</t>
  </si>
  <si>
    <t>ETR</t>
  </si>
  <si>
    <t xml:space="preserve">Evergy, Inc. </t>
  </si>
  <si>
    <t>EVRG</t>
  </si>
  <si>
    <t>IDACORP, Inc.</t>
  </si>
  <si>
    <t>IDA</t>
  </si>
  <si>
    <t>NextEra Energy, Inc.</t>
  </si>
  <si>
    <t>NEE</t>
  </si>
  <si>
    <t>Pinnacle West Capital Corporation</t>
  </si>
  <si>
    <t>PNW</t>
  </si>
  <si>
    <t>TXNM Energy, Inc.</t>
  </si>
  <si>
    <t>TXNM</t>
  </si>
  <si>
    <t>Portland General Electric Company</t>
  </si>
  <si>
    <t>POR</t>
  </si>
  <si>
    <t>Southern Company</t>
  </si>
  <si>
    <t>SO</t>
  </si>
  <si>
    <t>Xcel Energy Inc.</t>
  </si>
  <si>
    <t>XEL</t>
  </si>
  <si>
    <t>Algonquin Power &amp; Utilities Corporation</t>
  </si>
  <si>
    <t>AQN</t>
  </si>
  <si>
    <t>n/a</t>
  </si>
  <si>
    <t>Emera Inc.</t>
  </si>
  <si>
    <t>EMA</t>
  </si>
  <si>
    <t>Fortis Inc.</t>
  </si>
  <si>
    <t>FTS</t>
  </si>
  <si>
    <t>Group</t>
  </si>
  <si>
    <t/>
  </si>
  <si>
    <t>Hydro</t>
  </si>
  <si>
    <t>Nuclear</t>
  </si>
  <si>
    <t>MEAN</t>
  </si>
  <si>
    <t>MEDIAN</t>
  </si>
  <si>
    <t>Average Nuclear</t>
  </si>
  <si>
    <t>Median Nuclear</t>
  </si>
  <si>
    <t>Min Nuclear</t>
  </si>
  <si>
    <t>Max Nuclear</t>
  </si>
  <si>
    <t>Average Hydro</t>
  </si>
  <si>
    <t>Median Hydro</t>
  </si>
  <si>
    <t>Min Hydro</t>
  </si>
  <si>
    <t>Max Hydro</t>
  </si>
  <si>
    <t>AUTHORIZED EQUITY RATIO ANALYSIS - OPERATING SUBSIDIARIES</t>
  </si>
  <si>
    <t>Company Name</t>
  </si>
  <si>
    <t>State</t>
  </si>
  <si>
    <t>Service Type</t>
  </si>
  <si>
    <t>Current</t>
  </si>
  <si>
    <t>S&amp;P Credit Supportiveness</t>
  </si>
  <si>
    <t>Minnesota Power Enterprises, Inc.</t>
  </si>
  <si>
    <t>Minnesota</t>
  </si>
  <si>
    <t>Electric</t>
  </si>
  <si>
    <t>Highly Credit Supportive</t>
  </si>
  <si>
    <t>Ameren Illinois Company</t>
  </si>
  <si>
    <t>Illinois</t>
  </si>
  <si>
    <t>Very Credit Supportive</t>
  </si>
  <si>
    <t>Union Electric Company</t>
  </si>
  <si>
    <t>Missouri</t>
  </si>
  <si>
    <t>AEP Texas, Inc.</t>
  </si>
  <si>
    <t>Texas</t>
  </si>
  <si>
    <t>Appalachian Power Company</t>
  </si>
  <si>
    <t>Virginia</t>
  </si>
  <si>
    <t>West Virginia</t>
  </si>
  <si>
    <t>Indiana Michigan Power Company</t>
  </si>
  <si>
    <t>Indiana</t>
  </si>
  <si>
    <t>Michigan</t>
  </si>
  <si>
    <t>Most Credit Supportive</t>
  </si>
  <si>
    <t>Kentucky Power Company</t>
  </si>
  <si>
    <t>Kentucky</t>
  </si>
  <si>
    <t>Kingsport Power Company</t>
  </si>
  <si>
    <t>Tennessee</t>
  </si>
  <si>
    <t>Ohio Power Company</t>
  </si>
  <si>
    <t>Ohio</t>
  </si>
  <si>
    <t>Public Service Company of Oklahoma</t>
  </si>
  <si>
    <t>Oklahoma</t>
  </si>
  <si>
    <t>Southwestern Electric Power Company</t>
  </si>
  <si>
    <t>Louisiana</t>
  </si>
  <si>
    <t>Arkansas</t>
  </si>
  <si>
    <t>Wheeling Power Company</t>
  </si>
  <si>
    <t>Virginia Electric and Power Company</t>
  </si>
  <si>
    <t>North Carolina</t>
  </si>
  <si>
    <t>Dominion Energy South Carolina</t>
  </si>
  <si>
    <t>South Carolina</t>
  </si>
  <si>
    <t>More Credit Supportive</t>
  </si>
  <si>
    <t>Duke Energy Carolinas, LLC</t>
  </si>
  <si>
    <t>Duke Energy Florida, LLC</t>
  </si>
  <si>
    <t>Florida</t>
  </si>
  <si>
    <t>Duke Energy Indiana, LLC</t>
  </si>
  <si>
    <t>Duke Energy Kentucky, Inc.</t>
  </si>
  <si>
    <t>Duke Energy Ohio, Inc.</t>
  </si>
  <si>
    <t>Duke Energy Progress, LLC</t>
  </si>
  <si>
    <t>Southern California Edison Company</t>
  </si>
  <si>
    <t>California</t>
  </si>
  <si>
    <t>Entergy Arkansas, Inc.</t>
  </si>
  <si>
    <t>Entergy Louisiana, LLC</t>
  </si>
  <si>
    <t>Entergy Mississippi, Inc.</t>
  </si>
  <si>
    <t>Mississippi</t>
  </si>
  <si>
    <t>Entergy New Orleans, LLC</t>
  </si>
  <si>
    <t>Entergy Texas, Inc.</t>
  </si>
  <si>
    <t>Evergy Metro</t>
  </si>
  <si>
    <t>Kansas</t>
  </si>
  <si>
    <t>Evergy Kansas South</t>
  </si>
  <si>
    <t>Evergy Missouri West, Inc.</t>
  </si>
  <si>
    <t>Westar Energy (KPL)</t>
  </si>
  <si>
    <t>Idaho Power Co.</t>
  </si>
  <si>
    <t>Idaho</t>
  </si>
  <si>
    <t>Oregon</t>
  </si>
  <si>
    <t>Florida Power &amp; Light Company</t>
  </si>
  <si>
    <t>Arizona Public Service Company</t>
  </si>
  <si>
    <t>Arizona</t>
  </si>
  <si>
    <t>Public Service Company of New Mexico</t>
  </si>
  <si>
    <t>New Mexico</t>
  </si>
  <si>
    <t>Credit Supportive</t>
  </si>
  <si>
    <t>Texas-New Mexico Power Company</t>
  </si>
  <si>
    <t>Alabama Power Company</t>
  </si>
  <si>
    <t>Alabama</t>
  </si>
  <si>
    <t>Georgia Power Company</t>
  </si>
  <si>
    <t>Georgia</t>
  </si>
  <si>
    <t>Mississippi Power Company</t>
  </si>
  <si>
    <t>Northern States Power Company</t>
  </si>
  <si>
    <t>North Dakota</t>
  </si>
  <si>
    <t>Wisconsin</t>
  </si>
  <si>
    <t>South Dakota</t>
  </si>
  <si>
    <t>Public Service Company of Colorado</t>
  </si>
  <si>
    <t>Colorado</t>
  </si>
  <si>
    <t>Southwestern Public Service Company</t>
  </si>
  <si>
    <t>Liberty Utilities (CalPeco Electric) LLC</t>
  </si>
  <si>
    <t>Liberty Utilities (Granite State Electric) Corp.</t>
  </si>
  <si>
    <t>New Hampshire</t>
  </si>
  <si>
    <t>The Empire District Electric Company</t>
  </si>
  <si>
    <t>Tampa Electric Company</t>
  </si>
  <si>
    <t>Nova Scotia Power</t>
  </si>
  <si>
    <t>Nova Scotia</t>
  </si>
  <si>
    <t>Central Hudson Gas &amp; Electric Corp.</t>
  </si>
  <si>
    <t>New York</t>
  </si>
  <si>
    <t>Tucson Electric Power Company</t>
  </si>
  <si>
    <t>UNS Electric, Inc.</t>
  </si>
  <si>
    <t>FortisAlberta</t>
  </si>
  <si>
    <t>Alberta</t>
  </si>
  <si>
    <t>FortisBC Inc.</t>
  </si>
  <si>
    <t>British Columbia</t>
  </si>
  <si>
    <t>Newfoundland Power</t>
  </si>
  <si>
    <t>Newfoundland and Labrador</t>
  </si>
  <si>
    <t>Maritime Electric</t>
  </si>
  <si>
    <t>Prince Edward Island</t>
  </si>
  <si>
    <t>Average</t>
  </si>
  <si>
    <t>Median</t>
  </si>
  <si>
    <t>Min</t>
  </si>
  <si>
    <t>Max</t>
  </si>
  <si>
    <t>Average Most Cred. Supp.</t>
  </si>
  <si>
    <t>Median Most Cred. Supp.</t>
  </si>
  <si>
    <t>Min Most Cred. Supp.</t>
  </si>
  <si>
    <t>Max Most Cred. Supp.</t>
  </si>
  <si>
    <t>Source: S&amp;P Capital IQ, RRA rate case database, as of May 28, 2025, and internal Concentric research.</t>
  </si>
  <si>
    <t>Note that only electric operating subsidiaries were included in this analysis. U.S. states that account for zero-cost of capital items in utilities' regulated capital structure (Florida, Arkansas, Indiana, and Michigan) were excluded from this analysis.</t>
  </si>
  <si>
    <t>Florida Power &amp; Light's authorized equity ratio was included based on an analysis of the capital structure excluding zero cost of capital effects.</t>
  </si>
  <si>
    <t>Operating subsidaries were included in the Nuclear and Hydro groups based off of operating subsidiary-level owned generation data, rather than holding company-level, to better reflect operating subsidiary characteristics.</t>
  </si>
  <si>
    <t>AUTHORIZED EQUITY RATIOS ANALYSIS - HOLDING COMPANY AVERAGES</t>
  </si>
  <si>
    <t>HoldCo Name</t>
  </si>
  <si>
    <t>Average Authorized Equity Ratio of Operating Subsidiaries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</si>
</sst>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i/>
      <sz val="11"/>
      <name val="Aptos Narrow"/>
      <family val="2"/>
      <scheme val="minor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/>
    <xf numFmtId="10" fontId="4" fillId="0" borderId="0" xfId="0" applyNumberFormat="1" applyFont="1" applyAlignment="1">
      <alignment horizontal="center"/>
    </xf>
    <xf numFmtId="10" fontId="0" fillId="0" borderId="0" xfId="1" applyNumberFormat="1" applyFont="1" applyAlignment="1">
      <alignment horizontal="center"/>
    </xf>
    <xf numFmtId="0" fontId="3" fillId="0" borderId="0" xfId="4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5" applyFont="1" applyAlignment="1">
      <alignment horizontal="center"/>
    </xf>
    <xf numFmtId="0" fontId="2" fillId="0" borderId="1" xfId="5" applyFont="1" applyBorder="1" applyAlignment="1">
      <alignment wrapText="1"/>
    </xf>
    <xf numFmtId="0" fontId="2" fillId="0" borderId="1" xfId="5" applyFont="1" applyBorder="1" applyAlignment="1">
      <alignment horizontal="center"/>
    </xf>
    <xf numFmtId="0" fontId="3" fillId="0" borderId="1" xfId="4" applyBorder="1" applyAlignment="1">
      <alignment horizontal="center" wrapText="1"/>
    </xf>
    <xf numFmtId="0" fontId="2" fillId="0" borderId="0" xfId="0" applyFont="1" applyAlignment="1">
      <alignment horizontal="left" wrapText="1"/>
    </xf>
    <xf numFmtId="10" fontId="2" fillId="0" borderId="0" xfId="1" applyNumberFormat="1" applyFont="1" applyAlignment="1">
      <alignment horizontal="center" wrapText="1"/>
    </xf>
    <xf numFmtId="10" fontId="2" fillId="0" borderId="0" xfId="1" applyNumberFormat="1" applyFont="1" applyFill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0" fontId="2" fillId="0" borderId="1" xfId="1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10" fontId="5" fillId="0" borderId="0" xfId="1" applyNumberFormat="1" applyFont="1" applyFill="1" applyAlignment="1">
      <alignment horizontal="center" wrapText="1"/>
    </xf>
    <xf numFmtId="10" fontId="5" fillId="0" borderId="0" xfId="0" applyNumberFormat="1" applyFont="1" applyAlignment="1">
      <alignment horizontal="center" wrapText="1"/>
    </xf>
    <xf numFmtId="10" fontId="2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4" applyFont="1" applyAlignment="1">
      <alignment horizontal="center" wrapText="1"/>
    </xf>
    <xf numFmtId="0" fontId="5" fillId="0" borderId="0" xfId="0" applyFont="1" applyAlignment="1">
      <alignment horizontal="center" wrapText="1"/>
    </xf>
    <xf numFmtId="10" fontId="0" fillId="0" borderId="1" xfId="1" applyNumberFormat="1" applyFont="1" applyBorder="1" applyAlignment="1">
      <alignment horizontal="center"/>
    </xf>
    <xf numFmtId="10" fontId="4" fillId="0" borderId="0" xfId="1" applyNumberFormat="1" applyFont="1" applyFill="1" applyBorder="1" applyAlignment="1">
      <alignment horizontal="center"/>
    </xf>
    <xf numFmtId="0" fontId="2" fillId="0" borderId="1" xfId="5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9" fontId="8" fillId="0" borderId="0" xfId="0" applyNumberFormat="1" applyFont="1" applyAlignment="1">
      <alignment horizontal="center"/>
    </xf>
    <xf numFmtId="0" fontId="9" fillId="0" borderId="0" xfId="5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1" xfId="5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6">
    <cellStyle name="Normal" xfId="0" builtinId="0"/>
    <cellStyle name="Normal 12 50 2" xfId="5" xr:uid="{242047C6-C12D-47D7-B54C-2DC06A4B44E5}"/>
    <cellStyle name="Normal 195" xfId="2" xr:uid="{E1A4EF7F-7E1D-4B42-9823-B53A963FAB8A}"/>
    <cellStyle name="Normal 5 3 7" xfId="4" xr:uid="{AAA60A6E-E252-469B-81C7-5CFF10A7D91D}"/>
    <cellStyle name="Normal 6" xfId="3" xr:uid="{CB68E348-BD10-45C1-AAEC-0F2D0FFAD5B4}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EC2E3-9E02-460F-88EB-5524EBE84C22}">
  <dimension ref="A1:J121"/>
  <sheetViews>
    <sheetView tabSelected="1" topLeftCell="A48" zoomScale="85" zoomScaleNormal="85" zoomScalePageLayoutView="90" workbookViewId="0">
      <selection activeCell="F65" sqref="F65"/>
    </sheetView>
  </sheetViews>
  <sheetFormatPr defaultRowHeight="14.25" x14ac:dyDescent="0.45"/>
  <cols>
    <col min="1" max="1" width="2.59765625" customWidth="1"/>
    <col min="2" max="2" width="43.59765625" customWidth="1"/>
    <col min="3" max="3" width="25.265625" style="2" customWidth="1"/>
    <col min="4" max="4" width="24.86328125" style="2" customWidth="1"/>
    <col min="5" max="5" width="17.1328125" style="2" customWidth="1"/>
    <col min="6" max="6" width="15.1328125" customWidth="1"/>
    <col min="7" max="7" width="2.59765625" customWidth="1"/>
    <col min="8" max="9" width="9.1328125" style="33"/>
    <col min="10" max="10" width="28.73046875" style="33" customWidth="1"/>
  </cols>
  <sheetData>
    <row r="1" spans="2:10" x14ac:dyDescent="0.45">
      <c r="B1" s="10"/>
      <c r="C1" s="10"/>
      <c r="D1" s="10"/>
      <c r="E1" s="10"/>
      <c r="F1" s="10"/>
      <c r="G1" s="10"/>
      <c r="J1" s="34"/>
    </row>
    <row r="2" spans="2:10" ht="15" customHeight="1" x14ac:dyDescent="0.45">
      <c r="B2" s="40" t="s">
        <v>53</v>
      </c>
      <c r="C2" s="40"/>
      <c r="D2" s="40"/>
      <c r="E2" s="40"/>
      <c r="F2" s="40"/>
      <c r="G2" s="12"/>
      <c r="H2" s="35"/>
      <c r="I2" s="35"/>
      <c r="J2" s="36"/>
    </row>
    <row r="3" spans="2:10" x14ac:dyDescent="0.45">
      <c r="B3" s="11"/>
      <c r="C3" s="11"/>
      <c r="D3" s="11"/>
      <c r="E3" s="11"/>
      <c r="F3" s="11"/>
      <c r="G3" s="12"/>
      <c r="H3" s="35"/>
      <c r="I3" s="35"/>
      <c r="J3" s="36"/>
    </row>
    <row r="4" spans="2:10" x14ac:dyDescent="0.45">
      <c r="B4" s="13" t="s">
        <v>54</v>
      </c>
      <c r="C4" s="31" t="s">
        <v>55</v>
      </c>
      <c r="D4" s="14" t="s">
        <v>1</v>
      </c>
      <c r="E4" s="14" t="s">
        <v>56</v>
      </c>
      <c r="F4" s="15" t="s">
        <v>57</v>
      </c>
      <c r="G4" s="10"/>
      <c r="H4" s="38" t="s">
        <v>39</v>
      </c>
      <c r="I4" s="38" t="s">
        <v>39</v>
      </c>
      <c r="J4" s="39" t="s">
        <v>58</v>
      </c>
    </row>
    <row r="5" spans="2:10" x14ac:dyDescent="0.45">
      <c r="B5" s="16" t="s">
        <v>59</v>
      </c>
      <c r="C5" s="11" t="s">
        <v>60</v>
      </c>
      <c r="D5" s="11" t="s">
        <v>3</v>
      </c>
      <c r="E5" s="11" t="s">
        <v>61</v>
      </c>
      <c r="F5" s="17">
        <v>0.53</v>
      </c>
      <c r="G5" s="17"/>
      <c r="H5" s="33" t="s">
        <v>40</v>
      </c>
      <c r="I5" s="33" t="s">
        <v>41</v>
      </c>
      <c r="J5" s="34" t="s">
        <v>62</v>
      </c>
    </row>
    <row r="6" spans="2:10" x14ac:dyDescent="0.45">
      <c r="B6" s="16" t="s">
        <v>63</v>
      </c>
      <c r="C6" s="11" t="s">
        <v>64</v>
      </c>
      <c r="D6" s="11" t="s">
        <v>5</v>
      </c>
      <c r="E6" s="11" t="s">
        <v>61</v>
      </c>
      <c r="F6" s="17">
        <v>0.5</v>
      </c>
      <c r="G6" s="17"/>
      <c r="H6" s="33" t="s">
        <v>40</v>
      </c>
      <c r="I6" s="33" t="s">
        <v>40</v>
      </c>
      <c r="J6" s="34" t="s">
        <v>65</v>
      </c>
    </row>
    <row r="7" spans="2:10" x14ac:dyDescent="0.45">
      <c r="B7" s="16" t="s">
        <v>66</v>
      </c>
      <c r="C7" s="11" t="s">
        <v>67</v>
      </c>
      <c r="D7" s="11" t="s">
        <v>5</v>
      </c>
      <c r="E7" s="11" t="s">
        <v>61</v>
      </c>
      <c r="F7" s="17" t="s">
        <v>34</v>
      </c>
      <c r="G7" s="17"/>
      <c r="H7" s="33" t="s">
        <v>42</v>
      </c>
      <c r="I7" s="33" t="s">
        <v>41</v>
      </c>
      <c r="J7" s="34" t="s">
        <v>65</v>
      </c>
    </row>
    <row r="8" spans="2:10" x14ac:dyDescent="0.45">
      <c r="B8" s="16" t="s">
        <v>68</v>
      </c>
      <c r="C8" s="11" t="s">
        <v>69</v>
      </c>
      <c r="D8" s="11" t="s">
        <v>7</v>
      </c>
      <c r="E8" s="11" t="s">
        <v>61</v>
      </c>
      <c r="F8" s="17">
        <v>0.42499999999999999</v>
      </c>
      <c r="G8" s="17"/>
      <c r="H8" s="33" t="s">
        <v>40</v>
      </c>
      <c r="I8" s="33" t="s">
        <v>40</v>
      </c>
      <c r="J8" s="34" t="s">
        <v>65</v>
      </c>
    </row>
    <row r="9" spans="2:10" x14ac:dyDescent="0.45">
      <c r="B9" s="16" t="s">
        <v>70</v>
      </c>
      <c r="C9" s="11" t="s">
        <v>71</v>
      </c>
      <c r="D9" s="11" t="s">
        <v>7</v>
      </c>
      <c r="E9" s="11" t="s">
        <v>61</v>
      </c>
      <c r="F9" s="17">
        <v>0.4824</v>
      </c>
      <c r="G9" s="17"/>
      <c r="H9" s="33" t="s">
        <v>40</v>
      </c>
      <c r="I9" s="33" t="s">
        <v>41</v>
      </c>
      <c r="J9" s="34" t="s">
        <v>62</v>
      </c>
    </row>
    <row r="10" spans="2:10" x14ac:dyDescent="0.45">
      <c r="B10" s="16" t="s">
        <v>70</v>
      </c>
      <c r="C10" s="11" t="s">
        <v>72</v>
      </c>
      <c r="D10" s="11" t="s">
        <v>7</v>
      </c>
      <c r="E10" s="11" t="s">
        <v>61</v>
      </c>
      <c r="F10" s="17" t="s">
        <v>34</v>
      </c>
      <c r="G10" s="17"/>
      <c r="H10" s="33" t="s">
        <v>40</v>
      </c>
      <c r="I10" s="33" t="s">
        <v>41</v>
      </c>
      <c r="J10" s="34" t="s">
        <v>65</v>
      </c>
    </row>
    <row r="11" spans="2:10" x14ac:dyDescent="0.45">
      <c r="B11" s="16" t="s">
        <v>73</v>
      </c>
      <c r="C11" s="11" t="s">
        <v>74</v>
      </c>
      <c r="D11" s="11" t="s">
        <v>7</v>
      </c>
      <c r="E11" s="11" t="s">
        <v>61</v>
      </c>
      <c r="F11" s="17" t="s">
        <v>34</v>
      </c>
      <c r="G11" s="17"/>
      <c r="H11" s="33" t="s">
        <v>42</v>
      </c>
      <c r="I11" s="33" t="s">
        <v>40</v>
      </c>
      <c r="J11" s="34" t="s">
        <v>62</v>
      </c>
    </row>
    <row r="12" spans="2:10" x14ac:dyDescent="0.45">
      <c r="B12" s="16" t="s">
        <v>73</v>
      </c>
      <c r="C12" s="11" t="s">
        <v>75</v>
      </c>
      <c r="D12" s="11" t="s">
        <v>7</v>
      </c>
      <c r="E12" s="11" t="s">
        <v>61</v>
      </c>
      <c r="F12" s="17" t="s">
        <v>34</v>
      </c>
      <c r="G12" s="17"/>
      <c r="H12" s="33" t="s">
        <v>42</v>
      </c>
      <c r="I12" s="33" t="s">
        <v>40</v>
      </c>
      <c r="J12" s="34" t="s">
        <v>76</v>
      </c>
    </row>
    <row r="13" spans="2:10" x14ac:dyDescent="0.45">
      <c r="B13" s="16" t="s">
        <v>77</v>
      </c>
      <c r="C13" s="11" t="s">
        <v>78</v>
      </c>
      <c r="D13" s="11" t="s">
        <v>7</v>
      </c>
      <c r="E13" s="11" t="s">
        <v>61</v>
      </c>
      <c r="F13" s="17">
        <v>0.41249999999999998</v>
      </c>
      <c r="G13" s="17"/>
      <c r="H13" s="33" t="s">
        <v>40</v>
      </c>
      <c r="I13" s="33" t="s">
        <v>40</v>
      </c>
      <c r="J13" s="34" t="s">
        <v>76</v>
      </c>
    </row>
    <row r="14" spans="2:10" x14ac:dyDescent="0.45">
      <c r="B14" s="16" t="s">
        <v>79</v>
      </c>
      <c r="C14" s="11" t="s">
        <v>80</v>
      </c>
      <c r="D14" s="11" t="s">
        <v>7</v>
      </c>
      <c r="E14" s="11" t="s">
        <v>61</v>
      </c>
      <c r="F14" s="17">
        <v>0.48899999999999999</v>
      </c>
      <c r="G14" s="17"/>
      <c r="H14" s="33" t="s">
        <v>40</v>
      </c>
      <c r="I14" s="33" t="s">
        <v>40</v>
      </c>
      <c r="J14" s="34" t="s">
        <v>62</v>
      </c>
    </row>
    <row r="15" spans="2:10" x14ac:dyDescent="0.45">
      <c r="B15" s="16" t="s">
        <v>81</v>
      </c>
      <c r="C15" s="11" t="s">
        <v>82</v>
      </c>
      <c r="D15" s="11" t="s">
        <v>7</v>
      </c>
      <c r="E15" s="11" t="s">
        <v>61</v>
      </c>
      <c r="F15" s="17">
        <v>0.54430000000000001</v>
      </c>
      <c r="G15" s="17"/>
      <c r="H15" s="33" t="s">
        <v>40</v>
      </c>
      <c r="I15" s="33" t="s">
        <v>40</v>
      </c>
      <c r="J15" s="34" t="s">
        <v>65</v>
      </c>
    </row>
    <row r="16" spans="2:10" x14ac:dyDescent="0.45">
      <c r="B16" s="16" t="s">
        <v>83</v>
      </c>
      <c r="C16" s="11" t="s">
        <v>84</v>
      </c>
      <c r="D16" s="11" t="s">
        <v>7</v>
      </c>
      <c r="E16" s="11" t="s">
        <v>61</v>
      </c>
      <c r="F16" s="17">
        <v>0.51119999999999999</v>
      </c>
      <c r="G16" s="17"/>
      <c r="H16" s="33" t="s">
        <v>40</v>
      </c>
      <c r="I16" s="33" t="s">
        <v>40</v>
      </c>
      <c r="J16" s="34" t="s">
        <v>65</v>
      </c>
    </row>
    <row r="17" spans="2:10" x14ac:dyDescent="0.45">
      <c r="B17" s="16" t="s">
        <v>85</v>
      </c>
      <c r="C17" s="11" t="s">
        <v>86</v>
      </c>
      <c r="D17" s="11" t="s">
        <v>7</v>
      </c>
      <c r="E17" s="11" t="s">
        <v>61</v>
      </c>
      <c r="F17" s="17" t="s">
        <v>34</v>
      </c>
      <c r="G17" s="17"/>
      <c r="H17" s="33" t="s">
        <v>40</v>
      </c>
      <c r="I17" s="33" t="s">
        <v>40</v>
      </c>
      <c r="J17" s="34" t="s">
        <v>62</v>
      </c>
    </row>
    <row r="18" spans="2:10" x14ac:dyDescent="0.45">
      <c r="B18" s="16" t="s">
        <v>85</v>
      </c>
      <c r="C18" s="11" t="s">
        <v>87</v>
      </c>
      <c r="D18" s="11" t="s">
        <v>7</v>
      </c>
      <c r="E18" s="11" t="s">
        <v>61</v>
      </c>
      <c r="F18" s="17" t="s">
        <v>34</v>
      </c>
      <c r="G18" s="17"/>
      <c r="H18" s="33" t="s">
        <v>40</v>
      </c>
      <c r="I18" s="33" t="s">
        <v>40</v>
      </c>
      <c r="J18" s="34" t="s">
        <v>62</v>
      </c>
    </row>
    <row r="19" spans="2:10" x14ac:dyDescent="0.45">
      <c r="B19" s="16" t="s">
        <v>85</v>
      </c>
      <c r="C19" s="11" t="s">
        <v>69</v>
      </c>
      <c r="D19" s="11" t="s">
        <v>7</v>
      </c>
      <c r="E19" s="11" t="s">
        <v>61</v>
      </c>
      <c r="F19" s="17">
        <v>0.49369999999999997</v>
      </c>
      <c r="G19" s="17"/>
      <c r="H19" s="33" t="s">
        <v>40</v>
      </c>
      <c r="I19" s="33" t="s">
        <v>40</v>
      </c>
      <c r="J19" s="34" t="s">
        <v>65</v>
      </c>
    </row>
    <row r="20" spans="2:10" x14ac:dyDescent="0.45">
      <c r="B20" s="16" t="s">
        <v>88</v>
      </c>
      <c r="C20" s="11" t="s">
        <v>72</v>
      </c>
      <c r="D20" s="11" t="s">
        <v>7</v>
      </c>
      <c r="E20" s="11" t="s">
        <v>61</v>
      </c>
      <c r="F20" s="17" t="s">
        <v>34</v>
      </c>
      <c r="G20" s="17"/>
      <c r="H20" s="33" t="s">
        <v>40</v>
      </c>
      <c r="I20" s="33" t="s">
        <v>40</v>
      </c>
      <c r="J20" s="34" t="s">
        <v>65</v>
      </c>
    </row>
    <row r="21" spans="2:10" x14ac:dyDescent="0.45">
      <c r="B21" s="16" t="s">
        <v>89</v>
      </c>
      <c r="C21" s="11" t="s">
        <v>90</v>
      </c>
      <c r="D21" s="11" t="s">
        <v>9</v>
      </c>
      <c r="E21" s="11" t="s">
        <v>61</v>
      </c>
      <c r="F21" s="17">
        <v>0.52500000000000002</v>
      </c>
      <c r="G21" s="17"/>
      <c r="H21" s="33" t="s">
        <v>42</v>
      </c>
      <c r="I21" s="33" t="s">
        <v>40</v>
      </c>
      <c r="J21" s="34" t="s">
        <v>62</v>
      </c>
    </row>
    <row r="22" spans="2:10" x14ac:dyDescent="0.45">
      <c r="B22" s="16" t="s">
        <v>91</v>
      </c>
      <c r="C22" s="11" t="s">
        <v>92</v>
      </c>
      <c r="D22" s="11" t="s">
        <v>9</v>
      </c>
      <c r="E22" s="11" t="s">
        <v>61</v>
      </c>
      <c r="F22" s="17">
        <v>0.52510000000000001</v>
      </c>
      <c r="G22" s="17"/>
      <c r="H22" s="33" t="s">
        <v>42</v>
      </c>
      <c r="I22" s="33" t="s">
        <v>40</v>
      </c>
      <c r="J22" s="34" t="s">
        <v>93</v>
      </c>
    </row>
    <row r="23" spans="2:10" x14ac:dyDescent="0.45">
      <c r="B23" s="16" t="s">
        <v>94</v>
      </c>
      <c r="C23" s="11" t="s">
        <v>90</v>
      </c>
      <c r="D23" s="11" t="s">
        <v>11</v>
      </c>
      <c r="E23" s="11" t="s">
        <v>61</v>
      </c>
      <c r="F23" s="17">
        <v>0.53</v>
      </c>
      <c r="G23" s="17"/>
      <c r="H23" s="33" t="s">
        <v>42</v>
      </c>
      <c r="I23" s="33" t="s">
        <v>41</v>
      </c>
      <c r="J23" s="34" t="s">
        <v>62</v>
      </c>
    </row>
    <row r="24" spans="2:10" x14ac:dyDescent="0.45">
      <c r="B24" s="16" t="s">
        <v>94</v>
      </c>
      <c r="C24" s="11" t="s">
        <v>92</v>
      </c>
      <c r="D24" s="11" t="s">
        <v>11</v>
      </c>
      <c r="E24" s="11" t="s">
        <v>61</v>
      </c>
      <c r="F24" s="17">
        <v>0.5121</v>
      </c>
      <c r="G24" s="17"/>
      <c r="H24" s="33" t="s">
        <v>42</v>
      </c>
      <c r="I24" s="33" t="s">
        <v>41</v>
      </c>
      <c r="J24" s="34" t="s">
        <v>93</v>
      </c>
    </row>
    <row r="25" spans="2:10" x14ac:dyDescent="0.45">
      <c r="B25" s="16" t="s">
        <v>95</v>
      </c>
      <c r="C25" s="11" t="s">
        <v>96</v>
      </c>
      <c r="D25" s="11" t="s">
        <v>11</v>
      </c>
      <c r="E25" s="11" t="s">
        <v>61</v>
      </c>
      <c r="F25" s="17" t="s">
        <v>34</v>
      </c>
      <c r="G25" s="17"/>
      <c r="H25" s="33" t="s">
        <v>40</v>
      </c>
      <c r="I25" s="33" t="s">
        <v>40</v>
      </c>
      <c r="J25" s="34" t="s">
        <v>76</v>
      </c>
    </row>
    <row r="26" spans="2:10" x14ac:dyDescent="0.45">
      <c r="B26" s="16" t="s">
        <v>97</v>
      </c>
      <c r="C26" s="11" t="s">
        <v>74</v>
      </c>
      <c r="D26" s="11" t="s">
        <v>11</v>
      </c>
      <c r="E26" s="11" t="s">
        <v>61</v>
      </c>
      <c r="F26" s="17" t="s">
        <v>34</v>
      </c>
      <c r="G26" s="17"/>
      <c r="H26" s="33" t="s">
        <v>40</v>
      </c>
      <c r="I26" s="33" t="s">
        <v>40</v>
      </c>
      <c r="J26" s="34" t="s">
        <v>62</v>
      </c>
    </row>
    <row r="27" spans="2:10" x14ac:dyDescent="0.45">
      <c r="B27" s="16" t="s">
        <v>98</v>
      </c>
      <c r="C27" s="11" t="s">
        <v>78</v>
      </c>
      <c r="D27" s="11" t="s">
        <v>11</v>
      </c>
      <c r="E27" s="11" t="s">
        <v>61</v>
      </c>
      <c r="F27" s="17">
        <v>0.52149999999999996</v>
      </c>
      <c r="G27" s="17"/>
      <c r="H27" s="33" t="s">
        <v>40</v>
      </c>
      <c r="I27" s="33" t="s">
        <v>40</v>
      </c>
      <c r="J27" s="34" t="s">
        <v>76</v>
      </c>
    </row>
    <row r="28" spans="2:10" x14ac:dyDescent="0.45">
      <c r="B28" s="16" t="s">
        <v>99</v>
      </c>
      <c r="C28" s="11" t="s">
        <v>82</v>
      </c>
      <c r="D28" s="11" t="s">
        <v>11</v>
      </c>
      <c r="E28" s="11" t="s">
        <v>61</v>
      </c>
      <c r="F28" s="17">
        <v>0.505</v>
      </c>
      <c r="G28" s="17"/>
      <c r="H28" s="33" t="s">
        <v>40</v>
      </c>
      <c r="I28" s="33" t="s">
        <v>40</v>
      </c>
      <c r="J28" s="34" t="s">
        <v>65</v>
      </c>
    </row>
    <row r="29" spans="2:10" x14ac:dyDescent="0.45">
      <c r="B29" s="16" t="s">
        <v>100</v>
      </c>
      <c r="C29" s="11" t="s">
        <v>90</v>
      </c>
      <c r="D29" s="11" t="s">
        <v>11</v>
      </c>
      <c r="E29" s="11" t="s">
        <v>61</v>
      </c>
      <c r="F29" s="17">
        <v>0.53</v>
      </c>
      <c r="G29" s="17"/>
      <c r="H29" s="33" t="s">
        <v>42</v>
      </c>
      <c r="I29" s="33" t="s">
        <v>40</v>
      </c>
      <c r="J29" s="34" t="s">
        <v>62</v>
      </c>
    </row>
    <row r="30" spans="2:10" x14ac:dyDescent="0.45">
      <c r="B30" s="16" t="s">
        <v>100</v>
      </c>
      <c r="C30" s="11" t="s">
        <v>92</v>
      </c>
      <c r="D30" s="11" t="s">
        <v>11</v>
      </c>
      <c r="E30" s="11" t="s">
        <v>61</v>
      </c>
      <c r="F30" s="17">
        <v>0.52429999999999999</v>
      </c>
      <c r="G30" s="17"/>
      <c r="H30" s="33" t="s">
        <v>42</v>
      </c>
      <c r="I30" s="33" t="s">
        <v>40</v>
      </c>
      <c r="J30" s="34" t="s">
        <v>93</v>
      </c>
    </row>
    <row r="31" spans="2:10" x14ac:dyDescent="0.45">
      <c r="B31" s="16" t="s">
        <v>101</v>
      </c>
      <c r="C31" s="11" t="s">
        <v>102</v>
      </c>
      <c r="D31" s="11" t="s">
        <v>13</v>
      </c>
      <c r="E31" s="11" t="s">
        <v>61</v>
      </c>
      <c r="F31" s="17" t="s">
        <v>34</v>
      </c>
      <c r="G31" s="17"/>
      <c r="H31" s="33" t="s">
        <v>42</v>
      </c>
      <c r="I31" s="33" t="s">
        <v>41</v>
      </c>
      <c r="J31" s="34" t="s">
        <v>93</v>
      </c>
    </row>
    <row r="32" spans="2:10" x14ac:dyDescent="0.45">
      <c r="B32" s="16" t="s">
        <v>103</v>
      </c>
      <c r="C32" s="11" t="s">
        <v>87</v>
      </c>
      <c r="D32" s="11" t="s">
        <v>15</v>
      </c>
      <c r="E32" s="11" t="s">
        <v>61</v>
      </c>
      <c r="F32" s="17" t="s">
        <v>34</v>
      </c>
      <c r="G32" s="17"/>
      <c r="H32" s="33" t="s">
        <v>42</v>
      </c>
      <c r="I32" s="33" t="s">
        <v>40</v>
      </c>
      <c r="J32" s="34" t="s">
        <v>62</v>
      </c>
    </row>
    <row r="33" spans="2:10" x14ac:dyDescent="0.45">
      <c r="B33" s="16" t="s">
        <v>104</v>
      </c>
      <c r="C33" s="11" t="s">
        <v>86</v>
      </c>
      <c r="D33" s="11" t="s">
        <v>15</v>
      </c>
      <c r="E33" s="11" t="s">
        <v>61</v>
      </c>
      <c r="F33" s="17" t="s">
        <v>34</v>
      </c>
      <c r="G33" s="17"/>
      <c r="H33" s="33" t="s">
        <v>42</v>
      </c>
      <c r="I33" s="33" t="s">
        <v>40</v>
      </c>
      <c r="J33" s="34" t="s">
        <v>62</v>
      </c>
    </row>
    <row r="34" spans="2:10" x14ac:dyDescent="0.45">
      <c r="B34" s="16" t="s">
        <v>105</v>
      </c>
      <c r="C34" s="11" t="s">
        <v>106</v>
      </c>
      <c r="D34" s="11" t="s">
        <v>15</v>
      </c>
      <c r="E34" s="11" t="s">
        <v>61</v>
      </c>
      <c r="F34" s="17" t="s">
        <v>34</v>
      </c>
      <c r="G34" s="17"/>
      <c r="H34" s="33" t="s">
        <v>40</v>
      </c>
      <c r="I34" s="33" t="s">
        <v>40</v>
      </c>
      <c r="J34" s="34" t="s">
        <v>62</v>
      </c>
    </row>
    <row r="35" spans="2:10" x14ac:dyDescent="0.45">
      <c r="B35" s="16" t="s">
        <v>107</v>
      </c>
      <c r="C35" s="11" t="s">
        <v>86</v>
      </c>
      <c r="D35" s="11" t="s">
        <v>15</v>
      </c>
      <c r="E35" s="11" t="s">
        <v>61</v>
      </c>
      <c r="F35" s="17">
        <v>0.5</v>
      </c>
      <c r="G35" s="17"/>
      <c r="H35" s="33" t="s">
        <v>40</v>
      </c>
      <c r="I35" s="33" t="s">
        <v>40</v>
      </c>
      <c r="J35" s="34" t="s">
        <v>93</v>
      </c>
    </row>
    <row r="36" spans="2:10" x14ac:dyDescent="0.45">
      <c r="B36" s="16" t="s">
        <v>108</v>
      </c>
      <c r="C36" s="11" t="s">
        <v>69</v>
      </c>
      <c r="D36" s="11" t="s">
        <v>15</v>
      </c>
      <c r="E36" s="11" t="s">
        <v>61</v>
      </c>
      <c r="F36" s="17">
        <v>0.5121</v>
      </c>
      <c r="G36" s="17"/>
      <c r="H36" s="33" t="s">
        <v>40</v>
      </c>
      <c r="I36" s="33" t="s">
        <v>40</v>
      </c>
      <c r="J36" s="34" t="s">
        <v>65</v>
      </c>
    </row>
    <row r="37" spans="2:10" x14ac:dyDescent="0.45">
      <c r="B37" s="16" t="s">
        <v>109</v>
      </c>
      <c r="C37" s="11" t="s">
        <v>110</v>
      </c>
      <c r="D37" s="11" t="s">
        <v>17</v>
      </c>
      <c r="E37" s="11" t="s">
        <v>61</v>
      </c>
      <c r="F37" s="17" t="s">
        <v>34</v>
      </c>
      <c r="G37" s="17"/>
      <c r="H37" s="33" t="s">
        <v>42</v>
      </c>
      <c r="I37" s="33" t="s">
        <v>40</v>
      </c>
      <c r="J37" s="34" t="s">
        <v>62</v>
      </c>
    </row>
    <row r="38" spans="2:10" x14ac:dyDescent="0.45">
      <c r="B38" s="16" t="s">
        <v>109</v>
      </c>
      <c r="C38" s="11" t="s">
        <v>67</v>
      </c>
      <c r="D38" s="11" t="s">
        <v>17</v>
      </c>
      <c r="E38" s="11" t="s">
        <v>61</v>
      </c>
      <c r="F38" s="17" t="s">
        <v>34</v>
      </c>
      <c r="G38" s="17"/>
      <c r="H38" s="33" t="s">
        <v>42</v>
      </c>
      <c r="I38" s="33" t="s">
        <v>40</v>
      </c>
      <c r="J38" s="34" t="s">
        <v>65</v>
      </c>
    </row>
    <row r="39" spans="2:10" x14ac:dyDescent="0.45">
      <c r="B39" s="16" t="s">
        <v>111</v>
      </c>
      <c r="C39" s="11" t="s">
        <v>110</v>
      </c>
      <c r="D39" s="11" t="s">
        <v>17</v>
      </c>
      <c r="E39" s="11" t="s">
        <v>61</v>
      </c>
      <c r="F39" s="17">
        <v>0.50130000000000008</v>
      </c>
      <c r="G39" s="17"/>
      <c r="H39" s="33" t="s">
        <v>42</v>
      </c>
      <c r="I39" s="33" t="s">
        <v>40</v>
      </c>
      <c r="J39" s="34" t="s">
        <v>62</v>
      </c>
    </row>
    <row r="40" spans="2:10" x14ac:dyDescent="0.45">
      <c r="B40" s="16" t="s">
        <v>112</v>
      </c>
      <c r="C40" s="11" t="s">
        <v>67</v>
      </c>
      <c r="D40" s="11" t="s">
        <v>17</v>
      </c>
      <c r="E40" s="11" t="s">
        <v>61</v>
      </c>
      <c r="F40" s="17" t="s">
        <v>34</v>
      </c>
      <c r="G40" s="17"/>
      <c r="H40" s="33" t="s">
        <v>40</v>
      </c>
      <c r="I40" s="33" t="s">
        <v>40</v>
      </c>
      <c r="J40" s="34" t="s">
        <v>65</v>
      </c>
    </row>
    <row r="41" spans="2:10" x14ac:dyDescent="0.45">
      <c r="B41" s="16" t="s">
        <v>113</v>
      </c>
      <c r="C41" s="11" t="s">
        <v>110</v>
      </c>
      <c r="D41" s="11" t="s">
        <v>17</v>
      </c>
      <c r="E41" s="11" t="s">
        <v>61</v>
      </c>
      <c r="F41" s="17" t="s">
        <v>34</v>
      </c>
      <c r="G41" s="17"/>
      <c r="H41" s="33" t="s">
        <v>40</v>
      </c>
      <c r="I41" s="33" t="s">
        <v>40</v>
      </c>
      <c r="J41" s="34" t="s">
        <v>62</v>
      </c>
    </row>
    <row r="42" spans="2:10" x14ac:dyDescent="0.45">
      <c r="B42" s="16" t="s">
        <v>114</v>
      </c>
      <c r="C42" s="11" t="s">
        <v>115</v>
      </c>
      <c r="D42" s="11" t="s">
        <v>19</v>
      </c>
      <c r="E42" s="11" t="s">
        <v>61</v>
      </c>
      <c r="F42" s="17" t="s">
        <v>34</v>
      </c>
      <c r="G42" s="17"/>
      <c r="H42" s="33" t="s">
        <v>40</v>
      </c>
      <c r="I42" s="33" t="s">
        <v>41</v>
      </c>
      <c r="J42" s="34" t="s">
        <v>65</v>
      </c>
    </row>
    <row r="43" spans="2:10" x14ac:dyDescent="0.45">
      <c r="B43" s="16" t="s">
        <v>114</v>
      </c>
      <c r="C43" s="11" t="s">
        <v>116</v>
      </c>
      <c r="D43" s="11" t="s">
        <v>19</v>
      </c>
      <c r="E43" s="11" t="s">
        <v>61</v>
      </c>
      <c r="F43" s="17">
        <v>0.5</v>
      </c>
      <c r="G43" s="17"/>
      <c r="H43" s="33" t="s">
        <v>40</v>
      </c>
      <c r="I43" s="33" t="s">
        <v>41</v>
      </c>
      <c r="J43" s="34" t="s">
        <v>93</v>
      </c>
    </row>
    <row r="44" spans="2:10" x14ac:dyDescent="0.45">
      <c r="B44" s="16" t="s">
        <v>117</v>
      </c>
      <c r="C44" s="11" t="s">
        <v>96</v>
      </c>
      <c r="D44" s="11" t="s">
        <v>21</v>
      </c>
      <c r="E44" s="11" t="s">
        <v>61</v>
      </c>
      <c r="F44" s="17">
        <v>0.59599999999999997</v>
      </c>
      <c r="G44" s="17"/>
      <c r="H44" s="33" t="s">
        <v>42</v>
      </c>
      <c r="I44" s="33" t="s">
        <v>40</v>
      </c>
      <c r="J44" s="34" t="s">
        <v>76</v>
      </c>
    </row>
    <row r="45" spans="2:10" x14ac:dyDescent="0.45">
      <c r="B45" s="16" t="s">
        <v>118</v>
      </c>
      <c r="C45" s="11" t="s">
        <v>119</v>
      </c>
      <c r="D45" s="11" t="s">
        <v>23</v>
      </c>
      <c r="E45" s="11" t="s">
        <v>61</v>
      </c>
      <c r="F45" s="17">
        <v>0.51929999999999998</v>
      </c>
      <c r="G45" s="17"/>
      <c r="H45" s="33" t="s">
        <v>42</v>
      </c>
      <c r="I45" s="33" t="s">
        <v>40</v>
      </c>
      <c r="J45" s="34" t="s">
        <v>93</v>
      </c>
    </row>
    <row r="46" spans="2:10" x14ac:dyDescent="0.45">
      <c r="B46" s="16" t="s">
        <v>120</v>
      </c>
      <c r="C46" s="11" t="s">
        <v>121</v>
      </c>
      <c r="D46" s="11" t="s">
        <v>25</v>
      </c>
      <c r="E46" s="11" t="s">
        <v>61</v>
      </c>
      <c r="F46" s="17">
        <v>0.51</v>
      </c>
      <c r="G46" s="17"/>
      <c r="H46" s="33" t="s">
        <v>42</v>
      </c>
      <c r="I46" s="33" t="s">
        <v>40</v>
      </c>
      <c r="J46" s="34" t="s">
        <v>122</v>
      </c>
    </row>
    <row r="47" spans="2:10" x14ac:dyDescent="0.45">
      <c r="B47" s="16" t="s">
        <v>123</v>
      </c>
      <c r="C47" s="11" t="s">
        <v>69</v>
      </c>
      <c r="D47" s="11" t="s">
        <v>25</v>
      </c>
      <c r="E47" s="11" t="s">
        <v>61</v>
      </c>
      <c r="F47" s="17">
        <v>0.45</v>
      </c>
      <c r="G47" s="17"/>
      <c r="H47" s="33" t="s">
        <v>40</v>
      </c>
      <c r="I47" s="33" t="s">
        <v>40</v>
      </c>
      <c r="J47" s="34" t="s">
        <v>65</v>
      </c>
    </row>
    <row r="48" spans="2:10" x14ac:dyDescent="0.45">
      <c r="B48" s="16" t="s">
        <v>26</v>
      </c>
      <c r="C48" s="11" t="s">
        <v>116</v>
      </c>
      <c r="D48" s="11" t="s">
        <v>27</v>
      </c>
      <c r="E48" s="11" t="s">
        <v>61</v>
      </c>
      <c r="F48" s="17">
        <v>0.5</v>
      </c>
      <c r="G48" s="17"/>
      <c r="H48" s="33" t="s">
        <v>40</v>
      </c>
      <c r="I48" s="33" t="s">
        <v>41</v>
      </c>
      <c r="J48" s="34" t="s">
        <v>93</v>
      </c>
    </row>
    <row r="49" spans="2:10" x14ac:dyDescent="0.45">
      <c r="B49" s="16" t="s">
        <v>124</v>
      </c>
      <c r="C49" s="11" t="s">
        <v>125</v>
      </c>
      <c r="D49" s="11" t="s">
        <v>29</v>
      </c>
      <c r="E49" s="11" t="s">
        <v>61</v>
      </c>
      <c r="F49" s="17" t="s">
        <v>34</v>
      </c>
      <c r="G49" s="17"/>
      <c r="H49" s="33" t="s">
        <v>42</v>
      </c>
      <c r="I49" s="33" t="s">
        <v>41</v>
      </c>
      <c r="J49" s="34" t="s">
        <v>76</v>
      </c>
    </row>
    <row r="50" spans="2:10" x14ac:dyDescent="0.45">
      <c r="B50" s="16" t="s">
        <v>126</v>
      </c>
      <c r="C50" s="11" t="s">
        <v>127</v>
      </c>
      <c r="D50" s="11" t="s">
        <v>29</v>
      </c>
      <c r="E50" s="11" t="s">
        <v>61</v>
      </c>
      <c r="F50" s="17">
        <v>0.56000000000000005</v>
      </c>
      <c r="G50" s="17"/>
      <c r="H50" s="33" t="s">
        <v>42</v>
      </c>
      <c r="I50" s="33" t="s">
        <v>40</v>
      </c>
      <c r="J50" s="34" t="s">
        <v>62</v>
      </c>
    </row>
    <row r="51" spans="2:10" x14ac:dyDescent="0.45">
      <c r="B51" s="16" t="s">
        <v>128</v>
      </c>
      <c r="C51" s="11" t="s">
        <v>106</v>
      </c>
      <c r="D51" s="11" t="s">
        <v>29</v>
      </c>
      <c r="E51" s="11" t="s">
        <v>61</v>
      </c>
      <c r="F51" s="17">
        <v>0.53</v>
      </c>
      <c r="G51" s="17"/>
      <c r="H51" s="33" t="s">
        <v>40</v>
      </c>
      <c r="I51" s="33" t="s">
        <v>40</v>
      </c>
      <c r="J51" s="34" t="s">
        <v>62</v>
      </c>
    </row>
    <row r="52" spans="2:10" x14ac:dyDescent="0.45">
      <c r="B52" s="16" t="s">
        <v>129</v>
      </c>
      <c r="C52" s="11" t="s">
        <v>60</v>
      </c>
      <c r="D52" s="2" t="s">
        <v>31</v>
      </c>
      <c r="E52" s="2" t="s">
        <v>61</v>
      </c>
      <c r="F52" s="17">
        <v>0.52500000000000002</v>
      </c>
      <c r="G52" s="17"/>
      <c r="H52" s="33" t="s">
        <v>42</v>
      </c>
      <c r="I52" s="33" t="s">
        <v>40</v>
      </c>
      <c r="J52" s="34" t="s">
        <v>62</v>
      </c>
    </row>
    <row r="53" spans="2:10" x14ac:dyDescent="0.45">
      <c r="B53" s="16" t="s">
        <v>129</v>
      </c>
      <c r="C53" s="11" t="s">
        <v>130</v>
      </c>
      <c r="D53" s="2" t="s">
        <v>31</v>
      </c>
      <c r="E53" s="2" t="s">
        <v>61</v>
      </c>
      <c r="F53" s="17">
        <v>0.52500000000000002</v>
      </c>
      <c r="G53" s="17"/>
      <c r="H53" s="33" t="s">
        <v>42</v>
      </c>
      <c r="I53" s="33" t="s">
        <v>40</v>
      </c>
      <c r="J53" s="34" t="s">
        <v>62</v>
      </c>
    </row>
    <row r="54" spans="2:10" x14ac:dyDescent="0.45">
      <c r="B54" s="16" t="s">
        <v>129</v>
      </c>
      <c r="C54" s="11" t="s">
        <v>131</v>
      </c>
      <c r="D54" s="2" t="s">
        <v>31</v>
      </c>
      <c r="E54" s="2" t="s">
        <v>61</v>
      </c>
      <c r="F54" s="17">
        <v>0.52500000000000002</v>
      </c>
      <c r="G54" s="17"/>
      <c r="H54" s="33" t="s">
        <v>42</v>
      </c>
      <c r="I54" s="33" t="s">
        <v>40</v>
      </c>
      <c r="J54" s="34" t="s">
        <v>76</v>
      </c>
    </row>
    <row r="55" spans="2:10" x14ac:dyDescent="0.45">
      <c r="B55" s="16" t="s">
        <v>129</v>
      </c>
      <c r="C55" s="11" t="s">
        <v>132</v>
      </c>
      <c r="D55" s="2" t="s">
        <v>31</v>
      </c>
      <c r="E55" s="2" t="s">
        <v>61</v>
      </c>
      <c r="F55" s="17" t="s">
        <v>34</v>
      </c>
      <c r="G55" s="17"/>
      <c r="H55" s="33" t="s">
        <v>42</v>
      </c>
      <c r="I55" s="33" t="s">
        <v>40</v>
      </c>
      <c r="J55" s="34" t="s">
        <v>65</v>
      </c>
    </row>
    <row r="56" spans="2:10" x14ac:dyDescent="0.45">
      <c r="B56" s="16" t="s">
        <v>133</v>
      </c>
      <c r="C56" s="11" t="s">
        <v>134</v>
      </c>
      <c r="D56" s="2" t="s">
        <v>31</v>
      </c>
      <c r="E56" s="2" t="s">
        <v>61</v>
      </c>
      <c r="F56" s="17">
        <v>0.55689999999999995</v>
      </c>
      <c r="G56" s="17"/>
      <c r="H56" s="33" t="s">
        <v>40</v>
      </c>
      <c r="I56" s="33" t="s">
        <v>40</v>
      </c>
      <c r="J56" s="34" t="s">
        <v>65</v>
      </c>
    </row>
    <row r="57" spans="2:10" x14ac:dyDescent="0.45">
      <c r="B57" s="16" t="s">
        <v>135</v>
      </c>
      <c r="C57" s="11" t="s">
        <v>69</v>
      </c>
      <c r="D57" s="2" t="s">
        <v>31</v>
      </c>
      <c r="E57" s="2" t="s">
        <v>61</v>
      </c>
      <c r="F57" s="17" t="s">
        <v>34</v>
      </c>
      <c r="G57" s="17"/>
      <c r="H57" s="33" t="s">
        <v>40</v>
      </c>
      <c r="I57" s="33" t="s">
        <v>40</v>
      </c>
      <c r="J57" s="34" t="s">
        <v>65</v>
      </c>
    </row>
    <row r="58" spans="2:10" x14ac:dyDescent="0.45">
      <c r="B58" s="16" t="s">
        <v>135</v>
      </c>
      <c r="C58" s="11" t="s">
        <v>121</v>
      </c>
      <c r="D58" s="2" t="s">
        <v>31</v>
      </c>
      <c r="E58" s="2" t="s">
        <v>61</v>
      </c>
      <c r="F58" s="17">
        <v>0.54700000000000004</v>
      </c>
      <c r="G58" s="17"/>
      <c r="H58" s="33" t="s">
        <v>40</v>
      </c>
      <c r="I58" s="33" t="s">
        <v>40</v>
      </c>
      <c r="J58" s="34" t="s">
        <v>122</v>
      </c>
    </row>
    <row r="59" spans="2:10" x14ac:dyDescent="0.45">
      <c r="B59" s="16" t="s">
        <v>136</v>
      </c>
      <c r="C59" s="11" t="s">
        <v>102</v>
      </c>
      <c r="D59" s="11" t="s">
        <v>33</v>
      </c>
      <c r="E59" s="11" t="s">
        <v>61</v>
      </c>
      <c r="F59" s="17">
        <v>0.52500000000000002</v>
      </c>
      <c r="G59" s="17"/>
      <c r="H59" s="33" t="s">
        <v>40</v>
      </c>
      <c r="I59" s="33" t="s">
        <v>40</v>
      </c>
      <c r="J59" s="34" t="s">
        <v>93</v>
      </c>
    </row>
    <row r="60" spans="2:10" x14ac:dyDescent="0.45">
      <c r="B60" s="16" t="s">
        <v>137</v>
      </c>
      <c r="C60" s="11" t="s">
        <v>138</v>
      </c>
      <c r="D60" s="11" t="s">
        <v>33</v>
      </c>
      <c r="E60" s="11" t="s">
        <v>61</v>
      </c>
      <c r="F60" s="17">
        <v>0.52</v>
      </c>
      <c r="G60" s="17"/>
      <c r="H60" s="33" t="s">
        <v>40</v>
      </c>
      <c r="I60" s="33" t="s">
        <v>40</v>
      </c>
      <c r="J60" s="34" t="s">
        <v>62</v>
      </c>
    </row>
    <row r="61" spans="2:10" x14ac:dyDescent="0.45">
      <c r="B61" s="16" t="s">
        <v>139</v>
      </c>
      <c r="C61" s="11" t="s">
        <v>87</v>
      </c>
      <c r="D61" s="11" t="s">
        <v>33</v>
      </c>
      <c r="E61" s="11" t="s">
        <v>61</v>
      </c>
      <c r="F61" s="17" t="s">
        <v>34</v>
      </c>
      <c r="G61" s="17"/>
      <c r="H61" s="33" t="s">
        <v>40</v>
      </c>
      <c r="I61" s="33" t="s">
        <v>40</v>
      </c>
      <c r="J61" s="34" t="s">
        <v>62</v>
      </c>
    </row>
    <row r="62" spans="2:10" x14ac:dyDescent="0.45">
      <c r="B62" s="16" t="s">
        <v>139</v>
      </c>
      <c r="C62" s="11" t="s">
        <v>84</v>
      </c>
      <c r="D62" s="11" t="s">
        <v>33</v>
      </c>
      <c r="E62" s="11" t="s">
        <v>61</v>
      </c>
      <c r="F62" s="17" t="s">
        <v>34</v>
      </c>
      <c r="G62" s="17"/>
      <c r="H62" s="33" t="s">
        <v>40</v>
      </c>
      <c r="I62" s="33" t="s">
        <v>40</v>
      </c>
      <c r="J62" s="34" t="s">
        <v>65</v>
      </c>
    </row>
    <row r="63" spans="2:10" x14ac:dyDescent="0.45">
      <c r="B63" s="16" t="s">
        <v>139</v>
      </c>
      <c r="C63" s="11" t="s">
        <v>67</v>
      </c>
      <c r="D63" s="11" t="s">
        <v>33</v>
      </c>
      <c r="E63" s="11" t="s">
        <v>61</v>
      </c>
      <c r="F63" s="17" t="s">
        <v>34</v>
      </c>
      <c r="G63" s="17"/>
      <c r="H63" s="33" t="s">
        <v>40</v>
      </c>
      <c r="I63" s="33" t="s">
        <v>40</v>
      </c>
      <c r="J63" s="34" t="s">
        <v>65</v>
      </c>
    </row>
    <row r="64" spans="2:10" x14ac:dyDescent="0.45">
      <c r="B64" s="16" t="s">
        <v>139</v>
      </c>
      <c r="C64" s="11" t="s">
        <v>110</v>
      </c>
      <c r="D64" s="11" t="s">
        <v>33</v>
      </c>
      <c r="E64" s="11" t="s">
        <v>61</v>
      </c>
      <c r="F64" s="17" t="s">
        <v>34</v>
      </c>
      <c r="G64" s="17"/>
      <c r="H64" s="33" t="s">
        <v>40</v>
      </c>
      <c r="I64" s="33" t="s">
        <v>40</v>
      </c>
      <c r="J64" s="34" t="s">
        <v>62</v>
      </c>
    </row>
    <row r="65" spans="1:10" x14ac:dyDescent="0.45">
      <c r="B65" s="16" t="s">
        <v>140</v>
      </c>
      <c r="C65" s="11" t="s">
        <v>96</v>
      </c>
      <c r="D65" s="2" t="s">
        <v>36</v>
      </c>
      <c r="E65" s="2" t="s">
        <v>61</v>
      </c>
      <c r="F65" s="17" t="s">
        <v>34</v>
      </c>
      <c r="G65" s="17"/>
      <c r="H65" s="33" t="s">
        <v>40</v>
      </c>
      <c r="I65" s="33" t="s">
        <v>40</v>
      </c>
      <c r="J65" s="34" t="s">
        <v>76</v>
      </c>
    </row>
    <row r="66" spans="1:10" x14ac:dyDescent="0.45">
      <c r="B66" s="16" t="s">
        <v>141</v>
      </c>
      <c r="C66" s="11" t="s">
        <v>142</v>
      </c>
      <c r="D66" s="2" t="s">
        <v>36</v>
      </c>
      <c r="E66" s="2" t="s">
        <v>61</v>
      </c>
      <c r="F66" s="17">
        <v>0.4</v>
      </c>
      <c r="G66" s="17"/>
      <c r="H66" s="33" t="s">
        <v>40</v>
      </c>
      <c r="I66" s="33" t="s">
        <v>40</v>
      </c>
      <c r="J66" s="34" t="s">
        <v>122</v>
      </c>
    </row>
    <row r="67" spans="1:10" x14ac:dyDescent="0.45">
      <c r="B67" s="16" t="s">
        <v>143</v>
      </c>
      <c r="C67" s="11" t="s">
        <v>144</v>
      </c>
      <c r="D67" s="2" t="s">
        <v>38</v>
      </c>
      <c r="E67" s="2" t="s">
        <v>61</v>
      </c>
      <c r="F67" s="17">
        <v>0.48</v>
      </c>
      <c r="G67" s="17"/>
      <c r="H67" s="33" t="s">
        <v>40</v>
      </c>
      <c r="I67" s="33" t="s">
        <v>41</v>
      </c>
      <c r="J67" s="34" t="s">
        <v>65</v>
      </c>
    </row>
    <row r="68" spans="1:10" x14ac:dyDescent="0.45">
      <c r="B68" s="16" t="s">
        <v>145</v>
      </c>
      <c r="C68" s="11" t="s">
        <v>119</v>
      </c>
      <c r="D68" s="2" t="s">
        <v>38</v>
      </c>
      <c r="E68" s="2" t="s">
        <v>61</v>
      </c>
      <c r="F68" s="17">
        <v>0.54320000000000002</v>
      </c>
      <c r="G68" s="17"/>
      <c r="H68" s="33" t="s">
        <v>40</v>
      </c>
      <c r="I68" s="33" t="s">
        <v>40</v>
      </c>
      <c r="J68" s="34" t="s">
        <v>93</v>
      </c>
    </row>
    <row r="69" spans="1:10" x14ac:dyDescent="0.45">
      <c r="B69" s="16" t="s">
        <v>146</v>
      </c>
      <c r="C69" s="11" t="s">
        <v>119</v>
      </c>
      <c r="D69" s="2" t="s">
        <v>38</v>
      </c>
      <c r="E69" s="2" t="s">
        <v>61</v>
      </c>
      <c r="F69" s="17">
        <v>0.53720000000000001</v>
      </c>
      <c r="G69" s="17"/>
      <c r="H69" s="33" t="s">
        <v>40</v>
      </c>
      <c r="I69" s="33" t="s">
        <v>40</v>
      </c>
      <c r="J69" s="34" t="s">
        <v>93</v>
      </c>
    </row>
    <row r="70" spans="1:10" x14ac:dyDescent="0.45">
      <c r="B70" s="16" t="s">
        <v>147</v>
      </c>
      <c r="C70" s="11" t="s">
        <v>148</v>
      </c>
      <c r="D70" s="2" t="s">
        <v>38</v>
      </c>
      <c r="E70" s="2" t="s">
        <v>61</v>
      </c>
      <c r="F70" s="18">
        <v>0.37</v>
      </c>
      <c r="G70" s="18"/>
      <c r="H70" s="33" t="s">
        <v>40</v>
      </c>
      <c r="I70" s="33" t="s">
        <v>40</v>
      </c>
      <c r="J70" s="34" t="s">
        <v>62</v>
      </c>
    </row>
    <row r="71" spans="1:10" x14ac:dyDescent="0.45">
      <c r="B71" s="16" t="s">
        <v>149</v>
      </c>
      <c r="C71" s="11" t="s">
        <v>150</v>
      </c>
      <c r="D71" s="2" t="s">
        <v>38</v>
      </c>
      <c r="E71" s="2" t="s">
        <v>61</v>
      </c>
      <c r="F71" s="18">
        <v>0.41</v>
      </c>
      <c r="G71" s="18"/>
      <c r="H71" s="33" t="s">
        <v>40</v>
      </c>
      <c r="I71" s="33" t="s">
        <v>40</v>
      </c>
      <c r="J71" s="34" t="s">
        <v>76</v>
      </c>
    </row>
    <row r="72" spans="1:10" x14ac:dyDescent="0.45">
      <c r="B72" s="16" t="s">
        <v>151</v>
      </c>
      <c r="C72" s="11" t="s">
        <v>152</v>
      </c>
      <c r="D72" s="2" t="s">
        <v>38</v>
      </c>
      <c r="E72" s="2" t="s">
        <v>61</v>
      </c>
      <c r="F72" s="18">
        <v>0.45</v>
      </c>
      <c r="G72" s="18"/>
      <c r="H72" s="33" t="s">
        <v>40</v>
      </c>
      <c r="I72" s="33" t="s">
        <v>40</v>
      </c>
      <c r="J72" s="34" t="s">
        <v>62</v>
      </c>
    </row>
    <row r="73" spans="1:10" x14ac:dyDescent="0.45">
      <c r="B73" s="19" t="s">
        <v>153</v>
      </c>
      <c r="C73" s="32" t="s">
        <v>154</v>
      </c>
      <c r="D73" s="6" t="s">
        <v>38</v>
      </c>
      <c r="E73" s="6" t="s">
        <v>61</v>
      </c>
      <c r="F73" s="20">
        <v>0.4</v>
      </c>
      <c r="G73" s="18"/>
      <c r="H73" s="33" t="s">
        <v>40</v>
      </c>
      <c r="I73" s="33" t="s">
        <v>40</v>
      </c>
      <c r="J73" s="34" t="s">
        <v>122</v>
      </c>
    </row>
    <row r="74" spans="1:10" x14ac:dyDescent="0.45">
      <c r="A74" s="7"/>
      <c r="B74" s="21"/>
      <c r="C74" s="28"/>
      <c r="D74" s="22" t="s">
        <v>155</v>
      </c>
      <c r="E74" s="22"/>
      <c r="F74" s="23">
        <f>AVERAGE(F5:F73)</f>
        <v>0.50125813953488363</v>
      </c>
      <c r="G74" s="23"/>
      <c r="J74" s="34"/>
    </row>
    <row r="75" spans="1:10" x14ac:dyDescent="0.45">
      <c r="B75" s="10"/>
      <c r="C75" s="10"/>
      <c r="D75" s="27" t="s">
        <v>156</v>
      </c>
      <c r="E75" s="10"/>
      <c r="F75" s="24">
        <f>MEDIAN(F5:F73)</f>
        <v>0.5121</v>
      </c>
      <c r="G75" s="10"/>
      <c r="J75" s="34"/>
    </row>
    <row r="76" spans="1:10" x14ac:dyDescent="0.45">
      <c r="B76" s="10"/>
      <c r="C76" s="10"/>
      <c r="D76" s="10" t="s">
        <v>157</v>
      </c>
      <c r="E76" s="10"/>
      <c r="F76" s="25">
        <f>MIN(F5:F73)</f>
        <v>0.37</v>
      </c>
      <c r="G76" s="10"/>
      <c r="J76" s="34"/>
    </row>
    <row r="77" spans="1:10" x14ac:dyDescent="0.45">
      <c r="B77" s="10"/>
      <c r="C77" s="10"/>
      <c r="D77" s="10" t="s">
        <v>158</v>
      </c>
      <c r="E77" s="10"/>
      <c r="F77" s="25">
        <f>MAX(F5:F73)</f>
        <v>0.59599999999999997</v>
      </c>
      <c r="G77" s="10"/>
      <c r="J77" s="34"/>
    </row>
    <row r="78" spans="1:10" x14ac:dyDescent="0.45">
      <c r="B78" s="11"/>
      <c r="C78" s="11"/>
      <c r="D78" s="11"/>
      <c r="E78" s="11"/>
      <c r="F78" s="25"/>
      <c r="G78" s="11"/>
      <c r="J78" s="34"/>
    </row>
    <row r="79" spans="1:10" x14ac:dyDescent="0.45">
      <c r="B79" s="11"/>
      <c r="C79" s="11"/>
      <c r="D79" s="28" t="s">
        <v>45</v>
      </c>
      <c r="E79" s="11"/>
      <c r="F79" s="24">
        <f>AVERAGEIF(H:H, "Nuclear", F:F)</f>
        <v>0.52915000000000012</v>
      </c>
      <c r="G79" s="11"/>
      <c r="J79" s="34"/>
    </row>
    <row r="80" spans="1:10" x14ac:dyDescent="0.45">
      <c r="B80" s="11"/>
      <c r="C80" s="11"/>
      <c r="D80" s="28" t="s">
        <v>46</v>
      </c>
      <c r="E80" s="11"/>
      <c r="F80" s="24" cm="1">
        <f t="array" ref="F80">MEDIAN(IF(H5:H73="Nuclear", F5:F73))</f>
        <v>0.52500000000000002</v>
      </c>
      <c r="G80" s="11"/>
      <c r="J80" s="34"/>
    </row>
    <row r="81" spans="2:10" x14ac:dyDescent="0.45">
      <c r="B81" s="11"/>
      <c r="C81" s="11"/>
      <c r="D81" s="11" t="s">
        <v>47</v>
      </c>
      <c r="E81" s="11"/>
      <c r="F81" s="25" cm="1">
        <f t="array" ref="F81">MIN(IF(H5:H73="Nuclear", F5:F73))</f>
        <v>0.50130000000000008</v>
      </c>
      <c r="G81" s="11"/>
      <c r="J81" s="34"/>
    </row>
    <row r="82" spans="2:10" x14ac:dyDescent="0.45">
      <c r="B82" s="11"/>
      <c r="C82" s="11"/>
      <c r="D82" s="11" t="s">
        <v>48</v>
      </c>
      <c r="E82" s="11"/>
      <c r="F82" s="25" cm="1">
        <f t="array" ref="F82">MAX(IF(H5:H73="Nuclear", F5:F73))</f>
        <v>0.59599999999999997</v>
      </c>
      <c r="G82" s="11"/>
      <c r="J82" s="34"/>
    </row>
    <row r="83" spans="2:10" x14ac:dyDescent="0.45">
      <c r="B83" s="11"/>
      <c r="C83" s="11"/>
      <c r="D83" s="11"/>
      <c r="E83" s="11"/>
      <c r="F83" s="25"/>
      <c r="G83" s="11"/>
      <c r="J83" s="34"/>
    </row>
    <row r="84" spans="2:10" x14ac:dyDescent="0.45">
      <c r="B84" s="11"/>
      <c r="C84" s="11"/>
      <c r="D84" s="28" t="s">
        <v>49</v>
      </c>
      <c r="E84" s="11"/>
      <c r="F84" s="24">
        <f>AVERAGEIF(I:I, "Hydro", F:F)</f>
        <v>0.50492857142857139</v>
      </c>
      <c r="G84" s="11"/>
      <c r="J84" s="34"/>
    </row>
    <row r="85" spans="2:10" x14ac:dyDescent="0.45">
      <c r="B85" s="11"/>
      <c r="C85" s="11"/>
      <c r="D85" s="28" t="s">
        <v>50</v>
      </c>
      <c r="E85" s="11"/>
      <c r="F85" s="24" cm="1">
        <f t="array" ref="F85">MEDIAN(IF(I$5:I$73="Hydro", F$5:F$73))</f>
        <v>0.5</v>
      </c>
      <c r="G85" s="11"/>
      <c r="J85" s="34"/>
    </row>
    <row r="86" spans="2:10" x14ac:dyDescent="0.45">
      <c r="B86" s="11"/>
      <c r="C86" s="11"/>
      <c r="D86" s="11" t="s">
        <v>51</v>
      </c>
      <c r="E86" s="11"/>
      <c r="F86" s="25" cm="1">
        <f t="array" ref="F86">MIN(IF(I$5:I$73="Hydro", F$5:F$73))</f>
        <v>0.48</v>
      </c>
      <c r="G86" s="11"/>
      <c r="J86" s="34"/>
    </row>
    <row r="87" spans="2:10" x14ac:dyDescent="0.45">
      <c r="B87" s="11"/>
      <c r="C87" s="11"/>
      <c r="D87" s="11" t="s">
        <v>52</v>
      </c>
      <c r="E87" s="11"/>
      <c r="F87" s="25" cm="1">
        <f t="array" ref="F87">MAX(IF(I$5:I$73="Hydro", F$5:F$73))</f>
        <v>0.53</v>
      </c>
      <c r="G87" s="11"/>
      <c r="J87" s="34"/>
    </row>
    <row r="88" spans="2:10" x14ac:dyDescent="0.45">
      <c r="B88" s="11"/>
      <c r="C88" s="11"/>
      <c r="D88" s="11"/>
      <c r="E88" s="11"/>
      <c r="F88" s="25"/>
      <c r="G88" s="11"/>
      <c r="J88" s="34"/>
    </row>
    <row r="89" spans="2:10" x14ac:dyDescent="0.45">
      <c r="B89" s="11"/>
      <c r="C89" s="11"/>
      <c r="D89" s="11" t="s">
        <v>159</v>
      </c>
      <c r="E89" s="11"/>
      <c r="F89" s="25">
        <f>AVERAGEIF(J:J, "Most Credit Supportive", F:F)</f>
        <v>0.49299999999999999</v>
      </c>
      <c r="G89" s="11"/>
      <c r="J89" s="34"/>
    </row>
    <row r="90" spans="2:10" x14ac:dyDescent="0.45">
      <c r="B90" s="11"/>
      <c r="C90" s="11"/>
      <c r="D90" s="11" t="s">
        <v>160</v>
      </c>
      <c r="E90" s="11"/>
      <c r="F90" s="25" cm="1">
        <f t="array" ref="F90">MEDIAN(IF(J5:J73="Most Credit Supportive", F5:F73))</f>
        <v>0.52149999999999996</v>
      </c>
      <c r="G90" s="11"/>
      <c r="J90" s="34"/>
    </row>
    <row r="91" spans="2:10" x14ac:dyDescent="0.45">
      <c r="B91" s="11"/>
      <c r="C91" s="11"/>
      <c r="D91" s="11" t="s">
        <v>161</v>
      </c>
      <c r="E91" s="11"/>
      <c r="F91" s="25" cm="1">
        <f t="array" ref="F91">MIN(IF(J5:J73="Most Credit Supportive", F5:F73))</f>
        <v>0.41</v>
      </c>
      <c r="G91" s="11"/>
      <c r="J91" s="34"/>
    </row>
    <row r="92" spans="2:10" x14ac:dyDescent="0.45">
      <c r="B92" s="11"/>
      <c r="C92" s="11"/>
      <c r="D92" s="11" t="s">
        <v>162</v>
      </c>
      <c r="E92" s="11"/>
      <c r="F92" s="25" cm="1">
        <f t="array" ref="F92">MAX(IF(J5:J73="Most Credit Supportive", F5:F73))</f>
        <v>0.59599999999999997</v>
      </c>
      <c r="G92" s="11"/>
      <c r="J92" s="34"/>
    </row>
    <row r="93" spans="2:10" x14ac:dyDescent="0.45">
      <c r="B93" s="26" t="s">
        <v>0</v>
      </c>
      <c r="C93" s="10"/>
      <c r="D93" s="10"/>
      <c r="E93" s="10"/>
      <c r="F93" s="10"/>
      <c r="G93" s="10"/>
      <c r="J93" s="34"/>
    </row>
    <row r="94" spans="2:10" x14ac:dyDescent="0.45">
      <c r="B94" s="1" t="s">
        <v>163</v>
      </c>
      <c r="C94" s="10"/>
      <c r="D94" s="10"/>
      <c r="E94" s="10"/>
      <c r="F94" s="10"/>
      <c r="G94" s="10"/>
      <c r="J94" s="34"/>
    </row>
    <row r="95" spans="2:10" ht="27" customHeight="1" x14ac:dyDescent="0.45">
      <c r="B95" s="41" t="s">
        <v>164</v>
      </c>
      <c r="C95" s="41"/>
      <c r="D95" s="41"/>
      <c r="E95" s="41"/>
      <c r="F95" s="41"/>
      <c r="G95" s="41"/>
      <c r="H95" s="41"/>
      <c r="I95" s="41"/>
      <c r="J95" s="41"/>
    </row>
    <row r="96" spans="2:10" x14ac:dyDescent="0.45">
      <c r="B96" s="1" t="s">
        <v>165</v>
      </c>
    </row>
    <row r="97" spans="2:10" x14ac:dyDescent="0.45">
      <c r="B97" s="42" t="s">
        <v>166</v>
      </c>
      <c r="C97" s="42"/>
      <c r="D97" s="42"/>
      <c r="E97" s="42"/>
      <c r="F97" s="42"/>
      <c r="G97" s="42"/>
      <c r="H97" s="42"/>
      <c r="I97" s="42"/>
      <c r="J97" s="42"/>
    </row>
    <row r="98" spans="2:10" x14ac:dyDescent="0.45">
      <c r="C98"/>
      <c r="D98"/>
    </row>
    <row r="99" spans="2:10" x14ac:dyDescent="0.45">
      <c r="B99" s="40" t="s">
        <v>167</v>
      </c>
      <c r="C99" s="40"/>
      <c r="D99" s="40"/>
    </row>
    <row r="100" spans="2:10" x14ac:dyDescent="0.45">
      <c r="C100"/>
      <c r="D100"/>
    </row>
    <row r="101" spans="2:10" ht="42.75" x14ac:dyDescent="0.45">
      <c r="B101" s="3" t="s">
        <v>168</v>
      </c>
      <c r="C101" s="4" t="s">
        <v>1</v>
      </c>
      <c r="D101" s="37" t="s">
        <v>169</v>
      </c>
    </row>
    <row r="102" spans="2:10" x14ac:dyDescent="0.45">
      <c r="B102" t="s">
        <v>2</v>
      </c>
      <c r="C102" s="2" t="s">
        <v>3</v>
      </c>
      <c r="D102" s="9">
        <f>IFERROR(AVERAGEIF($D$5:$D$73, C102, $F$5:$F$73), "n/a")</f>
        <v>0.53</v>
      </c>
      <c r="J102"/>
    </row>
    <row r="103" spans="2:10" x14ac:dyDescent="0.45">
      <c r="B103" t="s">
        <v>4</v>
      </c>
      <c r="C103" s="2" t="s">
        <v>5</v>
      </c>
      <c r="D103" s="9">
        <f t="shared" ref="D103:D119" si="0">IFERROR(AVERAGEIF($D$5:$D$73, C103, $F$5:$F$73), "n/a")</f>
        <v>0.5</v>
      </c>
    </row>
    <row r="104" spans="2:10" x14ac:dyDescent="0.45">
      <c r="B104" t="s">
        <v>6</v>
      </c>
      <c r="C104" s="2" t="s">
        <v>7</v>
      </c>
      <c r="D104" s="9">
        <f t="shared" si="0"/>
        <v>0.47972857142857145</v>
      </c>
    </row>
    <row r="105" spans="2:10" x14ac:dyDescent="0.45">
      <c r="B105" t="s">
        <v>8</v>
      </c>
      <c r="C105" s="2" t="s">
        <v>9</v>
      </c>
      <c r="D105" s="9">
        <f t="shared" si="0"/>
        <v>0.52505000000000002</v>
      </c>
    </row>
    <row r="106" spans="2:10" x14ac:dyDescent="0.45">
      <c r="B106" t="s">
        <v>10</v>
      </c>
      <c r="C106" s="2" t="s">
        <v>11</v>
      </c>
      <c r="D106" s="9">
        <f t="shared" si="0"/>
        <v>0.52048333333333341</v>
      </c>
    </row>
    <row r="107" spans="2:10" x14ac:dyDescent="0.45">
      <c r="B107" t="s">
        <v>12</v>
      </c>
      <c r="C107" s="2" t="s">
        <v>13</v>
      </c>
      <c r="D107" s="9" t="str">
        <f t="shared" si="0"/>
        <v>n/a</v>
      </c>
    </row>
    <row r="108" spans="2:10" x14ac:dyDescent="0.45">
      <c r="B108" t="s">
        <v>14</v>
      </c>
      <c r="C108" s="2" t="s">
        <v>15</v>
      </c>
      <c r="D108" s="9">
        <f t="shared" si="0"/>
        <v>0.50605</v>
      </c>
    </row>
    <row r="109" spans="2:10" x14ac:dyDescent="0.45">
      <c r="B109" t="s">
        <v>16</v>
      </c>
      <c r="C109" s="2" t="s">
        <v>17</v>
      </c>
      <c r="D109" s="9">
        <f t="shared" si="0"/>
        <v>0.50130000000000008</v>
      </c>
    </row>
    <row r="110" spans="2:10" x14ac:dyDescent="0.45">
      <c r="B110" t="s">
        <v>18</v>
      </c>
      <c r="C110" s="2" t="s">
        <v>19</v>
      </c>
      <c r="D110" s="9">
        <f t="shared" si="0"/>
        <v>0.5</v>
      </c>
    </row>
    <row r="111" spans="2:10" x14ac:dyDescent="0.45">
      <c r="B111" t="s">
        <v>20</v>
      </c>
      <c r="C111" s="2" t="s">
        <v>21</v>
      </c>
      <c r="D111" s="9">
        <f t="shared" si="0"/>
        <v>0.59599999999999997</v>
      </c>
    </row>
    <row r="112" spans="2:10" x14ac:dyDescent="0.45">
      <c r="B112" t="s">
        <v>22</v>
      </c>
      <c r="C112" s="2" t="s">
        <v>23</v>
      </c>
      <c r="D112" s="9">
        <f t="shared" si="0"/>
        <v>0.51929999999999998</v>
      </c>
    </row>
    <row r="113" spans="2:4" x14ac:dyDescent="0.45">
      <c r="B113" t="s">
        <v>24</v>
      </c>
      <c r="C113" s="2" t="s">
        <v>25</v>
      </c>
      <c r="D113" s="9">
        <f t="shared" si="0"/>
        <v>0.48</v>
      </c>
    </row>
    <row r="114" spans="2:4" x14ac:dyDescent="0.45">
      <c r="B114" t="s">
        <v>26</v>
      </c>
      <c r="C114" s="2" t="s">
        <v>27</v>
      </c>
      <c r="D114" s="9">
        <f t="shared" si="0"/>
        <v>0.5</v>
      </c>
    </row>
    <row r="115" spans="2:4" x14ac:dyDescent="0.45">
      <c r="B115" t="s">
        <v>28</v>
      </c>
      <c r="C115" s="2" t="s">
        <v>29</v>
      </c>
      <c r="D115" s="9">
        <f t="shared" si="0"/>
        <v>0.54500000000000004</v>
      </c>
    </row>
    <row r="116" spans="2:4" x14ac:dyDescent="0.45">
      <c r="B116" t="s">
        <v>30</v>
      </c>
      <c r="C116" s="2" t="s">
        <v>31</v>
      </c>
      <c r="D116" s="9">
        <f t="shared" si="0"/>
        <v>0.53578000000000003</v>
      </c>
    </row>
    <row r="117" spans="2:4" x14ac:dyDescent="0.45">
      <c r="B117" t="s">
        <v>32</v>
      </c>
      <c r="C117" s="2" t="s">
        <v>33</v>
      </c>
      <c r="D117" s="9">
        <f t="shared" si="0"/>
        <v>0.52249999999999996</v>
      </c>
    </row>
    <row r="118" spans="2:4" x14ac:dyDescent="0.45">
      <c r="B118" t="s">
        <v>35</v>
      </c>
      <c r="C118" s="2" t="s">
        <v>36</v>
      </c>
      <c r="D118" s="9">
        <f t="shared" si="0"/>
        <v>0.4</v>
      </c>
    </row>
    <row r="119" spans="2:4" x14ac:dyDescent="0.45">
      <c r="B119" s="5" t="s">
        <v>37</v>
      </c>
      <c r="C119" s="6" t="s">
        <v>38</v>
      </c>
      <c r="D119" s="29">
        <f t="shared" si="0"/>
        <v>0.45577142857142861</v>
      </c>
    </row>
    <row r="120" spans="2:4" x14ac:dyDescent="0.45">
      <c r="B120" s="7" t="s">
        <v>43</v>
      </c>
      <c r="C120" s="22"/>
      <c r="D120" s="30">
        <f>AVERAGE(D102:D119)</f>
        <v>0.50688019607843149</v>
      </c>
    </row>
    <row r="121" spans="2:4" x14ac:dyDescent="0.45">
      <c r="B121" s="7" t="s">
        <v>44</v>
      </c>
      <c r="C121" s="22"/>
      <c r="D121" s="8">
        <f>MEDIAN(D102:D119)</f>
        <v>0.50605</v>
      </c>
    </row>
  </sheetData>
  <mergeCells count="4">
    <mergeCell ref="B2:F2"/>
    <mergeCell ref="B99:D99"/>
    <mergeCell ref="B95:J95"/>
    <mergeCell ref="B97:J97"/>
  </mergeCells>
  <printOptions horizontalCentered="1"/>
  <pageMargins left="0.7" right="0.7" top="0.75" bottom="0.75" header="0.3" footer="0.3"/>
  <pageSetup scale="62" fitToHeight="3" orientation="landscape" useFirstPageNumber="1" r:id="rId1"/>
  <headerFooter>
    <oddHeader>&amp;LExhibit 4
Page &amp;P of 3</oddHeader>
  </headerFooter>
  <rowBreaks count="2" manualBreakCount="2">
    <brk id="48" min="1" max="9" man="1"/>
    <brk id="98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70292A-E937-44BE-ACA5-77D26A57346A}">
  <ds:schemaRefs>
    <ds:schemaRef ds:uri="http://purl.org/dc/terms/"/>
    <ds:schemaRef ds:uri="63d7fcb5-7bd1-497a-b94f-6231df271a74"/>
    <ds:schemaRef ds:uri="76a73a03-073c-4e8a-9fc1-654f7c642b9a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60FF048-F093-4988-B3B1-0F227063CDD0}"/>
</file>

<file path=customXml/itemProps3.xml><?xml version="1.0" encoding="utf-8"?>
<ds:datastoreItem xmlns:ds="http://schemas.openxmlformats.org/officeDocument/2006/customXml" ds:itemID="{8DE01B10-C49D-4140-A67B-DD6E78D4E7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Exh-4 Authorized Equity Ratios</vt:lpstr>
      <vt:lpstr>'Exh-4 Authorized Equity Ratios'!Print_Area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2025-12-01T20:50:13Z</dcterms:created>
  <dcterms:modified xsi:type="dcterms:W3CDTF">2026-04-04T16:38:01Z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  <property fmtid="{D5CDD505-2E9C-101B-9397-08002B2CF9AE}" pid="4" name="Industry Segment">
    <vt:lpwstr/>
  </property>
  <property fmtid="{D5CDD505-2E9C-101B-9397-08002B2CF9AE}" pid="5" name="Engagement Type">
    <vt:lpwstr/>
  </property>
  <property fmtid="{D5CDD505-2E9C-101B-9397-08002B2CF9AE}" pid="6" name="Industry_x0020_Segment">
    <vt:lpwstr/>
  </property>
  <property fmtid="{D5CDD505-2E9C-101B-9397-08002B2CF9AE}" pid="7" name="Engagement_x0020_Type">
    <vt:lpwstr/>
  </property>
  <property fmtid="{D5CDD505-2E9C-101B-9397-08002B2CF9AE}" pid="8" name="Practice Areas and Services Provided">
    <vt:lpwstr/>
  </property>
  <property fmtid="{D5CDD505-2E9C-101B-9397-08002B2CF9AE}" pid="9" name="Practice_x0020_Areas_x0020_and_x0020_Services_x0020_Provided">
    <vt:lpwstr/>
  </property>
  <property fmtid="{D5CDD505-2E9C-101B-9397-08002B2CF9AE}" pid="10" name="{A44787D4-0540-4523-9961-78E4036D8C6D}">
    <vt:lpwstr>{598A08DD-22B8-4958-A49E-DFA9DED9E108}</vt:lpwstr>
  </property>
</Properties>
</file>