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ceadvisors.sharepoint.com/sites/Projects-OPG/Shared Documents/100595 - OPG Cost of Capital/Discovery/CCC/CCC Attachments/"/>
    </mc:Choice>
  </mc:AlternateContent>
  <xr:revisionPtr revIDLastSave="2795" documentId="11_724748B7101A381B661597EB11970C5F9CCC5345" xr6:coauthVersionLast="47" xr6:coauthVersionMax="47" xr10:uidLastSave="{84ACDFA3-8F43-47A1-842A-BA208A03AFE5}"/>
  <bookViews>
    <workbookView xWindow="-98" yWindow="-98" windowWidth="21795" windowHeight="13875" xr2:uid="{00000000-000D-0000-FFFF-FFFF00000000}"/>
  </bookViews>
  <sheets>
    <sheet name="Authorized Equity Ratios" sheetId="1" r:id="rId1"/>
  </sheets>
  <definedNames>
    <definedName name="_xlnm._FilterDatabase" localSheetId="0" hidden="1">'Authorized Equity Ratios'!$B$3:$N$77</definedName>
    <definedName name="AuthEquityRatio">#REF!</definedName>
    <definedName name="AuthROE">#REF!</definedName>
    <definedName name="Average_GasAuthEquityRatio">#REF!</definedName>
    <definedName name="Average_GasAuthROE">#REF!</definedName>
    <definedName name="C29530Y_Values">#REF!</definedName>
    <definedName name="C29530Y_Years">#REF!</definedName>
    <definedName name="Companies">#REF!</definedName>
    <definedName name="FMSTBYLT_Values">#REF!</definedName>
    <definedName name="FMSTBYLT_Years">#REF!</definedName>
    <definedName name="H15T30Y_Values">#REF!</definedName>
    <definedName name="H15T30Y_Year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edian_GasAuthEquityRatio">#REF!</definedName>
    <definedName name="Median_GasAuthROE">#REF!</definedName>
    <definedName name="MOODUA_Values">#REF!</definedName>
    <definedName name="MOODUA_Years">#REF!</definedName>
    <definedName name="_xlnm.Print_Area" localSheetId="0">'Authorized Equity Ratios'!$A$1:$N$104</definedName>
    <definedName name="Provinces">#REF!</definedName>
    <definedName name="RateCaseDate">#REF!</definedName>
    <definedName name="RateCaseYear">#REF!</definedName>
    <definedName name="Service">#REF!</definedName>
    <definedName name="Services">#REF!</definedName>
    <definedName name="Ult_Parents">#REF!</definedName>
    <definedName name="USGG30YR_Values">#REF!</definedName>
    <definedName name="USGG30YR_Yea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3" i="1" l="1"/>
  <c r="K6" i="1"/>
  <c r="K9" i="1"/>
  <c r="K10" i="1"/>
  <c r="K11" i="1"/>
  <c r="K16" i="1"/>
  <c r="K17" i="1"/>
  <c r="K19" i="1"/>
  <c r="K25" i="1"/>
  <c r="K26" i="1"/>
  <c r="K32" i="1"/>
  <c r="K33" i="1"/>
  <c r="K34" i="1"/>
  <c r="K38" i="1"/>
  <c r="K39" i="1"/>
  <c r="K40" i="1"/>
  <c r="K42" i="1"/>
  <c r="K44" i="1"/>
  <c r="K49" i="1"/>
  <c r="K55" i="1"/>
  <c r="K61" i="1"/>
  <c r="K62" i="1"/>
  <c r="K64" i="1"/>
  <c r="K65" i="1"/>
  <c r="K66" i="1"/>
  <c r="K70" i="1"/>
  <c r="K71" i="1"/>
  <c r="K72" i="1"/>
  <c r="M77" i="1"/>
  <c r="M76" i="1"/>
  <c r="M75" i="1"/>
  <c r="M74" i="1"/>
  <c r="K57" i="1" l="1"/>
  <c r="K63" i="1" l="1"/>
  <c r="K23" i="1" l="1"/>
  <c r="K30" i="1"/>
  <c r="K29" i="1"/>
  <c r="K24" i="1"/>
  <c r="K27" i="1"/>
  <c r="K28" i="1"/>
  <c r="K21" i="1" l="1"/>
  <c r="K43" i="1"/>
  <c r="K20" i="1" l="1"/>
  <c r="K51" i="1"/>
  <c r="K15" i="1"/>
  <c r="M80" i="1" a="1"/>
  <c r="M80" i="1" s="1"/>
  <c r="M82" i="1" a="1"/>
  <c r="M82" i="1" s="1"/>
  <c r="M81" i="1" a="1"/>
  <c r="M81" i="1" s="1"/>
  <c r="M79" i="1"/>
  <c r="M87" i="1" a="1"/>
  <c r="M87" i="1" s="1"/>
  <c r="M86" i="1" a="1"/>
  <c r="M86" i="1" s="1"/>
  <c r="M85" i="1" a="1"/>
  <c r="M85" i="1" s="1"/>
  <c r="M84" i="1"/>
  <c r="K31" i="1"/>
  <c r="K5" i="1"/>
  <c r="K4" i="1" l="1"/>
  <c r="K37" i="1"/>
  <c r="K8" i="1"/>
  <c r="K46" i="1"/>
  <c r="K58" i="1"/>
  <c r="K69" i="1"/>
  <c r="K68" i="1"/>
  <c r="K50" i="1"/>
  <c r="K48" i="1"/>
  <c r="K12" i="1"/>
  <c r="K54" i="1"/>
  <c r="K36" i="1"/>
  <c r="K67" i="1"/>
  <c r="K59" i="1"/>
  <c r="K60" i="1"/>
  <c r="K13" i="1"/>
  <c r="K22" i="1"/>
  <c r="K45" i="1" l="1"/>
  <c r="K35" i="1"/>
  <c r="K52" i="1"/>
  <c r="K41" i="1"/>
  <c r="K84" i="1"/>
  <c r="K47" i="1"/>
  <c r="K14" i="1"/>
  <c r="K18" i="1"/>
  <c r="K7" i="1"/>
  <c r="K53" i="1" l="1"/>
  <c r="K79" i="1" s="1"/>
  <c r="K56" i="1"/>
  <c r="K75" i="1" l="1"/>
  <c r="K87" i="1" a="1"/>
  <c r="K87" i="1" s="1"/>
  <c r="K74" i="1"/>
  <c r="K85" i="1" a="1"/>
  <c r="K85" i="1" s="1"/>
  <c r="K80" i="1" a="1"/>
  <c r="K80" i="1" s="1"/>
  <c r="K77" i="1"/>
  <c r="K82" i="1" a="1"/>
  <c r="K82" i="1" s="1"/>
  <c r="K76" i="1"/>
  <c r="K81" i="1" a="1"/>
  <c r="K81" i="1" s="1"/>
  <c r="K86" i="1" a="1"/>
  <c r="K86" i="1" s="1"/>
  <c r="N86" i="1" l="1" a="1"/>
  <c r="N86" i="1" s="1"/>
  <c r="N85" i="1" a="1"/>
  <c r="N85" i="1" s="1"/>
  <c r="N84" i="1"/>
  <c r="N87" i="1" a="1"/>
  <c r="N87" i="1" s="1"/>
  <c r="N76" i="1"/>
  <c r="N77" i="1"/>
  <c r="N82" i="1" a="1"/>
  <c r="N82" i="1" s="1"/>
  <c r="N81" i="1" a="1"/>
  <c r="N81" i="1" s="1"/>
  <c r="N79" i="1"/>
  <c r="N80" i="1" a="1"/>
  <c r="N80" i="1" s="1"/>
  <c r="N75" i="1"/>
  <c r="N74" i="1"/>
  <c r="M91" i="1" l="1" a="1"/>
  <c r="M91" i="1" s="1"/>
  <c r="K92" i="1" a="1"/>
  <c r="K92" i="1" s="1"/>
  <c r="N92" i="1" a="1"/>
  <c r="N92" i="1" s="1"/>
  <c r="T75" i="1"/>
  <c r="M89" i="1" s="1"/>
  <c r="N90" i="1" a="1"/>
  <c r="N90" i="1" s="1"/>
  <c r="K90" i="1" a="1"/>
  <c r="K90" i="1" s="1"/>
  <c r="N91" i="1" a="1"/>
  <c r="N91" i="1" s="1"/>
  <c r="K91" i="1" a="1"/>
  <c r="K91" i="1" s="1"/>
  <c r="S75" i="1" a="1"/>
  <c r="S75" i="1" s="1"/>
  <c r="M92" i="1" a="1"/>
  <c r="M92" i="1" s="1"/>
  <c r="M90" i="1" a="1"/>
  <c r="M90" i="1" s="1"/>
  <c r="N89" i="1" l="1"/>
  <c r="K8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<sst xmlns="http://schemas.openxmlformats.org/spreadsheetml/2006/main" count="900" uniqueCount="188">
  <si>
    <t>AUTHORIZED EQUITY RATIOS - PROXY GROUP UTILITY OPERATING COMPANIES</t>
  </si>
  <si>
    <t>[1]</t>
  </si>
  <si>
    <t>[2]</t>
  </si>
  <si>
    <t>[3]</t>
  </si>
  <si>
    <t>[4]</t>
  </si>
  <si>
    <t>[5]</t>
  </si>
  <si>
    <t>[6]</t>
  </si>
  <si>
    <t>[7]</t>
  </si>
  <si>
    <t>[8]</t>
  </si>
  <si>
    <t>Company Name</t>
  </si>
  <si>
    <t>State</t>
  </si>
  <si>
    <t>Ticker</t>
  </si>
  <si>
    <t>Service Type</t>
  </si>
  <si>
    <t>Authorized Equity Ratio in CY 2021</t>
  </si>
  <si>
    <t>Authorized Equity Ratio in CY 2022</t>
  </si>
  <si>
    <t>Authorized Equity Ratio in CY 2023</t>
  </si>
  <si>
    <t>Authorized Equity Ratio in CY 2024</t>
  </si>
  <si>
    <t>Authorized Equity Ratio in CY 2025</t>
  </si>
  <si>
    <t>Avg Authorized Equity Ratio (5 Years)</t>
  </si>
  <si>
    <t>As-filed in Exhibit C1-1-1, CEA Exhibit 4</t>
  </si>
  <si>
    <t>Current as of 4/1/26</t>
  </si>
  <si>
    <t>Notes</t>
  </si>
  <si>
    <t>Group</t>
  </si>
  <si>
    <t>Commission</t>
  </si>
  <si>
    <t>RRA Commission Ranking</t>
  </si>
  <si>
    <t>S&amp;P Credit Supportiveness</t>
  </si>
  <si>
    <t>Minnesota Power Enterprises, Inc.</t>
  </si>
  <si>
    <t>Minnesota</t>
  </si>
  <si>
    <t>ALE</t>
  </si>
  <si>
    <t>Electric</t>
  </si>
  <si>
    <t/>
  </si>
  <si>
    <t>Hydro</t>
  </si>
  <si>
    <t>Average / 2</t>
  </si>
  <si>
    <t>Highly Credit Supportive</t>
  </si>
  <si>
    <t>Ameren Illinois Company</t>
  </si>
  <si>
    <t>Illinois</t>
  </si>
  <si>
    <t>AEE</t>
  </si>
  <si>
    <t>Average / 3</t>
  </si>
  <si>
    <t>Very Credit Supportive</t>
  </si>
  <si>
    <t>Union Electric Company</t>
  </si>
  <si>
    <t>Missouri</t>
  </si>
  <si>
    <t>n/a</t>
  </si>
  <si>
    <t>Nuclear</t>
  </si>
  <si>
    <t>Average / 1</t>
  </si>
  <si>
    <t>AEP Texas, Inc.</t>
  </si>
  <si>
    <t>Texas</t>
  </si>
  <si>
    <t>AEP</t>
  </si>
  <si>
    <t>Below Average / 1</t>
  </si>
  <si>
    <t>Appalachian Power Company</t>
  </si>
  <si>
    <t>Virginia</t>
  </si>
  <si>
    <t>West Virginia</t>
  </si>
  <si>
    <t>Indiana Michigan Power Company</t>
  </si>
  <si>
    <t>Indiana</t>
  </si>
  <si>
    <t>Michigan</t>
  </si>
  <si>
    <t>Most Credit Supportive</t>
  </si>
  <si>
    <t>Kentucky Power Company</t>
  </si>
  <si>
    <t>Kentucky</t>
  </si>
  <si>
    <t>Kingsport Power Company</t>
  </si>
  <si>
    <t>Tennessee</t>
  </si>
  <si>
    <t>Above Average / 3</t>
  </si>
  <si>
    <t>Ohio Power Company</t>
  </si>
  <si>
    <t>Ohio</t>
  </si>
  <si>
    <t>Public Service Company of Oklahoma</t>
  </si>
  <si>
    <t>Oklahoma</t>
  </si>
  <si>
    <t>Southwestern Electric Power Company</t>
  </si>
  <si>
    <t>Louisiana</t>
  </si>
  <si>
    <t>Arkansas</t>
  </si>
  <si>
    <t>Wheeling Power Company</t>
  </si>
  <si>
    <t>Virginia Electric and Power Company</t>
  </si>
  <si>
    <t>D</t>
  </si>
  <si>
    <t>Not included</t>
  </si>
  <si>
    <t>North Carolina</t>
  </si>
  <si>
    <t>Dominion Energy South Carolina</t>
  </si>
  <si>
    <t>South Carolina</t>
  </si>
  <si>
    <t>More Credit Supportive</t>
  </si>
  <si>
    <t>Duke Energy Carolinas, LLC</t>
  </si>
  <si>
    <t>DUK</t>
  </si>
  <si>
    <t>Duke Energy Florida, LLC</t>
  </si>
  <si>
    <t>Florida</t>
  </si>
  <si>
    <t>Above Average / 2</t>
  </si>
  <si>
    <t>Duke Energy Indiana, LLC</t>
  </si>
  <si>
    <t>Duke Energy Kentucky, Inc.</t>
  </si>
  <si>
    <t>Duke Energy Ohio, Inc.</t>
  </si>
  <si>
    <t>Duke Energy Progress, LLC</t>
  </si>
  <si>
    <t>Southern California Edison Company</t>
  </si>
  <si>
    <t>California</t>
  </si>
  <si>
    <t>EIX</t>
  </si>
  <si>
    <t>Entergy Arkansas, Inc.</t>
  </si>
  <si>
    <t>ETR</t>
  </si>
  <si>
    <t>Entergy Louisiana, LLC</t>
  </si>
  <si>
    <t>Entergy Mississippi, Inc.</t>
  </si>
  <si>
    <t>Mississippi</t>
  </si>
  <si>
    <t>Entergy New Orleans, LLC</t>
  </si>
  <si>
    <t>New Orleans</t>
  </si>
  <si>
    <t>Entergy Texas, Inc.</t>
  </si>
  <si>
    <t>Evergy Metro</t>
  </si>
  <si>
    <t>Kansas</t>
  </si>
  <si>
    <t>EVRG</t>
  </si>
  <si>
    <t>Evergy Kansas South</t>
  </si>
  <si>
    <t>Updated current authorized equity ratio to n/a based on updated review of Evergy Kansas South and Evergy Kansas Central (formerly Westar Energy) joint 2025 rate application settlement, which was silent with respect to capital structure.</t>
  </si>
  <si>
    <t>Evergy Missouri West, Inc.</t>
  </si>
  <si>
    <t>Westar Energy (KPL)</t>
  </si>
  <si>
    <t>Idaho Power Co.</t>
  </si>
  <si>
    <t>Idaho</t>
  </si>
  <si>
    <t>IDA</t>
  </si>
  <si>
    <t>Oregon</t>
  </si>
  <si>
    <t>Florida Power &amp; Light Company</t>
  </si>
  <si>
    <t>NEE</t>
  </si>
  <si>
    <t>Arizona Public Service Company</t>
  </si>
  <si>
    <t>Arizona</t>
  </si>
  <si>
    <t>PNW</t>
  </si>
  <si>
    <t>Below Average / 2</t>
  </si>
  <si>
    <t>Public Service Company of New Mexico</t>
  </si>
  <si>
    <t>New Mexico</t>
  </si>
  <si>
    <t>TXNM</t>
  </si>
  <si>
    <t>Credit Supportive</t>
  </si>
  <si>
    <t>Texas-New Mexico Power Company</t>
  </si>
  <si>
    <t>Portland General Electric Company</t>
  </si>
  <si>
    <t>POR</t>
  </si>
  <si>
    <t>Alabama Power Company</t>
  </si>
  <si>
    <t>Alabama</t>
  </si>
  <si>
    <t>SO</t>
  </si>
  <si>
    <t>Above Average / 1</t>
  </si>
  <si>
    <t>Georgia Power Company</t>
  </si>
  <si>
    <t>Georgia</t>
  </si>
  <si>
    <t>Mississippi Power Company</t>
  </si>
  <si>
    <t>Current authorized equity ratio updated to 55% per update to S&amp;P rate case database since time of original analysis. Update includes more recent PEP formula rate plan proceedings.</t>
  </si>
  <si>
    <t>Northern States Power Company</t>
  </si>
  <si>
    <t>XEL</t>
  </si>
  <si>
    <t>North Dakota</t>
  </si>
  <si>
    <t>Wisconsin</t>
  </si>
  <si>
    <t>South Dakota</t>
  </si>
  <si>
    <t>Public Service Company of Colorado</t>
  </si>
  <si>
    <t>Colorado</t>
  </si>
  <si>
    <t>Southwestern Public Service Company</t>
  </si>
  <si>
    <t>Liberty Utilities (CalPeco Electric) LLC</t>
  </si>
  <si>
    <t>AQN</t>
  </si>
  <si>
    <t>Liberty Utilities (Granite State Electric) Corp.</t>
  </si>
  <si>
    <t>New Hampshire</t>
  </si>
  <si>
    <t>The Empire District Electric Company</t>
  </si>
  <si>
    <t>Tampa Electric Company</t>
  </si>
  <si>
    <t>EMA</t>
  </si>
  <si>
    <t>Nova Scotia Power</t>
  </si>
  <si>
    <t>Nova Scotia</t>
  </si>
  <si>
    <t>Central Hudson Gas &amp; Electric Corp.</t>
  </si>
  <si>
    <t>New York</t>
  </si>
  <si>
    <t>FTS</t>
  </si>
  <si>
    <t>Tucson Electric Power Company</t>
  </si>
  <si>
    <t>UNS Electric, Inc.</t>
  </si>
  <si>
    <t>FortisAlberta</t>
  </si>
  <si>
    <t>Alberta</t>
  </si>
  <si>
    <t>FortisBC Inc.</t>
  </si>
  <si>
    <t>British Columbia</t>
  </si>
  <si>
    <t>Newfoundland Power</t>
  </si>
  <si>
    <t>Newfoundland and Labrador</t>
  </si>
  <si>
    <t>Maritime Electric</t>
  </si>
  <si>
    <t>Prince Edward Island</t>
  </si>
  <si>
    <t>Average</t>
  </si>
  <si>
    <t># Above Average:</t>
  </si>
  <si>
    <t># Most Cred. Supp.:</t>
  </si>
  <si>
    <t>Median</t>
  </si>
  <si>
    <t>Min</t>
  </si>
  <si>
    <t>Max</t>
  </si>
  <si>
    <t>Average Nuclear</t>
  </si>
  <si>
    <t>Median Nuclear</t>
  </si>
  <si>
    <t>Min Nuclear</t>
  </si>
  <si>
    <t>Max Nuclear</t>
  </si>
  <si>
    <t>Average Hydro</t>
  </si>
  <si>
    <t>Median Hydro</t>
  </si>
  <si>
    <t>Min Hydro</t>
  </si>
  <si>
    <t>Max Hydro</t>
  </si>
  <si>
    <t>Average Most Cred. Supp.</t>
  </si>
  <si>
    <t>Median Most Cred. Supp.</t>
  </si>
  <si>
    <t>Min Most Cred. Supp.</t>
  </si>
  <si>
    <t>Max Most Cred. Supp.</t>
  </si>
  <si>
    <t>Notes:</t>
  </si>
  <si>
    <t>[1] - [5] Source: S&amp;P Capital IQ, RRA rate case database, as of April 1, 2026, and internal Concentric research. For the US companies, the equity ratio that applied for the majority of the calendar year was included (e.g., a new authorized equity ratio issued prior to June 30 was included in that calendar year; any authorization on or after July 1 was considered to apply starting in the next calendar year).</t>
  </si>
  <si>
    <t>[6] Equals average of [1] through [5]</t>
  </si>
  <si>
    <t>[7] Per filing in Exhibit C1-1-1, CEA Exhibit 4</t>
  </si>
  <si>
    <t>[8] Updates to [7] based on updated S&amp;P rate case database and Concentric review of data</t>
  </si>
  <si>
    <t>General notes:</t>
  </si>
  <si>
    <t>Note that only electric operating subsidiaries were included in this analysis. U.S. states that account for zero-cost of capital items in utilities' regulated capital structure (Florida Arkansas, Indiana, and Michigan) were excluded from this analysis.</t>
  </si>
  <si>
    <t>Florida Power &amp; Light's authorized equity ratio was originally included based off of internal Concentric data regarding the capital structure excluding zero cost of capital effects.</t>
  </si>
  <si>
    <t>Operating subsidaries were included in the Nuclear and Hydro groups based off of operating subsidiary-level owned generation data, rather than holding company-level, to better reflect operating subsidiary characteristics.</t>
  </si>
  <si>
    <t>S&amp;P Capital IQ’s RRA rate case database does not provide the most recent five years of authorized equity ratios for Florida Power &amp; Light Company.</t>
  </si>
  <si>
    <t>Added Virginia Electric and Power Company per the response to C-1-Staff-302 parts a and b. Note that the current 52.04% equity ratio is a product of a decision issued on November 2025 in C-PUR-2025-00058.</t>
  </si>
  <si>
    <t>Current authorized equity ratio updated to 55% per update to S&amp;P rate case database since time of Concentric's original analysis in this case. Update includes more recent proceedings.</t>
  </si>
  <si>
    <t>Note that current 59.60% equity ratio is a product of a decision issued on November 2025 in D-20250011-EI.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</si>
</sst>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1"/>
      <color rgb="FF0070C0"/>
      <name val="Aptos Narrow"/>
      <family val="2"/>
      <scheme val="minor"/>
    </font>
    <font>
      <sz val="11"/>
      <color theme="0" tint="-0.499984740745262"/>
      <name val="Aptos Narrow"/>
      <family val="2"/>
      <scheme val="minor"/>
    </font>
    <font>
      <sz val="11"/>
      <name val="Aptos Narrow"/>
      <family val="2"/>
      <scheme val="minor"/>
    </font>
    <font>
      <b/>
      <sz val="11"/>
      <name val="Aptos Narrow"/>
      <family val="2"/>
      <scheme val="minor"/>
    </font>
    <font>
      <sz val="8"/>
      <name val="Aptos Narrow"/>
      <family val="2"/>
      <scheme val="minor"/>
    </font>
    <font>
      <i/>
      <sz val="11"/>
      <color theme="1"/>
      <name val="Aptos Narrow"/>
      <family val="2"/>
      <scheme val="minor"/>
    </font>
    <font>
      <sz val="11"/>
      <color theme="1"/>
      <name val="Calibri"/>
      <family val="2"/>
    </font>
    <font>
      <b/>
      <sz val="11"/>
      <color theme="0" tint="-0.499984740745262"/>
      <name val="Aptos Narrow"/>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thin">
        <color indexed="64"/>
      </bottom>
      <diagonal/>
    </border>
  </borders>
  <cellStyleXfs count="5">
    <xf numFmtId="0" fontId="0" fillId="0" borderId="0"/>
    <xf numFmtId="9" fontId="1" fillId="0" borderId="0" applyFont="0" applyFill="0" applyBorder="0" applyAlignment="0" applyProtection="0"/>
    <xf numFmtId="0" fontId="1" fillId="0" borderId="0"/>
    <xf numFmtId="0" fontId="3" fillId="0" borderId="0"/>
    <xf numFmtId="0" fontId="10" fillId="0" borderId="0"/>
  </cellStyleXfs>
  <cellXfs count="52">
    <xf numFmtId="0" fontId="0" fillId="0" borderId="0" xfId="0"/>
    <xf numFmtId="0" fontId="0" fillId="0" borderId="0" xfId="0" applyAlignment="1">
      <alignment horizontal="center"/>
    </xf>
    <xf numFmtId="0" fontId="0" fillId="0" borderId="1" xfId="0" applyBorder="1" applyAlignment="1">
      <alignment horizontal="center"/>
    </xf>
    <xf numFmtId="0" fontId="4" fillId="0" borderId="0" xfId="0" applyFont="1" applyAlignment="1">
      <alignment horizontal="center"/>
    </xf>
    <xf numFmtId="0" fontId="2" fillId="0" borderId="0" xfId="0" applyFont="1"/>
    <xf numFmtId="0" fontId="2" fillId="0" borderId="0" xfId="0" applyFont="1" applyAlignment="1">
      <alignment horizontal="center"/>
    </xf>
    <xf numFmtId="0" fontId="0" fillId="0" borderId="0" xfId="0" applyAlignment="1">
      <alignment horizontal="left" wrapText="1"/>
    </xf>
    <xf numFmtId="0" fontId="5" fillId="0" borderId="0" xfId="0" applyFont="1" applyAlignment="1">
      <alignment horizontal="center"/>
    </xf>
    <xf numFmtId="9" fontId="4" fillId="0" borderId="0" xfId="0" applyNumberFormat="1" applyFont="1" applyAlignment="1">
      <alignment horizontal="center"/>
    </xf>
    <xf numFmtId="10" fontId="0" fillId="0" borderId="0" xfId="1" applyNumberFormat="1" applyFont="1" applyAlignment="1">
      <alignment horizontal="center"/>
    </xf>
    <xf numFmtId="0" fontId="6" fillId="0" borderId="0" xfId="3" applyFont="1" applyAlignment="1">
      <alignment horizontal="center" wrapText="1"/>
    </xf>
    <xf numFmtId="10" fontId="6" fillId="0" borderId="0" xfId="3" applyNumberFormat="1" applyFont="1" applyAlignment="1">
      <alignment horizontal="center" wrapText="1"/>
    </xf>
    <xf numFmtId="0" fontId="5" fillId="0" borderId="0" xfId="0" applyFont="1" applyAlignment="1">
      <alignment horizontal="center" wrapText="1"/>
    </xf>
    <xf numFmtId="0" fontId="0" fillId="0" borderId="0" xfId="2" applyFont="1" applyAlignment="1">
      <alignment horizontal="center"/>
    </xf>
    <xf numFmtId="0" fontId="5" fillId="0" borderId="0" xfId="2" applyFont="1" applyAlignment="1">
      <alignment horizontal="center" wrapText="1"/>
    </xf>
    <xf numFmtId="0" fontId="0" fillId="0" borderId="1" xfId="2" applyFont="1" applyBorder="1" applyAlignment="1">
      <alignment wrapText="1"/>
    </xf>
    <xf numFmtId="0" fontId="6" fillId="0" borderId="1" xfId="3" applyFont="1" applyBorder="1" applyAlignment="1">
      <alignment horizontal="center" wrapText="1"/>
    </xf>
    <xf numFmtId="0" fontId="0" fillId="0" borderId="0" xfId="0" applyAlignment="1">
      <alignment horizontal="center" wrapText="1"/>
    </xf>
    <xf numFmtId="10" fontId="0" fillId="0" borderId="0" xfId="0" applyNumberFormat="1" applyAlignment="1">
      <alignment horizontal="center" wrapText="1"/>
    </xf>
    <xf numFmtId="10" fontId="0" fillId="0" borderId="0" xfId="1" applyNumberFormat="1" applyFont="1" applyAlignment="1">
      <alignment horizontal="center" wrapText="1"/>
    </xf>
    <xf numFmtId="10" fontId="0" fillId="2" borderId="0" xfId="1" applyNumberFormat="1" applyFont="1" applyFill="1" applyAlignment="1">
      <alignment horizontal="center" wrapText="1"/>
    </xf>
    <xf numFmtId="9" fontId="0" fillId="0" borderId="0" xfId="1" applyFont="1" applyAlignment="1">
      <alignment horizontal="center" wrapText="1"/>
    </xf>
    <xf numFmtId="10" fontId="0" fillId="0" borderId="0" xfId="1" applyNumberFormat="1" applyFont="1" applyFill="1" applyAlignment="1">
      <alignment horizontal="center" wrapText="1"/>
    </xf>
    <xf numFmtId="0" fontId="0" fillId="0" borderId="1" xfId="0" applyBorder="1" applyAlignment="1">
      <alignment horizontal="left" wrapText="1"/>
    </xf>
    <xf numFmtId="10" fontId="0" fillId="0" borderId="1" xfId="1" applyNumberFormat="1" applyFont="1" applyFill="1" applyBorder="1" applyAlignment="1">
      <alignment horizontal="center" wrapText="1"/>
    </xf>
    <xf numFmtId="0" fontId="2" fillId="0" borderId="0" xfId="0" applyFont="1" applyAlignment="1">
      <alignment horizontal="left" wrapText="1"/>
    </xf>
    <xf numFmtId="10" fontId="2" fillId="0" borderId="0" xfId="1" applyNumberFormat="1" applyFont="1" applyFill="1" applyAlignment="1">
      <alignment horizontal="center" wrapText="1"/>
    </xf>
    <xf numFmtId="10" fontId="2" fillId="0" borderId="0" xfId="0" applyNumberFormat="1" applyFont="1" applyAlignment="1">
      <alignment horizontal="center" wrapText="1"/>
    </xf>
    <xf numFmtId="0" fontId="9" fillId="0" borderId="0" xfId="0" applyFont="1" applyAlignment="1">
      <alignment horizontal="left" wrapText="1"/>
    </xf>
    <xf numFmtId="0" fontId="0" fillId="0" borderId="0" xfId="0" applyAlignment="1">
      <alignment horizontal="left"/>
    </xf>
    <xf numFmtId="10" fontId="0" fillId="0" borderId="0" xfId="1" applyNumberFormat="1" applyFont="1" applyFill="1" applyAlignment="1">
      <alignment horizontal="center"/>
    </xf>
    <xf numFmtId="10" fontId="0" fillId="0" borderId="1" xfId="1" applyNumberFormat="1" applyFont="1" applyBorder="1" applyAlignment="1">
      <alignment horizontal="center" wrapText="1"/>
    </xf>
    <xf numFmtId="10" fontId="0" fillId="0" borderId="1" xfId="0" applyNumberFormat="1" applyBorder="1" applyAlignment="1">
      <alignment horizontal="center" wrapText="1"/>
    </xf>
    <xf numFmtId="0" fontId="5" fillId="0" borderId="0" xfId="3" applyFont="1" applyAlignment="1">
      <alignment horizontal="center" wrapText="1"/>
    </xf>
    <xf numFmtId="10" fontId="5" fillId="0" borderId="0" xfId="0" applyNumberFormat="1" applyFont="1" applyAlignment="1">
      <alignment horizontal="center" wrapText="1"/>
    </xf>
    <xf numFmtId="10" fontId="5" fillId="0" borderId="0" xfId="1" applyNumberFormat="1" applyFont="1" applyAlignment="1">
      <alignment horizontal="center" wrapText="1"/>
    </xf>
    <xf numFmtId="10" fontId="5" fillId="0" borderId="1" xfId="0" applyNumberFormat="1" applyFont="1" applyBorder="1" applyAlignment="1">
      <alignment horizontal="center" wrapText="1"/>
    </xf>
    <xf numFmtId="10" fontId="11" fillId="0" borderId="0" xfId="1" applyNumberFormat="1" applyFont="1" applyFill="1" applyAlignment="1">
      <alignment horizontal="center" wrapText="1"/>
    </xf>
    <xf numFmtId="10" fontId="11" fillId="0" borderId="0" xfId="0" applyNumberFormat="1" applyFont="1" applyAlignment="1">
      <alignment horizontal="center" wrapText="1"/>
    </xf>
    <xf numFmtId="0" fontId="0" fillId="0" borderId="0" xfId="0" applyAlignment="1">
      <alignment wrapText="1"/>
    </xf>
    <xf numFmtId="0" fontId="9" fillId="0" borderId="0" xfId="0" applyFont="1" applyAlignment="1">
      <alignment horizontal="left"/>
    </xf>
    <xf numFmtId="0" fontId="0" fillId="0" borderId="1" xfId="2" applyFont="1" applyBorder="1" applyAlignment="1">
      <alignment horizontal="center" wrapText="1"/>
    </xf>
    <xf numFmtId="0" fontId="0" fillId="0" borderId="1" xfId="0" applyBorder="1" applyAlignment="1">
      <alignment horizontal="center" wrapText="1"/>
    </xf>
    <xf numFmtId="0" fontId="5" fillId="0" borderId="1" xfId="2" applyFont="1" applyBorder="1" applyAlignment="1">
      <alignment horizontal="center" wrapText="1"/>
    </xf>
    <xf numFmtId="0" fontId="7" fillId="0" borderId="0" xfId="3" applyFont="1" applyAlignment="1">
      <alignment horizontal="center" wrapText="1"/>
    </xf>
    <xf numFmtId="0" fontId="2" fillId="0" borderId="0" xfId="0" applyFont="1" applyAlignment="1">
      <alignment horizontal="center" wrapText="1"/>
    </xf>
    <xf numFmtId="0" fontId="2" fillId="0" borderId="1" xfId="2" applyFont="1" applyBorder="1" applyAlignment="1">
      <alignment horizontal="center" wrapText="1"/>
    </xf>
    <xf numFmtId="10" fontId="2" fillId="0" borderId="1" xfId="0" applyNumberFormat="1" applyFont="1" applyBorder="1" applyAlignment="1">
      <alignment horizontal="center" wrapText="1"/>
    </xf>
    <xf numFmtId="10" fontId="5" fillId="2" borderId="0" xfId="0" applyNumberFormat="1" applyFont="1" applyFill="1" applyAlignment="1">
      <alignment horizontal="center" wrapText="1"/>
    </xf>
    <xf numFmtId="10" fontId="5" fillId="2" borderId="0" xfId="1" applyNumberFormat="1" applyFont="1" applyFill="1" applyAlignment="1">
      <alignment horizontal="center" wrapText="1"/>
    </xf>
    <xf numFmtId="10" fontId="5" fillId="0" borderId="0" xfId="3" applyNumberFormat="1" applyFont="1" applyAlignment="1">
      <alignment horizontal="center" wrapText="1"/>
    </xf>
    <xf numFmtId="0" fontId="0" fillId="0" borderId="0" xfId="0" applyAlignment="1">
      <alignment horizontal="left" vertical="top" wrapText="1"/>
    </xf>
  </cellXfs>
  <cellStyles count="5">
    <cellStyle name="Normal" xfId="0" builtinId="0"/>
    <cellStyle name="Normal 12 50 2" xfId="2" xr:uid="{D2CBFD97-0B2E-42A5-8A40-D64F870C12D5}"/>
    <cellStyle name="Normal 2" xfId="4" xr:uid="{22F9580F-6425-42F9-BF34-83C0597C3B76}"/>
    <cellStyle name="Normal 5 3 7" xfId="3" xr:uid="{B4962DE8-10DD-4D1C-94C8-A5BD7F642A91}"/>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T106"/>
  <sheetViews>
    <sheetView tabSelected="1" topLeftCell="A63" zoomScale="85" zoomScaleNormal="85" workbookViewId="0">
      <selection activeCell="K79" sqref="K79"/>
    </sheetView>
  </sheetViews>
  <sheetFormatPr defaultColWidth="9.1328125" defaultRowHeight="14.25" x14ac:dyDescent="0.45"/>
  <cols>
    <col min="1" max="1" width="2.59765625" customWidth="1"/>
    <col min="2" max="2" width="38.1328125" customWidth="1"/>
    <col min="3" max="3" width="25.86328125" customWidth="1"/>
    <col min="4" max="4" width="13.73046875" style="1" customWidth="1"/>
    <col min="5" max="5" width="11.265625" style="1" bestFit="1" customWidth="1"/>
    <col min="6" max="10" width="19.59765625" style="1" customWidth="1"/>
    <col min="11" max="11" width="19.59765625" style="5" customWidth="1"/>
    <col min="12" max="12" width="2.59765625" style="1" customWidth="1"/>
    <col min="13" max="13" width="20.3984375" style="7" customWidth="1"/>
    <col min="14" max="14" width="16.3984375" style="1" customWidth="1"/>
    <col min="15" max="15" width="38.73046875" style="1" customWidth="1"/>
    <col min="16" max="16" width="9" style="7" customWidth="1"/>
    <col min="17" max="17" width="9" style="7"/>
    <col min="18" max="18" width="22.86328125" style="7" bestFit="1" customWidth="1"/>
    <col min="19" max="19" width="19.1328125" style="7" customWidth="1"/>
    <col min="20" max="20" width="28.73046875" style="7" customWidth="1"/>
  </cols>
  <sheetData>
    <row r="1" spans="2:20" x14ac:dyDescent="0.45">
      <c r="B1" s="10"/>
      <c r="C1" s="10"/>
      <c r="D1" s="10"/>
      <c r="E1" s="10"/>
      <c r="F1" s="10"/>
      <c r="G1" s="10"/>
      <c r="H1" s="10"/>
      <c r="I1" s="10"/>
      <c r="J1" s="10"/>
      <c r="K1" s="44"/>
      <c r="L1" s="10"/>
      <c r="M1" s="33"/>
      <c r="N1" s="11"/>
      <c r="O1" s="10"/>
      <c r="S1" s="12"/>
      <c r="T1" s="12"/>
    </row>
    <row r="2" spans="2:20" ht="14.25" customHeight="1" x14ac:dyDescent="0.45">
      <c r="B2" s="39" t="s">
        <v>0</v>
      </c>
      <c r="C2" s="39"/>
      <c r="D2" s="39"/>
      <c r="E2" s="39"/>
      <c r="F2" s="17" t="s">
        <v>1</v>
      </c>
      <c r="G2" s="17" t="s">
        <v>2</v>
      </c>
      <c r="H2" s="17" t="s">
        <v>3</v>
      </c>
      <c r="I2" s="17" t="s">
        <v>4</v>
      </c>
      <c r="J2" s="17" t="s">
        <v>5</v>
      </c>
      <c r="K2" s="45" t="s">
        <v>6</v>
      </c>
      <c r="L2" s="17"/>
      <c r="M2" s="12" t="s">
        <v>7</v>
      </c>
      <c r="N2" s="17" t="s">
        <v>8</v>
      </c>
      <c r="O2" s="13"/>
      <c r="P2" s="8">
        <v>0.05</v>
      </c>
      <c r="Q2" s="8">
        <v>0.05</v>
      </c>
      <c r="R2" s="8"/>
      <c r="S2" s="14"/>
      <c r="T2" s="14"/>
    </row>
    <row r="3" spans="2:20" s="39" customFormat="1" ht="28.5" x14ac:dyDescent="0.45">
      <c r="B3" s="15" t="s">
        <v>9</v>
      </c>
      <c r="C3" s="15" t="s">
        <v>10</v>
      </c>
      <c r="D3" s="41" t="s">
        <v>11</v>
      </c>
      <c r="E3" s="41" t="s">
        <v>12</v>
      </c>
      <c r="F3" s="42" t="s">
        <v>13</v>
      </c>
      <c r="G3" s="42" t="s">
        <v>14</v>
      </c>
      <c r="H3" s="42" t="s">
        <v>15</v>
      </c>
      <c r="I3" s="42" t="s">
        <v>16</v>
      </c>
      <c r="J3" s="42" t="s">
        <v>17</v>
      </c>
      <c r="K3" s="46" t="s">
        <v>18</v>
      </c>
      <c r="L3" s="41"/>
      <c r="M3" s="43" t="s">
        <v>19</v>
      </c>
      <c r="N3" s="16" t="s">
        <v>20</v>
      </c>
      <c r="O3" s="16" t="s">
        <v>21</v>
      </c>
      <c r="P3" s="12" t="s">
        <v>22</v>
      </c>
      <c r="Q3" s="12" t="s">
        <v>22</v>
      </c>
      <c r="R3" s="12" t="s">
        <v>23</v>
      </c>
      <c r="S3" s="14" t="s">
        <v>24</v>
      </c>
      <c r="T3" s="14" t="s">
        <v>25</v>
      </c>
    </row>
    <row r="4" spans="2:20" x14ac:dyDescent="0.45">
      <c r="B4" s="6" t="s">
        <v>26</v>
      </c>
      <c r="C4" s="6" t="s">
        <v>27</v>
      </c>
      <c r="D4" s="17" t="s">
        <v>28</v>
      </c>
      <c r="E4" s="17" t="s">
        <v>29</v>
      </c>
      <c r="F4" s="18">
        <v>0.53810000000000002</v>
      </c>
      <c r="G4" s="18">
        <v>0.53810000000000002</v>
      </c>
      <c r="H4" s="18">
        <v>0.52500000000000002</v>
      </c>
      <c r="I4" s="18">
        <v>0.52500000000000002</v>
      </c>
      <c r="J4" s="18">
        <v>0.53</v>
      </c>
      <c r="K4" s="27">
        <f>IFERROR(AVERAGE(F4:J4), "n/a")</f>
        <v>0.53124000000000005</v>
      </c>
      <c r="L4" s="18"/>
      <c r="M4" s="34">
        <v>0.53</v>
      </c>
      <c r="N4" s="19">
        <v>0.53</v>
      </c>
      <c r="O4" s="19"/>
      <c r="P4" s="7" t="s">
        <v>30</v>
      </c>
      <c r="Q4" s="7" t="s">
        <v>31</v>
      </c>
      <c r="R4" s="7" t="s">
        <v>27</v>
      </c>
      <c r="S4" s="12" t="s">
        <v>32</v>
      </c>
      <c r="T4" s="12" t="s">
        <v>33</v>
      </c>
    </row>
    <row r="5" spans="2:20" x14ac:dyDescent="0.45">
      <c r="B5" s="6" t="s">
        <v>34</v>
      </c>
      <c r="C5" s="6" t="s">
        <v>35</v>
      </c>
      <c r="D5" s="17" t="s">
        <v>36</v>
      </c>
      <c r="E5" s="17" t="s">
        <v>29</v>
      </c>
      <c r="F5" s="18">
        <v>0.5</v>
      </c>
      <c r="G5" s="18">
        <v>0.51</v>
      </c>
      <c r="H5" s="18">
        <v>0.5</v>
      </c>
      <c r="I5" s="18">
        <v>0.5</v>
      </c>
      <c r="J5" s="18">
        <v>0.5</v>
      </c>
      <c r="K5" s="27">
        <f t="shared" ref="K5:K68" si="0">IFERROR(AVERAGE(F5:J5), "n/a")</f>
        <v>0.502</v>
      </c>
      <c r="L5" s="18"/>
      <c r="M5" s="34">
        <v>0.5</v>
      </c>
      <c r="N5" s="19">
        <v>0.5</v>
      </c>
      <c r="O5" s="19"/>
      <c r="P5" s="7" t="s">
        <v>30</v>
      </c>
      <c r="Q5" s="7" t="s">
        <v>30</v>
      </c>
      <c r="R5" s="7" t="s">
        <v>35</v>
      </c>
      <c r="S5" s="12" t="s">
        <v>37</v>
      </c>
      <c r="T5" s="12" t="s">
        <v>38</v>
      </c>
    </row>
    <row r="6" spans="2:20" x14ac:dyDescent="0.45">
      <c r="B6" s="6" t="s">
        <v>39</v>
      </c>
      <c r="C6" s="6" t="s">
        <v>40</v>
      </c>
      <c r="D6" s="17" t="s">
        <v>36</v>
      </c>
      <c r="E6" s="17" t="s">
        <v>29</v>
      </c>
      <c r="F6" s="19" t="s">
        <v>41</v>
      </c>
      <c r="G6" s="19" t="s">
        <v>41</v>
      </c>
      <c r="H6" s="19" t="s">
        <v>41</v>
      </c>
      <c r="I6" s="19" t="s">
        <v>41</v>
      </c>
      <c r="J6" s="19" t="s">
        <v>41</v>
      </c>
      <c r="K6" s="27" t="str">
        <f t="shared" si="0"/>
        <v>n/a</v>
      </c>
      <c r="L6" s="19"/>
      <c r="M6" s="35" t="s">
        <v>41</v>
      </c>
      <c r="N6" s="19" t="s">
        <v>41</v>
      </c>
      <c r="O6" s="19"/>
      <c r="P6" s="7" t="s">
        <v>42</v>
      </c>
      <c r="Q6" s="7" t="s">
        <v>31</v>
      </c>
      <c r="R6" s="7" t="s">
        <v>40</v>
      </c>
      <c r="S6" s="12" t="s">
        <v>43</v>
      </c>
      <c r="T6" s="12" t="s">
        <v>38</v>
      </c>
    </row>
    <row r="7" spans="2:20" x14ac:dyDescent="0.45">
      <c r="B7" s="6" t="s">
        <v>44</v>
      </c>
      <c r="C7" s="6" t="s">
        <v>45</v>
      </c>
      <c r="D7" s="17" t="s">
        <v>46</v>
      </c>
      <c r="E7" s="17" t="s">
        <v>29</v>
      </c>
      <c r="F7" s="18">
        <v>0.42499999999999999</v>
      </c>
      <c r="G7" s="18">
        <v>0.42499999999999999</v>
      </c>
      <c r="H7" s="18">
        <v>0.42499999999999999</v>
      </c>
      <c r="I7" s="18">
        <v>0.42499999999999999</v>
      </c>
      <c r="J7" s="18">
        <v>0.42499999999999999</v>
      </c>
      <c r="K7" s="27">
        <f t="shared" si="0"/>
        <v>0.42499999999999999</v>
      </c>
      <c r="L7" s="18"/>
      <c r="M7" s="34">
        <v>0.42499999999999999</v>
      </c>
      <c r="N7" s="19">
        <v>0.42499999999999999</v>
      </c>
      <c r="O7" s="19"/>
      <c r="P7" s="7" t="s">
        <v>30</v>
      </c>
      <c r="Q7" s="7" t="s">
        <v>30</v>
      </c>
      <c r="R7" s="7" t="s">
        <v>45</v>
      </c>
      <c r="S7" s="12" t="s">
        <v>47</v>
      </c>
      <c r="T7" s="12" t="s">
        <v>38</v>
      </c>
    </row>
    <row r="8" spans="2:20" x14ac:dyDescent="0.45">
      <c r="B8" s="6" t="s">
        <v>48</v>
      </c>
      <c r="C8" s="6" t="s">
        <v>49</v>
      </c>
      <c r="D8" s="17" t="s">
        <v>46</v>
      </c>
      <c r="E8" s="17" t="s">
        <v>29</v>
      </c>
      <c r="F8" s="18">
        <v>0.50309999999999999</v>
      </c>
      <c r="G8" s="18">
        <v>0.4829</v>
      </c>
      <c r="H8" s="18">
        <v>0.49780000000000002</v>
      </c>
      <c r="I8" s="18">
        <v>0.48310000000000003</v>
      </c>
      <c r="J8" s="18">
        <v>0.4824</v>
      </c>
      <c r="K8" s="27">
        <f t="shared" si="0"/>
        <v>0.48986000000000002</v>
      </c>
      <c r="L8" s="18"/>
      <c r="M8" s="34">
        <v>0.4824</v>
      </c>
      <c r="N8" s="19">
        <v>0.4824</v>
      </c>
      <c r="O8" s="19"/>
      <c r="P8" s="7" t="s">
        <v>30</v>
      </c>
      <c r="Q8" s="7" t="s">
        <v>31</v>
      </c>
      <c r="R8" s="7" t="s">
        <v>49</v>
      </c>
      <c r="S8" s="12" t="s">
        <v>43</v>
      </c>
      <c r="T8" s="12" t="s">
        <v>33</v>
      </c>
    </row>
    <row r="9" spans="2:20" x14ac:dyDescent="0.45">
      <c r="B9" s="6" t="s">
        <v>48</v>
      </c>
      <c r="C9" s="6" t="s">
        <v>50</v>
      </c>
      <c r="D9" s="17" t="s">
        <v>46</v>
      </c>
      <c r="E9" s="17" t="s">
        <v>29</v>
      </c>
      <c r="F9" s="19" t="s">
        <v>41</v>
      </c>
      <c r="G9" s="19" t="s">
        <v>41</v>
      </c>
      <c r="H9" s="19" t="s">
        <v>41</v>
      </c>
      <c r="I9" s="19" t="s">
        <v>41</v>
      </c>
      <c r="J9" s="19" t="s">
        <v>41</v>
      </c>
      <c r="K9" s="27" t="str">
        <f t="shared" si="0"/>
        <v>n/a</v>
      </c>
      <c r="L9" s="19"/>
      <c r="M9" s="35" t="s">
        <v>41</v>
      </c>
      <c r="N9" s="19" t="s">
        <v>41</v>
      </c>
      <c r="O9" s="19"/>
      <c r="P9" s="7" t="s">
        <v>30</v>
      </c>
      <c r="Q9" s="7" t="s">
        <v>31</v>
      </c>
      <c r="R9" s="7" t="s">
        <v>50</v>
      </c>
      <c r="S9" s="12" t="s">
        <v>47</v>
      </c>
      <c r="T9" s="12" t="s">
        <v>38</v>
      </c>
    </row>
    <row r="10" spans="2:20" x14ac:dyDescent="0.45">
      <c r="B10" s="6" t="s">
        <v>51</v>
      </c>
      <c r="C10" s="6" t="s">
        <v>52</v>
      </c>
      <c r="D10" s="17" t="s">
        <v>46</v>
      </c>
      <c r="E10" s="17" t="s">
        <v>29</v>
      </c>
      <c r="F10" s="19" t="s">
        <v>41</v>
      </c>
      <c r="G10" s="19" t="s">
        <v>41</v>
      </c>
      <c r="H10" s="19" t="s">
        <v>41</v>
      </c>
      <c r="I10" s="19" t="s">
        <v>41</v>
      </c>
      <c r="J10" s="19" t="s">
        <v>41</v>
      </c>
      <c r="K10" s="27" t="str">
        <f t="shared" si="0"/>
        <v>n/a</v>
      </c>
      <c r="L10" s="19"/>
      <c r="M10" s="35" t="s">
        <v>41</v>
      </c>
      <c r="N10" s="19" t="s">
        <v>41</v>
      </c>
      <c r="O10" s="19"/>
      <c r="P10" s="7" t="s">
        <v>42</v>
      </c>
      <c r="Q10" s="7" t="s">
        <v>30</v>
      </c>
      <c r="R10" s="7" t="s">
        <v>52</v>
      </c>
      <c r="S10" s="12" t="s">
        <v>43</v>
      </c>
      <c r="T10" s="12" t="s">
        <v>33</v>
      </c>
    </row>
    <row r="11" spans="2:20" x14ac:dyDescent="0.45">
      <c r="B11" s="6" t="s">
        <v>51</v>
      </c>
      <c r="C11" s="6" t="s">
        <v>53</v>
      </c>
      <c r="D11" s="17" t="s">
        <v>46</v>
      </c>
      <c r="E11" s="17" t="s">
        <v>29</v>
      </c>
      <c r="F11" s="19" t="s">
        <v>41</v>
      </c>
      <c r="G11" s="19" t="s">
        <v>41</v>
      </c>
      <c r="H11" s="19" t="s">
        <v>41</v>
      </c>
      <c r="I11" s="19" t="s">
        <v>41</v>
      </c>
      <c r="J11" s="19" t="s">
        <v>41</v>
      </c>
      <c r="K11" s="27" t="str">
        <f t="shared" si="0"/>
        <v>n/a</v>
      </c>
      <c r="L11" s="19"/>
      <c r="M11" s="35" t="s">
        <v>41</v>
      </c>
      <c r="N11" s="19" t="s">
        <v>41</v>
      </c>
      <c r="O11" s="19"/>
      <c r="P11" s="7" t="s">
        <v>42</v>
      </c>
      <c r="Q11" s="7" t="s">
        <v>30</v>
      </c>
      <c r="R11" s="7" t="s">
        <v>53</v>
      </c>
      <c r="S11" s="12" t="s">
        <v>43</v>
      </c>
      <c r="T11" s="12" t="s">
        <v>54</v>
      </c>
    </row>
    <row r="12" spans="2:20" x14ac:dyDescent="0.45">
      <c r="B12" s="6" t="s">
        <v>55</v>
      </c>
      <c r="C12" s="6" t="s">
        <v>56</v>
      </c>
      <c r="D12" s="17" t="s">
        <v>46</v>
      </c>
      <c r="E12" s="17" t="s">
        <v>29</v>
      </c>
      <c r="F12" s="19">
        <v>0.4325</v>
      </c>
      <c r="G12" s="19">
        <v>0.4325</v>
      </c>
      <c r="H12" s="19">
        <v>0.4325</v>
      </c>
      <c r="I12" s="19">
        <v>0.41249999999999998</v>
      </c>
      <c r="J12" s="19">
        <v>0.41249999999999998</v>
      </c>
      <c r="K12" s="27">
        <f t="shared" si="0"/>
        <v>0.42449999999999999</v>
      </c>
      <c r="L12" s="18"/>
      <c r="M12" s="34">
        <v>0.41249999999999998</v>
      </c>
      <c r="N12" s="19">
        <v>0.41249999999999998</v>
      </c>
      <c r="O12" s="19"/>
      <c r="P12" s="7" t="s">
        <v>30</v>
      </c>
      <c r="Q12" s="7" t="s">
        <v>30</v>
      </c>
      <c r="R12" s="7" t="s">
        <v>56</v>
      </c>
      <c r="S12" s="12" t="s">
        <v>32</v>
      </c>
      <c r="T12" s="12" t="s">
        <v>54</v>
      </c>
    </row>
    <row r="13" spans="2:20" x14ac:dyDescent="0.45">
      <c r="B13" s="6" t="s">
        <v>57</v>
      </c>
      <c r="C13" s="6" t="s">
        <v>58</v>
      </c>
      <c r="D13" s="17" t="s">
        <v>46</v>
      </c>
      <c r="E13" s="17" t="s">
        <v>29</v>
      </c>
      <c r="F13" s="17" t="s">
        <v>41</v>
      </c>
      <c r="G13" s="17" t="s">
        <v>41</v>
      </c>
      <c r="H13" s="19">
        <v>0.48899999999999999</v>
      </c>
      <c r="I13" s="19">
        <v>0.48899999999999999</v>
      </c>
      <c r="J13" s="19">
        <v>0.48899999999999999</v>
      </c>
      <c r="K13" s="27">
        <f t="shared" si="0"/>
        <v>0.48900000000000005</v>
      </c>
      <c r="L13" s="18"/>
      <c r="M13" s="34">
        <v>0.48899999999999999</v>
      </c>
      <c r="N13" s="19">
        <v>0.48899999999999999</v>
      </c>
      <c r="O13" s="19"/>
      <c r="P13" s="7" t="s">
        <v>30</v>
      </c>
      <c r="Q13" s="7" t="s">
        <v>30</v>
      </c>
      <c r="R13" s="7" t="s">
        <v>58</v>
      </c>
      <c r="S13" s="12" t="s">
        <v>59</v>
      </c>
      <c r="T13" s="12" t="s">
        <v>33</v>
      </c>
    </row>
    <row r="14" spans="2:20" x14ac:dyDescent="0.45">
      <c r="B14" s="6" t="s">
        <v>60</v>
      </c>
      <c r="C14" s="6" t="s">
        <v>61</v>
      </c>
      <c r="D14" s="17" t="s">
        <v>46</v>
      </c>
      <c r="E14" s="17" t="s">
        <v>29</v>
      </c>
      <c r="F14" s="17" t="s">
        <v>41</v>
      </c>
      <c r="G14" s="17" t="s">
        <v>41</v>
      </c>
      <c r="H14" s="19">
        <v>0.54430000000000001</v>
      </c>
      <c r="I14" s="19">
        <v>0.54430000000000001</v>
      </c>
      <c r="J14" s="19">
        <v>0.54430000000000001</v>
      </c>
      <c r="K14" s="27">
        <f t="shared" si="0"/>
        <v>0.54430000000000001</v>
      </c>
      <c r="L14" s="18"/>
      <c r="M14" s="34">
        <v>0.54430000000000001</v>
      </c>
      <c r="N14" s="19">
        <v>0.54430000000000001</v>
      </c>
      <c r="O14" s="19"/>
      <c r="P14" s="7" t="s">
        <v>30</v>
      </c>
      <c r="Q14" s="7" t="s">
        <v>30</v>
      </c>
      <c r="R14" s="7" t="s">
        <v>61</v>
      </c>
      <c r="S14" s="12" t="s">
        <v>32</v>
      </c>
      <c r="T14" s="12" t="s">
        <v>38</v>
      </c>
    </row>
    <row r="15" spans="2:20" x14ac:dyDescent="0.45">
      <c r="B15" s="6" t="s">
        <v>62</v>
      </c>
      <c r="C15" s="6" t="s">
        <v>63</v>
      </c>
      <c r="D15" s="17" t="s">
        <v>46</v>
      </c>
      <c r="E15" s="17" t="s">
        <v>29</v>
      </c>
      <c r="F15" s="17" t="s">
        <v>41</v>
      </c>
      <c r="G15" s="17" t="s">
        <v>41</v>
      </c>
      <c r="H15" s="17" t="s">
        <v>41</v>
      </c>
      <c r="I15" s="21">
        <v>0.52</v>
      </c>
      <c r="J15" s="19">
        <v>0.51119999999999999</v>
      </c>
      <c r="K15" s="27">
        <f t="shared" si="0"/>
        <v>0.51560000000000006</v>
      </c>
      <c r="L15" s="18"/>
      <c r="M15" s="34">
        <v>0.51119999999999999</v>
      </c>
      <c r="N15" s="19">
        <v>0.51119999999999999</v>
      </c>
      <c r="O15" s="19"/>
      <c r="P15" s="7" t="s">
        <v>30</v>
      </c>
      <c r="Q15" s="7" t="s">
        <v>30</v>
      </c>
      <c r="R15" s="7" t="s">
        <v>63</v>
      </c>
      <c r="S15" s="12" t="s">
        <v>37</v>
      </c>
      <c r="T15" s="12" t="s">
        <v>38</v>
      </c>
    </row>
    <row r="16" spans="2:20" x14ac:dyDescent="0.45">
      <c r="B16" s="6" t="s">
        <v>64</v>
      </c>
      <c r="C16" s="6" t="s">
        <v>65</v>
      </c>
      <c r="D16" s="17" t="s">
        <v>46</v>
      </c>
      <c r="E16" s="17" t="s">
        <v>29</v>
      </c>
      <c r="F16" s="17" t="s">
        <v>41</v>
      </c>
      <c r="G16" s="17" t="s">
        <v>41</v>
      </c>
      <c r="H16" s="17" t="s">
        <v>41</v>
      </c>
      <c r="I16" s="17" t="s">
        <v>41</v>
      </c>
      <c r="J16" s="17" t="s">
        <v>41</v>
      </c>
      <c r="K16" s="27" t="str">
        <f t="shared" si="0"/>
        <v>n/a</v>
      </c>
      <c r="L16" s="19"/>
      <c r="M16" s="35" t="s">
        <v>41</v>
      </c>
      <c r="N16" s="19" t="s">
        <v>41</v>
      </c>
      <c r="O16" s="19"/>
      <c r="P16" s="7" t="s">
        <v>30</v>
      </c>
      <c r="Q16" s="7" t="s">
        <v>30</v>
      </c>
      <c r="R16" s="7" t="s">
        <v>65</v>
      </c>
      <c r="S16" s="12" t="s">
        <v>37</v>
      </c>
      <c r="T16" s="12" t="s">
        <v>33</v>
      </c>
    </row>
    <row r="17" spans="2:20" x14ac:dyDescent="0.45">
      <c r="B17" s="6" t="s">
        <v>64</v>
      </c>
      <c r="C17" s="6" t="s">
        <v>66</v>
      </c>
      <c r="D17" s="17" t="s">
        <v>46</v>
      </c>
      <c r="E17" s="17" t="s">
        <v>29</v>
      </c>
      <c r="F17" s="19" t="s">
        <v>41</v>
      </c>
      <c r="G17" s="19" t="s">
        <v>41</v>
      </c>
      <c r="H17" s="19" t="s">
        <v>41</v>
      </c>
      <c r="I17" s="19" t="s">
        <v>41</v>
      </c>
      <c r="J17" s="19" t="s">
        <v>41</v>
      </c>
      <c r="K17" s="27" t="str">
        <f t="shared" si="0"/>
        <v>n/a</v>
      </c>
      <c r="L17" s="19"/>
      <c r="M17" s="35" t="s">
        <v>41</v>
      </c>
      <c r="N17" s="19" t="s">
        <v>41</v>
      </c>
      <c r="O17" s="19"/>
      <c r="P17" s="7" t="s">
        <v>30</v>
      </c>
      <c r="Q17" s="7" t="s">
        <v>30</v>
      </c>
      <c r="R17" s="7" t="s">
        <v>66</v>
      </c>
      <c r="S17" s="12" t="s">
        <v>43</v>
      </c>
      <c r="T17" s="12" t="s">
        <v>33</v>
      </c>
    </row>
    <row r="18" spans="2:20" x14ac:dyDescent="0.45">
      <c r="B18" s="6" t="s">
        <v>64</v>
      </c>
      <c r="C18" s="6" t="s">
        <v>45</v>
      </c>
      <c r="D18" s="17" t="s">
        <v>46</v>
      </c>
      <c r="E18" s="17" t="s">
        <v>29</v>
      </c>
      <c r="F18" s="17" t="s">
        <v>41</v>
      </c>
      <c r="G18" s="19">
        <v>0.49369999999999997</v>
      </c>
      <c r="H18" s="19">
        <v>0.49369999999999997</v>
      </c>
      <c r="I18" s="19">
        <v>0.49369999999999997</v>
      </c>
      <c r="J18" s="19">
        <v>0.49369999999999997</v>
      </c>
      <c r="K18" s="27">
        <f t="shared" si="0"/>
        <v>0.49369999999999997</v>
      </c>
      <c r="L18" s="18"/>
      <c r="M18" s="34">
        <v>0.49369999999999997</v>
      </c>
      <c r="N18" s="19">
        <v>0.49369999999999997</v>
      </c>
      <c r="O18" s="19"/>
      <c r="P18" s="7" t="s">
        <v>30</v>
      </c>
      <c r="Q18" s="7" t="s">
        <v>30</v>
      </c>
      <c r="R18" s="7" t="s">
        <v>45</v>
      </c>
      <c r="S18" s="12" t="s">
        <v>47</v>
      </c>
      <c r="T18" s="12" t="s">
        <v>38</v>
      </c>
    </row>
    <row r="19" spans="2:20" x14ac:dyDescent="0.45">
      <c r="B19" s="6" t="s">
        <v>67</v>
      </c>
      <c r="C19" s="6" t="s">
        <v>50</v>
      </c>
      <c r="D19" s="17" t="s">
        <v>46</v>
      </c>
      <c r="E19" s="17" t="s">
        <v>29</v>
      </c>
      <c r="F19" s="17" t="s">
        <v>41</v>
      </c>
      <c r="G19" s="17" t="s">
        <v>41</v>
      </c>
      <c r="H19" s="17" t="s">
        <v>41</v>
      </c>
      <c r="I19" s="17" t="s">
        <v>41</v>
      </c>
      <c r="J19" s="17" t="s">
        <v>41</v>
      </c>
      <c r="K19" s="27" t="str">
        <f t="shared" si="0"/>
        <v>n/a</v>
      </c>
      <c r="L19" s="17"/>
      <c r="M19" s="12" t="s">
        <v>41</v>
      </c>
      <c r="N19" s="19" t="s">
        <v>41</v>
      </c>
      <c r="O19" s="19"/>
      <c r="P19" s="7" t="s">
        <v>30</v>
      </c>
      <c r="Q19" s="7" t="s">
        <v>30</v>
      </c>
      <c r="R19" s="7" t="s">
        <v>50</v>
      </c>
      <c r="S19" s="12" t="s">
        <v>47</v>
      </c>
      <c r="T19" s="12" t="s">
        <v>38</v>
      </c>
    </row>
    <row r="20" spans="2:20" ht="71.25" x14ac:dyDescent="0.45">
      <c r="B20" s="6" t="s">
        <v>68</v>
      </c>
      <c r="C20" s="6" t="s">
        <v>49</v>
      </c>
      <c r="D20" s="17" t="s">
        <v>69</v>
      </c>
      <c r="E20" s="17" t="s">
        <v>29</v>
      </c>
      <c r="F20" s="19">
        <v>0.52070000000000005</v>
      </c>
      <c r="G20" s="19">
        <v>0.51919999999999999</v>
      </c>
      <c r="H20" s="19">
        <v>0.52290000000000003</v>
      </c>
      <c r="I20" s="19">
        <v>0.52100000000000002</v>
      </c>
      <c r="J20" s="19">
        <v>0.51990000000000003</v>
      </c>
      <c r="K20" s="27">
        <f t="shared" si="0"/>
        <v>0.52073999999999998</v>
      </c>
      <c r="L20" s="18"/>
      <c r="M20" s="48" t="s">
        <v>70</v>
      </c>
      <c r="N20" s="20">
        <v>0.52039999999999997</v>
      </c>
      <c r="O20" s="20" t="s">
        <v>185</v>
      </c>
      <c r="P20" s="7" t="s">
        <v>42</v>
      </c>
      <c r="Q20" s="7" t="s">
        <v>30</v>
      </c>
      <c r="R20" s="7" t="s">
        <v>49</v>
      </c>
      <c r="S20" s="12" t="s">
        <v>43</v>
      </c>
      <c r="T20" s="12" t="s">
        <v>33</v>
      </c>
    </row>
    <row r="21" spans="2:20" x14ac:dyDescent="0.45">
      <c r="B21" s="6" t="s">
        <v>68</v>
      </c>
      <c r="C21" s="6" t="s">
        <v>71</v>
      </c>
      <c r="D21" s="17" t="s">
        <v>69</v>
      </c>
      <c r="E21" s="17" t="s">
        <v>29</v>
      </c>
      <c r="F21" s="17" t="s">
        <v>41</v>
      </c>
      <c r="G21" s="17" t="s">
        <v>41</v>
      </c>
      <c r="H21" s="17" t="s">
        <v>41</v>
      </c>
      <c r="I21" s="17" t="s">
        <v>41</v>
      </c>
      <c r="J21" s="19">
        <v>0.52500000000000002</v>
      </c>
      <c r="K21" s="27">
        <f t="shared" si="0"/>
        <v>0.52500000000000002</v>
      </c>
      <c r="L21" s="18"/>
      <c r="M21" s="34">
        <v>0.52500000000000002</v>
      </c>
      <c r="N21" s="19">
        <v>0.52500000000000002</v>
      </c>
      <c r="O21" s="19"/>
      <c r="P21" s="7" t="s">
        <v>42</v>
      </c>
      <c r="Q21" s="7" t="s">
        <v>30</v>
      </c>
      <c r="R21" s="7" t="s">
        <v>71</v>
      </c>
      <c r="S21" s="12" t="s">
        <v>59</v>
      </c>
      <c r="T21" s="12" t="s">
        <v>33</v>
      </c>
    </row>
    <row r="22" spans="2:20" x14ac:dyDescent="0.45">
      <c r="B22" s="6" t="s">
        <v>72</v>
      </c>
      <c r="C22" s="6" t="s">
        <v>73</v>
      </c>
      <c r="D22" s="17" t="s">
        <v>69</v>
      </c>
      <c r="E22" s="17" t="s">
        <v>29</v>
      </c>
      <c r="F22" s="17" t="s">
        <v>41</v>
      </c>
      <c r="G22" s="19">
        <v>0.51619999999999999</v>
      </c>
      <c r="H22" s="19">
        <v>0.51619999999999999</v>
      </c>
      <c r="I22" s="19">
        <v>0.51619999999999999</v>
      </c>
      <c r="J22" s="19">
        <v>0.52510000000000001</v>
      </c>
      <c r="K22" s="27">
        <f t="shared" si="0"/>
        <v>0.51842500000000002</v>
      </c>
      <c r="L22" s="18"/>
      <c r="M22" s="34">
        <v>0.52510000000000001</v>
      </c>
      <c r="N22" s="19">
        <v>0.52510000000000001</v>
      </c>
      <c r="O22" s="19"/>
      <c r="P22" s="7" t="s">
        <v>42</v>
      </c>
      <c r="Q22" s="7" t="s">
        <v>30</v>
      </c>
      <c r="R22" s="7" t="s">
        <v>73</v>
      </c>
      <c r="S22" s="12" t="s">
        <v>37</v>
      </c>
      <c r="T22" s="12" t="s">
        <v>74</v>
      </c>
    </row>
    <row r="23" spans="2:20" x14ac:dyDescent="0.45">
      <c r="B23" s="6" t="s">
        <v>75</v>
      </c>
      <c r="C23" s="6" t="s">
        <v>71</v>
      </c>
      <c r="D23" s="17" t="s">
        <v>76</v>
      </c>
      <c r="E23" s="17" t="s">
        <v>29</v>
      </c>
      <c r="F23" s="19">
        <v>0.52</v>
      </c>
      <c r="G23" s="19">
        <v>0.52</v>
      </c>
      <c r="H23" s="19">
        <v>0.52</v>
      </c>
      <c r="I23" s="19">
        <v>0.53</v>
      </c>
      <c r="J23" s="19">
        <v>0.53</v>
      </c>
      <c r="K23" s="27">
        <f t="shared" si="0"/>
        <v>0.52400000000000002</v>
      </c>
      <c r="L23" s="18"/>
      <c r="M23" s="34">
        <v>0.53</v>
      </c>
      <c r="N23" s="19">
        <v>0.53</v>
      </c>
      <c r="O23" s="19"/>
      <c r="P23" s="7" t="s">
        <v>42</v>
      </c>
      <c r="Q23" s="7" t="s">
        <v>31</v>
      </c>
      <c r="R23" s="7" t="s">
        <v>71</v>
      </c>
      <c r="S23" s="12" t="s">
        <v>59</v>
      </c>
      <c r="T23" s="12" t="s">
        <v>33</v>
      </c>
    </row>
    <row r="24" spans="2:20" x14ac:dyDescent="0.45">
      <c r="B24" s="6" t="s">
        <v>75</v>
      </c>
      <c r="C24" s="6" t="s">
        <v>73</v>
      </c>
      <c r="D24" s="17" t="s">
        <v>76</v>
      </c>
      <c r="E24" s="17" t="s">
        <v>29</v>
      </c>
      <c r="F24" s="19">
        <v>0.53</v>
      </c>
      <c r="G24" s="19">
        <v>0.53</v>
      </c>
      <c r="H24" s="19">
        <v>0.53</v>
      </c>
      <c r="I24" s="19">
        <v>0.5121</v>
      </c>
      <c r="J24" s="19">
        <v>0.5121</v>
      </c>
      <c r="K24" s="27">
        <f t="shared" si="0"/>
        <v>0.52284000000000008</v>
      </c>
      <c r="L24" s="18"/>
      <c r="M24" s="34">
        <v>0.5121</v>
      </c>
      <c r="N24" s="19">
        <v>0.5121</v>
      </c>
      <c r="O24" s="19"/>
      <c r="P24" s="7" t="s">
        <v>42</v>
      </c>
      <c r="Q24" s="7" t="s">
        <v>31</v>
      </c>
      <c r="R24" s="7" t="s">
        <v>73</v>
      </c>
      <c r="S24" s="12" t="s">
        <v>37</v>
      </c>
      <c r="T24" s="12" t="s">
        <v>74</v>
      </c>
    </row>
    <row r="25" spans="2:20" x14ac:dyDescent="0.45">
      <c r="B25" s="6" t="s">
        <v>77</v>
      </c>
      <c r="C25" s="6" t="s">
        <v>78</v>
      </c>
      <c r="D25" s="17" t="s">
        <v>76</v>
      </c>
      <c r="E25" s="17" t="s">
        <v>29</v>
      </c>
      <c r="F25" s="19" t="s">
        <v>41</v>
      </c>
      <c r="G25" s="19" t="s">
        <v>41</v>
      </c>
      <c r="H25" s="19" t="s">
        <v>41</v>
      </c>
      <c r="I25" s="19" t="s">
        <v>41</v>
      </c>
      <c r="J25" s="19" t="s">
        <v>41</v>
      </c>
      <c r="K25" s="27" t="str">
        <f t="shared" si="0"/>
        <v>n/a</v>
      </c>
      <c r="L25" s="19"/>
      <c r="M25" s="35" t="s">
        <v>41</v>
      </c>
      <c r="N25" s="19" t="s">
        <v>41</v>
      </c>
      <c r="O25" s="19"/>
      <c r="P25" s="7" t="s">
        <v>30</v>
      </c>
      <c r="Q25" s="7" t="s">
        <v>30</v>
      </c>
      <c r="R25" s="7" t="s">
        <v>78</v>
      </c>
      <c r="S25" s="12" t="s">
        <v>79</v>
      </c>
      <c r="T25" s="12" t="s">
        <v>54</v>
      </c>
    </row>
    <row r="26" spans="2:20" x14ac:dyDescent="0.45">
      <c r="B26" s="6" t="s">
        <v>80</v>
      </c>
      <c r="C26" s="6" t="s">
        <v>52</v>
      </c>
      <c r="D26" s="17" t="s">
        <v>76</v>
      </c>
      <c r="E26" s="17" t="s">
        <v>29</v>
      </c>
      <c r="F26" s="19" t="s">
        <v>41</v>
      </c>
      <c r="G26" s="19" t="s">
        <v>41</v>
      </c>
      <c r="H26" s="19" t="s">
        <v>41</v>
      </c>
      <c r="I26" s="19" t="s">
        <v>41</v>
      </c>
      <c r="J26" s="19" t="s">
        <v>41</v>
      </c>
      <c r="K26" s="27" t="str">
        <f t="shared" si="0"/>
        <v>n/a</v>
      </c>
      <c r="L26" s="19"/>
      <c r="M26" s="35" t="s">
        <v>41</v>
      </c>
      <c r="N26" s="19" t="s">
        <v>41</v>
      </c>
      <c r="O26" s="19"/>
      <c r="P26" s="7" t="s">
        <v>30</v>
      </c>
      <c r="Q26" s="7" t="s">
        <v>30</v>
      </c>
      <c r="R26" s="7" t="s">
        <v>52</v>
      </c>
      <c r="S26" s="12" t="s">
        <v>43</v>
      </c>
      <c r="T26" s="12" t="s">
        <v>33</v>
      </c>
    </row>
    <row r="27" spans="2:20" x14ac:dyDescent="0.45">
      <c r="B27" s="6" t="s">
        <v>81</v>
      </c>
      <c r="C27" s="6" t="s">
        <v>56</v>
      </c>
      <c r="D27" s="17" t="s">
        <v>76</v>
      </c>
      <c r="E27" s="17" t="s">
        <v>29</v>
      </c>
      <c r="F27" s="19">
        <v>0.48229999999999995</v>
      </c>
      <c r="G27" s="19">
        <v>0.48229999999999995</v>
      </c>
      <c r="H27" s="19">
        <v>0.48229999999999995</v>
      </c>
      <c r="I27" s="19">
        <v>0.52149999999999996</v>
      </c>
      <c r="J27" s="19">
        <v>0.52149999999999996</v>
      </c>
      <c r="K27" s="27">
        <f t="shared" si="0"/>
        <v>0.49797999999999998</v>
      </c>
      <c r="L27" s="18"/>
      <c r="M27" s="34">
        <v>0.52149999999999996</v>
      </c>
      <c r="N27" s="19">
        <v>0.52149999999999996</v>
      </c>
      <c r="O27" s="19"/>
      <c r="P27" s="7" t="s">
        <v>30</v>
      </c>
      <c r="Q27" s="7" t="s">
        <v>30</v>
      </c>
      <c r="R27" s="7" t="s">
        <v>56</v>
      </c>
      <c r="S27" s="12" t="s">
        <v>32</v>
      </c>
      <c r="T27" s="12" t="s">
        <v>54</v>
      </c>
    </row>
    <row r="28" spans="2:20" x14ac:dyDescent="0.45">
      <c r="B28" s="6" t="s">
        <v>82</v>
      </c>
      <c r="C28" s="6" t="s">
        <v>61</v>
      </c>
      <c r="D28" s="17" t="s">
        <v>76</v>
      </c>
      <c r="E28" s="17" t="s">
        <v>29</v>
      </c>
      <c r="F28" s="19">
        <v>0.50749999999999995</v>
      </c>
      <c r="G28" s="19">
        <v>0.50749999999999995</v>
      </c>
      <c r="H28" s="19">
        <v>0.505</v>
      </c>
      <c r="I28" s="19">
        <v>0.505</v>
      </c>
      <c r="J28" s="19">
        <v>0.505</v>
      </c>
      <c r="K28" s="27">
        <f t="shared" si="0"/>
        <v>0.50600000000000001</v>
      </c>
      <c r="L28" s="18"/>
      <c r="M28" s="34">
        <v>0.505</v>
      </c>
      <c r="N28" s="19">
        <v>0.505</v>
      </c>
      <c r="O28" s="19"/>
      <c r="P28" s="7" t="s">
        <v>30</v>
      </c>
      <c r="Q28" s="7" t="s">
        <v>30</v>
      </c>
      <c r="R28" s="7" t="s">
        <v>61</v>
      </c>
      <c r="S28" s="12" t="s">
        <v>32</v>
      </c>
      <c r="T28" s="12" t="s">
        <v>38</v>
      </c>
    </row>
    <row r="29" spans="2:20" x14ac:dyDescent="0.45">
      <c r="B29" s="6" t="s">
        <v>83</v>
      </c>
      <c r="C29" s="6" t="s">
        <v>71</v>
      </c>
      <c r="D29" s="17" t="s">
        <v>76</v>
      </c>
      <c r="E29" s="17" t="s">
        <v>29</v>
      </c>
      <c r="F29" s="19">
        <v>0.52</v>
      </c>
      <c r="G29" s="19">
        <v>0.52</v>
      </c>
      <c r="H29" s="19">
        <v>0.52</v>
      </c>
      <c r="I29" s="19">
        <v>0.53</v>
      </c>
      <c r="J29" s="19">
        <v>0.53</v>
      </c>
      <c r="K29" s="27">
        <f t="shared" si="0"/>
        <v>0.52400000000000002</v>
      </c>
      <c r="L29" s="18"/>
      <c r="M29" s="34">
        <v>0.53</v>
      </c>
      <c r="N29" s="19">
        <v>0.53</v>
      </c>
      <c r="O29" s="19"/>
      <c r="P29" s="7" t="s">
        <v>42</v>
      </c>
      <c r="Q29" s="7" t="s">
        <v>30</v>
      </c>
      <c r="R29" s="7" t="s">
        <v>71</v>
      </c>
      <c r="S29" s="12" t="s">
        <v>59</v>
      </c>
      <c r="T29" s="12" t="s">
        <v>33</v>
      </c>
    </row>
    <row r="30" spans="2:20" x14ac:dyDescent="0.45">
      <c r="B30" s="6" t="s">
        <v>83</v>
      </c>
      <c r="C30" s="6" t="s">
        <v>73</v>
      </c>
      <c r="D30" s="17" t="s">
        <v>76</v>
      </c>
      <c r="E30" s="17" t="s">
        <v>29</v>
      </c>
      <c r="F30" s="19">
        <v>0.53</v>
      </c>
      <c r="G30" s="19">
        <v>0.53</v>
      </c>
      <c r="H30" s="19">
        <v>0.52429999999999999</v>
      </c>
      <c r="I30" s="19">
        <v>0.52429999999999999</v>
      </c>
      <c r="J30" s="19">
        <v>0.52429999999999999</v>
      </c>
      <c r="K30" s="27">
        <f t="shared" si="0"/>
        <v>0.52658000000000005</v>
      </c>
      <c r="L30" s="18"/>
      <c r="M30" s="34">
        <v>0.52429999999999999</v>
      </c>
      <c r="N30" s="19">
        <v>0.52429999999999999</v>
      </c>
      <c r="O30" s="19"/>
      <c r="P30" s="7" t="s">
        <v>42</v>
      </c>
      <c r="Q30" s="7" t="s">
        <v>30</v>
      </c>
      <c r="R30" s="7" t="s">
        <v>73</v>
      </c>
      <c r="S30" s="12" t="s">
        <v>37</v>
      </c>
      <c r="T30" s="12" t="s">
        <v>74</v>
      </c>
    </row>
    <row r="31" spans="2:20" x14ac:dyDescent="0.45">
      <c r="B31" s="6" t="s">
        <v>84</v>
      </c>
      <c r="C31" s="6" t="s">
        <v>85</v>
      </c>
      <c r="D31" s="17" t="s">
        <v>86</v>
      </c>
      <c r="E31" s="17" t="s">
        <v>29</v>
      </c>
      <c r="F31" s="19">
        <v>0.52</v>
      </c>
      <c r="G31" s="19" t="s">
        <v>41</v>
      </c>
      <c r="H31" s="19">
        <v>0.52</v>
      </c>
      <c r="I31" s="19">
        <v>0.52</v>
      </c>
      <c r="J31" s="19" t="s">
        <v>41</v>
      </c>
      <c r="K31" s="27">
        <f t="shared" si="0"/>
        <v>0.52</v>
      </c>
      <c r="L31" s="18"/>
      <c r="M31" s="34" t="s">
        <v>41</v>
      </c>
      <c r="N31" s="22" t="s">
        <v>41</v>
      </c>
      <c r="O31" s="19"/>
      <c r="P31" s="7" t="s">
        <v>42</v>
      </c>
      <c r="Q31" s="7" t="s">
        <v>31</v>
      </c>
      <c r="R31" s="7" t="s">
        <v>85</v>
      </c>
      <c r="S31" s="12" t="s">
        <v>43</v>
      </c>
      <c r="T31" s="12" t="s">
        <v>74</v>
      </c>
    </row>
    <row r="32" spans="2:20" x14ac:dyDescent="0.45">
      <c r="B32" s="6" t="s">
        <v>87</v>
      </c>
      <c r="C32" s="6" t="s">
        <v>66</v>
      </c>
      <c r="D32" s="17" t="s">
        <v>88</v>
      </c>
      <c r="E32" s="17" t="s">
        <v>29</v>
      </c>
      <c r="F32" s="19" t="s">
        <v>41</v>
      </c>
      <c r="G32" s="19" t="s">
        <v>41</v>
      </c>
      <c r="H32" s="19" t="s">
        <v>41</v>
      </c>
      <c r="I32" s="19" t="s">
        <v>41</v>
      </c>
      <c r="J32" s="19" t="s">
        <v>41</v>
      </c>
      <c r="K32" s="27" t="str">
        <f t="shared" si="0"/>
        <v>n/a</v>
      </c>
      <c r="L32" s="19"/>
      <c r="M32" s="35" t="s">
        <v>41</v>
      </c>
      <c r="N32" s="19" t="s">
        <v>41</v>
      </c>
      <c r="O32" s="19"/>
      <c r="P32" s="7" t="s">
        <v>42</v>
      </c>
      <c r="Q32" s="7" t="s">
        <v>30</v>
      </c>
      <c r="R32" s="7" t="s">
        <v>66</v>
      </c>
      <c r="S32" s="12" t="s">
        <v>43</v>
      </c>
      <c r="T32" s="12" t="s">
        <v>33</v>
      </c>
    </row>
    <row r="33" spans="2:20" x14ac:dyDescent="0.45">
      <c r="B33" s="6" t="s">
        <v>89</v>
      </c>
      <c r="C33" s="6" t="s">
        <v>65</v>
      </c>
      <c r="D33" s="17" t="s">
        <v>88</v>
      </c>
      <c r="E33" s="17" t="s">
        <v>29</v>
      </c>
      <c r="F33" s="19" t="s">
        <v>41</v>
      </c>
      <c r="G33" s="19" t="s">
        <v>41</v>
      </c>
      <c r="H33" s="19" t="s">
        <v>41</v>
      </c>
      <c r="I33" s="19" t="s">
        <v>41</v>
      </c>
      <c r="J33" s="19" t="s">
        <v>41</v>
      </c>
      <c r="K33" s="27" t="str">
        <f t="shared" si="0"/>
        <v>n/a</v>
      </c>
      <c r="L33" s="19"/>
      <c r="M33" s="35" t="s">
        <v>41</v>
      </c>
      <c r="N33" s="19" t="s">
        <v>41</v>
      </c>
      <c r="O33" s="19"/>
      <c r="P33" s="7" t="s">
        <v>42</v>
      </c>
      <c r="Q33" s="7" t="s">
        <v>30</v>
      </c>
      <c r="R33" s="7" t="s">
        <v>65</v>
      </c>
      <c r="S33" s="12" t="s">
        <v>37</v>
      </c>
      <c r="T33" s="12" t="s">
        <v>33</v>
      </c>
    </row>
    <row r="34" spans="2:20" x14ac:dyDescent="0.45">
      <c r="B34" s="6" t="s">
        <v>90</v>
      </c>
      <c r="C34" s="6" t="s">
        <v>91</v>
      </c>
      <c r="D34" s="17" t="s">
        <v>88</v>
      </c>
      <c r="E34" s="17" t="s">
        <v>29</v>
      </c>
      <c r="F34" s="19" t="s">
        <v>41</v>
      </c>
      <c r="G34" s="19" t="s">
        <v>41</v>
      </c>
      <c r="H34" s="19" t="s">
        <v>41</v>
      </c>
      <c r="I34" s="19" t="s">
        <v>41</v>
      </c>
      <c r="J34" s="19" t="s">
        <v>41</v>
      </c>
      <c r="K34" s="27" t="str">
        <f t="shared" si="0"/>
        <v>n/a</v>
      </c>
      <c r="L34" s="19"/>
      <c r="M34" s="35" t="s">
        <v>41</v>
      </c>
      <c r="N34" s="19" t="s">
        <v>41</v>
      </c>
      <c r="O34" s="19"/>
      <c r="P34" s="7" t="s">
        <v>30</v>
      </c>
      <c r="Q34" s="7" t="s">
        <v>30</v>
      </c>
      <c r="R34" s="7" t="s">
        <v>91</v>
      </c>
      <c r="S34" s="12" t="s">
        <v>43</v>
      </c>
      <c r="T34" s="12" t="s">
        <v>33</v>
      </c>
    </row>
    <row r="35" spans="2:20" ht="57" x14ac:dyDescent="0.45">
      <c r="B35" s="6" t="s">
        <v>92</v>
      </c>
      <c r="C35" s="6" t="s">
        <v>65</v>
      </c>
      <c r="D35" s="17" t="s">
        <v>88</v>
      </c>
      <c r="E35" s="17" t="s">
        <v>29</v>
      </c>
      <c r="F35" s="19">
        <v>0.51</v>
      </c>
      <c r="G35" s="19">
        <v>0.51</v>
      </c>
      <c r="H35" s="19">
        <v>0.51</v>
      </c>
      <c r="I35" s="19">
        <v>0.55000000000000004</v>
      </c>
      <c r="J35" s="19">
        <v>0.55000000000000004</v>
      </c>
      <c r="K35" s="27">
        <f t="shared" si="0"/>
        <v>0.52600000000000002</v>
      </c>
      <c r="L35" s="18"/>
      <c r="M35" s="48">
        <v>0.5</v>
      </c>
      <c r="N35" s="20">
        <v>0.55000000000000004</v>
      </c>
      <c r="O35" s="20" t="s">
        <v>186</v>
      </c>
      <c r="P35" s="7" t="s">
        <v>30</v>
      </c>
      <c r="Q35" s="7" t="s">
        <v>30</v>
      </c>
      <c r="R35" s="3" t="s">
        <v>93</v>
      </c>
      <c r="S35" s="12" t="s">
        <v>32</v>
      </c>
      <c r="T35" s="12" t="s">
        <v>74</v>
      </c>
    </row>
    <row r="36" spans="2:20" x14ac:dyDescent="0.45">
      <c r="B36" s="6" t="s">
        <v>94</v>
      </c>
      <c r="C36" s="6" t="s">
        <v>45</v>
      </c>
      <c r="D36" s="17" t="s">
        <v>88</v>
      </c>
      <c r="E36" s="17" t="s">
        <v>29</v>
      </c>
      <c r="F36" s="17" t="s">
        <v>41</v>
      </c>
      <c r="G36" s="17" t="s">
        <v>41</v>
      </c>
      <c r="H36" s="17" t="s">
        <v>41</v>
      </c>
      <c r="I36" s="19">
        <v>0.5121</v>
      </c>
      <c r="J36" s="19">
        <v>0.5121</v>
      </c>
      <c r="K36" s="27">
        <f t="shared" si="0"/>
        <v>0.5121</v>
      </c>
      <c r="L36" s="18"/>
      <c r="M36" s="34">
        <v>0.5121</v>
      </c>
      <c r="N36" s="19">
        <v>0.5121</v>
      </c>
      <c r="O36" s="19"/>
      <c r="P36" s="7" t="s">
        <v>30</v>
      </c>
      <c r="Q36" s="7" t="s">
        <v>30</v>
      </c>
      <c r="R36" s="7" t="s">
        <v>45</v>
      </c>
      <c r="S36" s="12" t="s">
        <v>47</v>
      </c>
      <c r="T36" s="12" t="s">
        <v>38</v>
      </c>
    </row>
    <row r="37" spans="2:20" x14ac:dyDescent="0.45">
      <c r="B37" s="6" t="s">
        <v>95</v>
      </c>
      <c r="C37" s="6" t="s">
        <v>96</v>
      </c>
      <c r="D37" s="17" t="s">
        <v>97</v>
      </c>
      <c r="E37" s="17" t="s">
        <v>29</v>
      </c>
      <c r="F37" s="19">
        <v>0.49090000000000006</v>
      </c>
      <c r="G37" s="19">
        <v>0.49090000000000006</v>
      </c>
      <c r="H37" s="19">
        <v>0.49090000000000006</v>
      </c>
      <c r="I37" s="17" t="s">
        <v>41</v>
      </c>
      <c r="J37" s="17" t="s">
        <v>41</v>
      </c>
      <c r="K37" s="27">
        <f t="shared" si="0"/>
        <v>0.49090000000000006</v>
      </c>
      <c r="L37" s="18"/>
      <c r="M37" s="34" t="s">
        <v>41</v>
      </c>
      <c r="N37" s="19" t="s">
        <v>41</v>
      </c>
      <c r="O37" s="19"/>
      <c r="P37" s="7" t="s">
        <v>42</v>
      </c>
      <c r="Q37" s="7" t="s">
        <v>30</v>
      </c>
      <c r="R37" s="7" t="s">
        <v>96</v>
      </c>
      <c r="S37" s="12" t="s">
        <v>37</v>
      </c>
      <c r="T37" s="12" t="s">
        <v>33</v>
      </c>
    </row>
    <row r="38" spans="2:20" x14ac:dyDescent="0.45">
      <c r="B38" s="6" t="s">
        <v>95</v>
      </c>
      <c r="C38" s="6" t="s">
        <v>40</v>
      </c>
      <c r="D38" s="17" t="s">
        <v>97</v>
      </c>
      <c r="E38" s="17" t="s">
        <v>29</v>
      </c>
      <c r="F38" s="17" t="s">
        <v>41</v>
      </c>
      <c r="G38" s="17" t="s">
        <v>41</v>
      </c>
      <c r="H38" s="17" t="s">
        <v>41</v>
      </c>
      <c r="I38" s="17" t="s">
        <v>41</v>
      </c>
      <c r="J38" s="17" t="s">
        <v>41</v>
      </c>
      <c r="K38" s="27" t="str">
        <f t="shared" si="0"/>
        <v>n/a</v>
      </c>
      <c r="L38" s="19"/>
      <c r="M38" s="35" t="s">
        <v>41</v>
      </c>
      <c r="N38" s="19" t="s">
        <v>41</v>
      </c>
      <c r="O38" s="19"/>
      <c r="P38" s="7" t="s">
        <v>42</v>
      </c>
      <c r="Q38" s="7" t="s">
        <v>30</v>
      </c>
      <c r="R38" s="7" t="s">
        <v>40</v>
      </c>
      <c r="S38" s="12" t="s">
        <v>43</v>
      </c>
      <c r="T38" s="12" t="s">
        <v>38</v>
      </c>
    </row>
    <row r="39" spans="2:20" ht="85.5" x14ac:dyDescent="0.45">
      <c r="B39" s="6" t="s">
        <v>98</v>
      </c>
      <c r="C39" s="6" t="s">
        <v>96</v>
      </c>
      <c r="D39" s="17" t="s">
        <v>97</v>
      </c>
      <c r="E39" s="17" t="s">
        <v>29</v>
      </c>
      <c r="F39" s="17" t="s">
        <v>41</v>
      </c>
      <c r="G39" s="17" t="s">
        <v>41</v>
      </c>
      <c r="H39" s="17" t="s">
        <v>41</v>
      </c>
      <c r="I39" s="17" t="s">
        <v>41</v>
      </c>
      <c r="J39" s="17" t="s">
        <v>41</v>
      </c>
      <c r="K39" s="27" t="str">
        <f t="shared" si="0"/>
        <v>n/a</v>
      </c>
      <c r="L39" s="17"/>
      <c r="M39" s="48">
        <v>0.50129999999999997</v>
      </c>
      <c r="N39" s="20" t="s">
        <v>41</v>
      </c>
      <c r="O39" s="20" t="s">
        <v>99</v>
      </c>
      <c r="P39" s="7" t="s">
        <v>42</v>
      </c>
      <c r="Q39" s="7" t="s">
        <v>30</v>
      </c>
      <c r="R39" s="7" t="s">
        <v>96</v>
      </c>
      <c r="S39" s="12" t="s">
        <v>37</v>
      </c>
      <c r="T39" s="12" t="s">
        <v>33</v>
      </c>
    </row>
    <row r="40" spans="2:20" x14ac:dyDescent="0.45">
      <c r="B40" s="6" t="s">
        <v>100</v>
      </c>
      <c r="C40" s="6" t="s">
        <v>40</v>
      </c>
      <c r="D40" s="17" t="s">
        <v>97</v>
      </c>
      <c r="E40" s="17" t="s">
        <v>29</v>
      </c>
      <c r="F40" s="17" t="s">
        <v>41</v>
      </c>
      <c r="G40" s="17" t="s">
        <v>41</v>
      </c>
      <c r="H40" s="17" t="s">
        <v>41</v>
      </c>
      <c r="I40" s="17" t="s">
        <v>41</v>
      </c>
      <c r="J40" s="17" t="s">
        <v>41</v>
      </c>
      <c r="K40" s="27" t="str">
        <f t="shared" si="0"/>
        <v>n/a</v>
      </c>
      <c r="L40" s="17"/>
      <c r="M40" s="12" t="s">
        <v>41</v>
      </c>
      <c r="N40" s="19" t="s">
        <v>41</v>
      </c>
      <c r="O40" s="19"/>
      <c r="P40" s="7" t="s">
        <v>30</v>
      </c>
      <c r="Q40" s="7" t="s">
        <v>30</v>
      </c>
      <c r="R40" s="7" t="s">
        <v>40</v>
      </c>
      <c r="S40" s="12" t="s">
        <v>43</v>
      </c>
      <c r="T40" s="12" t="s">
        <v>38</v>
      </c>
    </row>
    <row r="41" spans="2:20" x14ac:dyDescent="0.45">
      <c r="B41" s="6" t="s">
        <v>101</v>
      </c>
      <c r="C41" s="6" t="s">
        <v>96</v>
      </c>
      <c r="D41" s="17" t="s">
        <v>97</v>
      </c>
      <c r="E41" s="17" t="s">
        <v>29</v>
      </c>
      <c r="F41" s="19">
        <v>0.51239999999999997</v>
      </c>
      <c r="G41" s="19">
        <v>0.51239999999999997</v>
      </c>
      <c r="H41" s="19">
        <v>0.51239999999999997</v>
      </c>
      <c r="I41" s="17" t="s">
        <v>41</v>
      </c>
      <c r="J41" s="17" t="s">
        <v>41</v>
      </c>
      <c r="K41" s="27">
        <f t="shared" si="0"/>
        <v>0.51239999999999997</v>
      </c>
      <c r="L41" s="17"/>
      <c r="M41" s="12" t="s">
        <v>41</v>
      </c>
      <c r="N41" s="19" t="s">
        <v>41</v>
      </c>
      <c r="O41" s="19"/>
      <c r="P41" s="7" t="s">
        <v>30</v>
      </c>
      <c r="Q41" s="7" t="s">
        <v>30</v>
      </c>
      <c r="R41" s="7" t="s">
        <v>96</v>
      </c>
      <c r="S41" s="12" t="s">
        <v>37</v>
      </c>
      <c r="T41" s="12" t="s">
        <v>33</v>
      </c>
    </row>
    <row r="42" spans="2:20" x14ac:dyDescent="0.45">
      <c r="B42" s="6" t="s">
        <v>102</v>
      </c>
      <c r="C42" s="6" t="s">
        <v>103</v>
      </c>
      <c r="D42" s="17" t="s">
        <v>104</v>
      </c>
      <c r="E42" s="17" t="s">
        <v>29</v>
      </c>
      <c r="F42" s="17" t="s">
        <v>41</v>
      </c>
      <c r="G42" s="17" t="s">
        <v>41</v>
      </c>
      <c r="H42" s="17" t="s">
        <v>41</v>
      </c>
      <c r="I42" s="17" t="s">
        <v>41</v>
      </c>
      <c r="J42" s="17" t="s">
        <v>41</v>
      </c>
      <c r="K42" s="27" t="str">
        <f t="shared" si="0"/>
        <v>n/a</v>
      </c>
      <c r="L42" s="17"/>
      <c r="M42" s="12" t="s">
        <v>41</v>
      </c>
      <c r="N42" s="19" t="s">
        <v>41</v>
      </c>
      <c r="O42" s="19"/>
      <c r="P42" s="7" t="s">
        <v>30</v>
      </c>
      <c r="Q42" s="7" t="s">
        <v>31</v>
      </c>
      <c r="R42" s="7" t="s">
        <v>103</v>
      </c>
      <c r="S42" s="12" t="s">
        <v>32</v>
      </c>
      <c r="T42" s="12" t="s">
        <v>38</v>
      </c>
    </row>
    <row r="43" spans="2:20" x14ac:dyDescent="0.45">
      <c r="B43" s="6" t="s">
        <v>102</v>
      </c>
      <c r="C43" s="6" t="s">
        <v>105</v>
      </c>
      <c r="D43" s="17" t="s">
        <v>104</v>
      </c>
      <c r="E43" s="17" t="s">
        <v>29</v>
      </c>
      <c r="F43" s="17" t="s">
        <v>41</v>
      </c>
      <c r="G43" s="17" t="s">
        <v>41</v>
      </c>
      <c r="H43" s="17" t="s">
        <v>41</v>
      </c>
      <c r="I43" s="17" t="s">
        <v>41</v>
      </c>
      <c r="J43" s="19">
        <v>0.5</v>
      </c>
      <c r="K43" s="27">
        <f t="shared" si="0"/>
        <v>0.5</v>
      </c>
      <c r="L43" s="18"/>
      <c r="M43" s="34">
        <v>0.5</v>
      </c>
      <c r="N43" s="19">
        <v>0.5</v>
      </c>
      <c r="O43" s="19"/>
      <c r="P43" s="7" t="s">
        <v>30</v>
      </c>
      <c r="Q43" s="7" t="s">
        <v>31</v>
      </c>
      <c r="R43" s="7" t="s">
        <v>105</v>
      </c>
      <c r="S43" s="12" t="s">
        <v>32</v>
      </c>
      <c r="T43" s="12" t="s">
        <v>74</v>
      </c>
    </row>
    <row r="44" spans="2:20" ht="42.75" x14ac:dyDescent="0.45">
      <c r="B44" s="6" t="s">
        <v>106</v>
      </c>
      <c r="C44" s="6" t="s">
        <v>78</v>
      </c>
      <c r="D44" s="17" t="s">
        <v>107</v>
      </c>
      <c r="E44" s="17" t="s">
        <v>29</v>
      </c>
      <c r="F44" s="17" t="s">
        <v>41</v>
      </c>
      <c r="G44" s="19" t="s">
        <v>41</v>
      </c>
      <c r="H44" s="19" t="s">
        <v>41</v>
      </c>
      <c r="I44" s="19" t="s">
        <v>41</v>
      </c>
      <c r="J44" s="19" t="s">
        <v>41</v>
      </c>
      <c r="K44" s="27" t="str">
        <f t="shared" si="0"/>
        <v>n/a</v>
      </c>
      <c r="L44" s="19"/>
      <c r="M44" s="49">
        <v>0.59599999999999997</v>
      </c>
      <c r="N44" s="20">
        <v>0.59599999999999997</v>
      </c>
      <c r="O44" s="20" t="s">
        <v>187</v>
      </c>
      <c r="P44" s="7" t="s">
        <v>42</v>
      </c>
      <c r="Q44" s="7" t="s">
        <v>30</v>
      </c>
      <c r="R44" s="7" t="s">
        <v>78</v>
      </c>
      <c r="S44" s="12" t="s">
        <v>79</v>
      </c>
      <c r="T44" s="12" t="s">
        <v>54</v>
      </c>
    </row>
    <row r="45" spans="2:20" x14ac:dyDescent="0.45">
      <c r="B45" s="6" t="s">
        <v>108</v>
      </c>
      <c r="C45" s="6" t="s">
        <v>109</v>
      </c>
      <c r="D45" s="17" t="s">
        <v>110</v>
      </c>
      <c r="E45" s="17" t="s">
        <v>29</v>
      </c>
      <c r="F45" s="19">
        <v>0.55799999999999994</v>
      </c>
      <c r="G45" s="19">
        <v>0.54669999999999996</v>
      </c>
      <c r="H45" s="19">
        <v>0.54669999999999996</v>
      </c>
      <c r="I45" s="19">
        <v>0.51929999999999998</v>
      </c>
      <c r="J45" s="19">
        <v>0.51929999999999998</v>
      </c>
      <c r="K45" s="27">
        <f t="shared" si="0"/>
        <v>0.53799999999999992</v>
      </c>
      <c r="L45" s="18"/>
      <c r="M45" s="34">
        <v>0.51929999999999998</v>
      </c>
      <c r="N45" s="19">
        <v>0.51929999999999998</v>
      </c>
      <c r="O45" s="19"/>
      <c r="P45" s="7" t="s">
        <v>42</v>
      </c>
      <c r="Q45" s="7" t="s">
        <v>30</v>
      </c>
      <c r="R45" s="7" t="s">
        <v>109</v>
      </c>
      <c r="S45" s="12" t="s">
        <v>111</v>
      </c>
      <c r="T45" s="12" t="s">
        <v>74</v>
      </c>
    </row>
    <row r="46" spans="2:20" x14ac:dyDescent="0.45">
      <c r="B46" s="6" t="s">
        <v>112</v>
      </c>
      <c r="C46" s="6" t="s">
        <v>113</v>
      </c>
      <c r="D46" s="17" t="s">
        <v>114</v>
      </c>
      <c r="E46" s="17" t="s">
        <v>29</v>
      </c>
      <c r="F46" s="19">
        <v>0.49609999999999999</v>
      </c>
      <c r="G46" s="19">
        <v>0.49609999999999999</v>
      </c>
      <c r="H46" s="19">
        <v>0.49609999999999999</v>
      </c>
      <c r="I46" s="19">
        <v>0.49609999999999999</v>
      </c>
      <c r="J46" s="19">
        <v>0.51</v>
      </c>
      <c r="K46" s="27">
        <f t="shared" si="0"/>
        <v>0.49887999999999993</v>
      </c>
      <c r="L46" s="18"/>
      <c r="M46" s="34">
        <v>0.51</v>
      </c>
      <c r="N46" s="19">
        <v>0.51</v>
      </c>
      <c r="O46" s="19"/>
      <c r="P46" s="7" t="s">
        <v>42</v>
      </c>
      <c r="Q46" s="7" t="s">
        <v>30</v>
      </c>
      <c r="R46" s="7" t="s">
        <v>113</v>
      </c>
      <c r="S46" s="12" t="s">
        <v>47</v>
      </c>
      <c r="T46" s="12" t="s">
        <v>115</v>
      </c>
    </row>
    <row r="47" spans="2:20" x14ac:dyDescent="0.45">
      <c r="B47" s="6" t="s">
        <v>116</v>
      </c>
      <c r="C47" s="6" t="s">
        <v>45</v>
      </c>
      <c r="D47" s="17" t="s">
        <v>114</v>
      </c>
      <c r="E47" s="17" t="s">
        <v>29</v>
      </c>
      <c r="F47" s="19">
        <v>0.45</v>
      </c>
      <c r="G47" s="19">
        <v>0.45</v>
      </c>
      <c r="H47" s="19">
        <v>0.45</v>
      </c>
      <c r="I47" s="19">
        <v>0.45</v>
      </c>
      <c r="J47" s="19">
        <v>0.45</v>
      </c>
      <c r="K47" s="27">
        <f t="shared" si="0"/>
        <v>0.45</v>
      </c>
      <c r="L47" s="18"/>
      <c r="M47" s="34">
        <v>0.45</v>
      </c>
      <c r="N47" s="19">
        <v>0.45</v>
      </c>
      <c r="O47" s="19"/>
      <c r="P47" s="7" t="s">
        <v>30</v>
      </c>
      <c r="Q47" s="7" t="s">
        <v>30</v>
      </c>
      <c r="R47" s="7" t="s">
        <v>45</v>
      </c>
      <c r="S47" s="12" t="s">
        <v>47</v>
      </c>
      <c r="T47" s="12" t="s">
        <v>38</v>
      </c>
    </row>
    <row r="48" spans="2:20" x14ac:dyDescent="0.45">
      <c r="B48" s="6" t="s">
        <v>117</v>
      </c>
      <c r="C48" s="6" t="s">
        <v>105</v>
      </c>
      <c r="D48" s="17" t="s">
        <v>118</v>
      </c>
      <c r="E48" s="17" t="s">
        <v>29</v>
      </c>
      <c r="F48" s="19">
        <v>0.5</v>
      </c>
      <c r="G48" s="19">
        <v>0.5</v>
      </c>
      <c r="H48" s="19">
        <v>0.5</v>
      </c>
      <c r="I48" s="19">
        <v>0.5</v>
      </c>
      <c r="J48" s="19">
        <v>0.5</v>
      </c>
      <c r="K48" s="27">
        <f t="shared" si="0"/>
        <v>0.5</v>
      </c>
      <c r="L48" s="18"/>
      <c r="M48" s="34">
        <v>0.5</v>
      </c>
      <c r="N48" s="19">
        <v>0.5</v>
      </c>
      <c r="O48" s="19"/>
      <c r="P48" s="7" t="s">
        <v>30</v>
      </c>
      <c r="Q48" s="7" t="s">
        <v>31</v>
      </c>
      <c r="R48" s="7" t="s">
        <v>105</v>
      </c>
      <c r="S48" s="12" t="s">
        <v>32</v>
      </c>
      <c r="T48" s="12" t="s">
        <v>74</v>
      </c>
    </row>
    <row r="49" spans="2:20" x14ac:dyDescent="0.45">
      <c r="B49" s="6" t="s">
        <v>119</v>
      </c>
      <c r="C49" s="6" t="s">
        <v>120</v>
      </c>
      <c r="D49" s="17" t="s">
        <v>121</v>
      </c>
      <c r="E49" s="17" t="s">
        <v>29</v>
      </c>
      <c r="F49" s="17" t="s">
        <v>41</v>
      </c>
      <c r="G49" s="17" t="s">
        <v>41</v>
      </c>
      <c r="H49" s="17" t="s">
        <v>41</v>
      </c>
      <c r="I49" s="17" t="s">
        <v>41</v>
      </c>
      <c r="J49" s="17" t="s">
        <v>41</v>
      </c>
      <c r="K49" s="27" t="str">
        <f t="shared" si="0"/>
        <v>n/a</v>
      </c>
      <c r="L49" s="17"/>
      <c r="M49" s="12" t="s">
        <v>41</v>
      </c>
      <c r="N49" s="19" t="s">
        <v>41</v>
      </c>
      <c r="O49" s="19"/>
      <c r="P49" s="7" t="s">
        <v>42</v>
      </c>
      <c r="Q49" s="7" t="s">
        <v>31</v>
      </c>
      <c r="R49" s="7" t="s">
        <v>120</v>
      </c>
      <c r="S49" s="12" t="s">
        <v>122</v>
      </c>
      <c r="T49" s="12" t="s">
        <v>54</v>
      </c>
    </row>
    <row r="50" spans="2:20" x14ac:dyDescent="0.45">
      <c r="B50" s="6" t="s">
        <v>123</v>
      </c>
      <c r="C50" s="6" t="s">
        <v>124</v>
      </c>
      <c r="D50" s="17" t="s">
        <v>121</v>
      </c>
      <c r="E50" s="17" t="s">
        <v>29</v>
      </c>
      <c r="F50" s="19">
        <v>0.56000000000000005</v>
      </c>
      <c r="G50" s="17" t="s">
        <v>41</v>
      </c>
      <c r="H50" s="19">
        <v>0.56000000000000005</v>
      </c>
      <c r="I50" s="19">
        <v>0.56000000000000005</v>
      </c>
      <c r="J50" s="19">
        <v>0.56000000000000005</v>
      </c>
      <c r="K50" s="27">
        <f t="shared" si="0"/>
        <v>0.56000000000000005</v>
      </c>
      <c r="L50" s="18"/>
      <c r="M50" s="34">
        <v>0.56000000000000005</v>
      </c>
      <c r="N50" s="19">
        <v>0.56000000000000005</v>
      </c>
      <c r="O50" s="19"/>
      <c r="P50" s="7" t="s">
        <v>42</v>
      </c>
      <c r="Q50" s="7" t="s">
        <v>30</v>
      </c>
      <c r="R50" s="7" t="s">
        <v>124</v>
      </c>
      <c r="S50" s="12" t="s">
        <v>79</v>
      </c>
      <c r="T50" s="12" t="s">
        <v>33</v>
      </c>
    </row>
    <row r="51" spans="2:20" ht="57" x14ac:dyDescent="0.45">
      <c r="B51" s="6" t="s">
        <v>125</v>
      </c>
      <c r="C51" s="6" t="s">
        <v>91</v>
      </c>
      <c r="D51" s="17" t="s">
        <v>121</v>
      </c>
      <c r="E51" s="17" t="s">
        <v>29</v>
      </c>
      <c r="F51" s="19">
        <v>0.53</v>
      </c>
      <c r="G51" s="19">
        <v>0.53</v>
      </c>
      <c r="H51" s="19">
        <v>0.55000000000000004</v>
      </c>
      <c r="I51" s="19">
        <v>0.55000000000000004</v>
      </c>
      <c r="J51" s="19">
        <v>0.55000000000000004</v>
      </c>
      <c r="K51" s="27">
        <f t="shared" si="0"/>
        <v>0.54200000000000004</v>
      </c>
      <c r="L51" s="18"/>
      <c r="M51" s="48">
        <v>0.53</v>
      </c>
      <c r="N51" s="20">
        <v>0.55000000000000004</v>
      </c>
      <c r="O51" s="20" t="s">
        <v>126</v>
      </c>
      <c r="P51" s="7" t="s">
        <v>30</v>
      </c>
      <c r="Q51" s="7" t="s">
        <v>30</v>
      </c>
      <c r="R51" s="7" t="s">
        <v>91</v>
      </c>
      <c r="S51" s="12" t="s">
        <v>43</v>
      </c>
      <c r="T51" s="12" t="s">
        <v>33</v>
      </c>
    </row>
    <row r="52" spans="2:20" x14ac:dyDescent="0.45">
      <c r="B52" s="6" t="s">
        <v>127</v>
      </c>
      <c r="C52" s="6" t="s">
        <v>27</v>
      </c>
      <c r="D52" s="1" t="s">
        <v>128</v>
      </c>
      <c r="E52" s="1" t="s">
        <v>29</v>
      </c>
      <c r="F52" s="1" t="s">
        <v>41</v>
      </c>
      <c r="G52" s="1" t="s">
        <v>41</v>
      </c>
      <c r="H52" s="9">
        <v>0.52500000000000002</v>
      </c>
      <c r="I52" s="9">
        <v>0.52500000000000002</v>
      </c>
      <c r="J52" s="9">
        <v>0.52500000000000002</v>
      </c>
      <c r="K52" s="27">
        <f t="shared" si="0"/>
        <v>0.52500000000000002</v>
      </c>
      <c r="L52" s="18"/>
      <c r="M52" s="34">
        <v>0.52500000000000002</v>
      </c>
      <c r="N52" s="19">
        <v>0.52500000000000002</v>
      </c>
      <c r="O52" s="19"/>
      <c r="P52" s="7" t="s">
        <v>42</v>
      </c>
      <c r="Q52" s="7" t="s">
        <v>30</v>
      </c>
      <c r="R52" s="7" t="s">
        <v>27</v>
      </c>
      <c r="S52" s="12" t="s">
        <v>32</v>
      </c>
      <c r="T52" s="12" t="s">
        <v>33</v>
      </c>
    </row>
    <row r="53" spans="2:20" x14ac:dyDescent="0.45">
      <c r="B53" s="6" t="s">
        <v>127</v>
      </c>
      <c r="C53" s="6" t="s">
        <v>129</v>
      </c>
      <c r="D53" s="1" t="s">
        <v>128</v>
      </c>
      <c r="E53" s="1" t="s">
        <v>29</v>
      </c>
      <c r="F53" s="1" t="s">
        <v>41</v>
      </c>
      <c r="G53" s="9">
        <v>0.52500000000000002</v>
      </c>
      <c r="H53" s="9">
        <v>0.52500000000000002</v>
      </c>
      <c r="I53" s="9">
        <v>0.52500000000000002</v>
      </c>
      <c r="J53" s="9">
        <v>0.52500000000000002</v>
      </c>
      <c r="K53" s="27">
        <f t="shared" si="0"/>
        <v>0.52500000000000002</v>
      </c>
      <c r="L53" s="18"/>
      <c r="M53" s="34">
        <v>0.52500000000000002</v>
      </c>
      <c r="N53" s="19">
        <v>0.52500000000000002</v>
      </c>
      <c r="O53" s="19"/>
      <c r="P53" s="7" t="s">
        <v>42</v>
      </c>
      <c r="Q53" s="7" t="s">
        <v>30</v>
      </c>
      <c r="R53" s="7" t="s">
        <v>129</v>
      </c>
      <c r="S53" s="12" t="s">
        <v>43</v>
      </c>
      <c r="T53" s="12" t="s">
        <v>33</v>
      </c>
    </row>
    <row r="54" spans="2:20" x14ac:dyDescent="0.45">
      <c r="B54" s="6" t="s">
        <v>127</v>
      </c>
      <c r="C54" s="6" t="s">
        <v>130</v>
      </c>
      <c r="D54" s="1" t="s">
        <v>128</v>
      </c>
      <c r="E54" s="1" t="s">
        <v>29</v>
      </c>
      <c r="F54" s="1" t="s">
        <v>41</v>
      </c>
      <c r="G54" s="9">
        <v>0.52500000000000002</v>
      </c>
      <c r="H54" s="9">
        <v>0.52500000000000002</v>
      </c>
      <c r="I54" s="9">
        <v>0.52500000000000002</v>
      </c>
      <c r="J54" s="9">
        <v>0.52500000000000002</v>
      </c>
      <c r="K54" s="27">
        <f t="shared" si="0"/>
        <v>0.52500000000000002</v>
      </c>
      <c r="L54" s="18"/>
      <c r="M54" s="34">
        <v>0.52500000000000002</v>
      </c>
      <c r="N54" s="19">
        <v>0.52500000000000002</v>
      </c>
      <c r="O54" s="19"/>
      <c r="P54" s="7" t="s">
        <v>42</v>
      </c>
      <c r="Q54" s="7" t="s">
        <v>30</v>
      </c>
      <c r="R54" s="7" t="s">
        <v>130</v>
      </c>
      <c r="S54" s="12" t="s">
        <v>59</v>
      </c>
      <c r="T54" s="12" t="s">
        <v>54</v>
      </c>
    </row>
    <row r="55" spans="2:20" x14ac:dyDescent="0.45">
      <c r="B55" s="6" t="s">
        <v>127</v>
      </c>
      <c r="C55" s="6" t="s">
        <v>131</v>
      </c>
      <c r="D55" s="1" t="s">
        <v>128</v>
      </c>
      <c r="E55" s="1" t="s">
        <v>29</v>
      </c>
      <c r="F55" s="1" t="s">
        <v>41</v>
      </c>
      <c r="G55" s="1" t="s">
        <v>41</v>
      </c>
      <c r="H55" s="1" t="s">
        <v>41</v>
      </c>
      <c r="I55" s="1" t="s">
        <v>41</v>
      </c>
      <c r="J55" s="1" t="s">
        <v>41</v>
      </c>
      <c r="K55" s="27" t="str">
        <f t="shared" si="0"/>
        <v>n/a</v>
      </c>
      <c r="M55" s="7" t="s">
        <v>41</v>
      </c>
      <c r="N55" s="19" t="s">
        <v>41</v>
      </c>
      <c r="O55" s="19"/>
      <c r="P55" s="7" t="s">
        <v>42</v>
      </c>
      <c r="Q55" s="7" t="s">
        <v>30</v>
      </c>
      <c r="R55" s="7" t="s">
        <v>131</v>
      </c>
      <c r="S55" s="12" t="s">
        <v>32</v>
      </c>
      <c r="T55" s="12" t="s">
        <v>38</v>
      </c>
    </row>
    <row r="56" spans="2:20" x14ac:dyDescent="0.45">
      <c r="B56" s="6" t="s">
        <v>132</v>
      </c>
      <c r="C56" s="6" t="s">
        <v>133</v>
      </c>
      <c r="D56" s="1" t="s">
        <v>128</v>
      </c>
      <c r="E56" s="1" t="s">
        <v>29</v>
      </c>
      <c r="F56" s="9">
        <v>0.55610000000000004</v>
      </c>
      <c r="G56" s="9">
        <v>0.55689999999999995</v>
      </c>
      <c r="H56" s="9">
        <v>0.55689999999999995</v>
      </c>
      <c r="I56" s="9">
        <v>0.55689999999999995</v>
      </c>
      <c r="J56" s="9">
        <v>0.55689999999999995</v>
      </c>
      <c r="K56" s="27">
        <f t="shared" si="0"/>
        <v>0.5567399999999999</v>
      </c>
      <c r="L56" s="18"/>
      <c r="M56" s="34">
        <v>0.55689999999999995</v>
      </c>
      <c r="N56" s="19">
        <v>0.55689999999999995</v>
      </c>
      <c r="O56" s="19"/>
      <c r="P56" s="7" t="s">
        <v>30</v>
      </c>
      <c r="Q56" s="7" t="s">
        <v>30</v>
      </c>
      <c r="R56" s="7" t="s">
        <v>133</v>
      </c>
      <c r="S56" s="12" t="s">
        <v>43</v>
      </c>
      <c r="T56" s="12" t="s">
        <v>38</v>
      </c>
    </row>
    <row r="57" spans="2:20" x14ac:dyDescent="0.45">
      <c r="B57" s="6" t="s">
        <v>134</v>
      </c>
      <c r="C57" s="6" t="s">
        <v>45</v>
      </c>
      <c r="D57" s="1" t="s">
        <v>128</v>
      </c>
      <c r="E57" s="1" t="s">
        <v>29</v>
      </c>
      <c r="F57" s="9">
        <v>0.54620000000000002</v>
      </c>
      <c r="G57" s="9">
        <v>0.54620000000000002</v>
      </c>
      <c r="H57" s="1" t="s">
        <v>41</v>
      </c>
      <c r="I57" s="1" t="s">
        <v>41</v>
      </c>
      <c r="J57" s="1" t="s">
        <v>41</v>
      </c>
      <c r="K57" s="27">
        <f t="shared" si="0"/>
        <v>0.54620000000000002</v>
      </c>
      <c r="M57" s="7" t="s">
        <v>41</v>
      </c>
      <c r="N57" s="19" t="s">
        <v>41</v>
      </c>
      <c r="O57" s="19"/>
      <c r="P57" s="7" t="s">
        <v>30</v>
      </c>
      <c r="Q57" s="7" t="s">
        <v>30</v>
      </c>
      <c r="R57" s="7" t="s">
        <v>45</v>
      </c>
      <c r="S57" s="12" t="s">
        <v>47</v>
      </c>
      <c r="T57" s="12" t="s">
        <v>38</v>
      </c>
    </row>
    <row r="58" spans="2:20" x14ac:dyDescent="0.45">
      <c r="B58" s="6" t="s">
        <v>134</v>
      </c>
      <c r="C58" s="6" t="s">
        <v>113</v>
      </c>
      <c r="D58" s="1" t="s">
        <v>128</v>
      </c>
      <c r="E58" s="1" t="s">
        <v>29</v>
      </c>
      <c r="F58" s="9">
        <v>0.54770000000000008</v>
      </c>
      <c r="G58" s="9">
        <v>0.54720000000000002</v>
      </c>
      <c r="H58" s="9">
        <v>0.54720000000000002</v>
      </c>
      <c r="I58" s="9">
        <v>0.54700000000000004</v>
      </c>
      <c r="J58" s="9">
        <v>0.54700000000000004</v>
      </c>
      <c r="K58" s="27">
        <f t="shared" si="0"/>
        <v>0.54722000000000004</v>
      </c>
      <c r="L58" s="18"/>
      <c r="M58" s="34">
        <v>0.54700000000000004</v>
      </c>
      <c r="N58" s="19">
        <v>0.54700000000000004</v>
      </c>
      <c r="O58" s="19"/>
      <c r="P58" s="7" t="s">
        <v>30</v>
      </c>
      <c r="Q58" s="7" t="s">
        <v>30</v>
      </c>
      <c r="R58" s="7" t="s">
        <v>113</v>
      </c>
      <c r="S58" s="12" t="s">
        <v>47</v>
      </c>
      <c r="T58" s="12" t="s">
        <v>115</v>
      </c>
    </row>
    <row r="59" spans="2:20" x14ac:dyDescent="0.45">
      <c r="B59" s="6" t="s">
        <v>135</v>
      </c>
      <c r="C59" s="6" t="s">
        <v>85</v>
      </c>
      <c r="D59" s="17" t="s">
        <v>136</v>
      </c>
      <c r="E59" s="17" t="s">
        <v>29</v>
      </c>
      <c r="F59" s="9">
        <v>0.52500000000000002</v>
      </c>
      <c r="G59" s="9">
        <v>0.52500000000000002</v>
      </c>
      <c r="H59" s="9">
        <v>0.52500000000000002</v>
      </c>
      <c r="I59" s="9">
        <v>0.52500000000000002</v>
      </c>
      <c r="J59" s="9">
        <v>0.52500000000000002</v>
      </c>
      <c r="K59" s="27">
        <f t="shared" si="0"/>
        <v>0.52500000000000002</v>
      </c>
      <c r="L59" s="18"/>
      <c r="M59" s="34">
        <v>0.52500000000000002</v>
      </c>
      <c r="N59" s="19">
        <v>0.52500000000000002</v>
      </c>
      <c r="O59" s="19"/>
      <c r="P59" s="7" t="s">
        <v>30</v>
      </c>
      <c r="Q59" s="7" t="s">
        <v>30</v>
      </c>
      <c r="R59" s="7" t="s">
        <v>85</v>
      </c>
      <c r="S59" s="12" t="s">
        <v>43</v>
      </c>
      <c r="T59" s="12" t="s">
        <v>74</v>
      </c>
    </row>
    <row r="60" spans="2:20" ht="16.5" customHeight="1" x14ac:dyDescent="0.45">
      <c r="B60" s="6" t="s">
        <v>137</v>
      </c>
      <c r="C60" s="6" t="s">
        <v>138</v>
      </c>
      <c r="D60" s="17" t="s">
        <v>136</v>
      </c>
      <c r="E60" s="17" t="s">
        <v>29</v>
      </c>
      <c r="F60" s="19">
        <v>0.52</v>
      </c>
      <c r="G60" s="19">
        <v>0.52</v>
      </c>
      <c r="H60" s="19">
        <v>0.52</v>
      </c>
      <c r="I60" s="19">
        <v>0.52</v>
      </c>
      <c r="J60" s="19">
        <v>0.52</v>
      </c>
      <c r="K60" s="27">
        <f t="shared" si="0"/>
        <v>0.52</v>
      </c>
      <c r="L60" s="18"/>
      <c r="M60" s="34">
        <v>0.52</v>
      </c>
      <c r="N60" s="19">
        <v>0.52</v>
      </c>
      <c r="O60" s="19"/>
      <c r="P60" s="7" t="s">
        <v>30</v>
      </c>
      <c r="Q60" s="7" t="s">
        <v>30</v>
      </c>
      <c r="R60" s="7" t="s">
        <v>138</v>
      </c>
      <c r="S60" s="12" t="s">
        <v>32</v>
      </c>
      <c r="T60" s="12" t="s">
        <v>33</v>
      </c>
    </row>
    <row r="61" spans="2:20" x14ac:dyDescent="0.45">
      <c r="B61" s="6" t="s">
        <v>139</v>
      </c>
      <c r="C61" s="6" t="s">
        <v>66</v>
      </c>
      <c r="D61" s="17" t="s">
        <v>136</v>
      </c>
      <c r="E61" s="17" t="s">
        <v>29</v>
      </c>
      <c r="F61" s="17" t="s">
        <v>41</v>
      </c>
      <c r="G61" s="17" t="s">
        <v>41</v>
      </c>
      <c r="H61" s="17" t="s">
        <v>41</v>
      </c>
      <c r="I61" s="17" t="s">
        <v>41</v>
      </c>
      <c r="J61" s="17" t="s">
        <v>41</v>
      </c>
      <c r="K61" s="27" t="str">
        <f t="shared" si="0"/>
        <v>n/a</v>
      </c>
      <c r="L61" s="17"/>
      <c r="M61" s="12" t="s">
        <v>41</v>
      </c>
      <c r="N61" s="19" t="s">
        <v>41</v>
      </c>
      <c r="O61" s="19"/>
      <c r="P61" s="7" t="s">
        <v>30</v>
      </c>
      <c r="Q61" s="7" t="s">
        <v>30</v>
      </c>
      <c r="R61" s="7" t="s">
        <v>66</v>
      </c>
      <c r="S61" s="12" t="s">
        <v>43</v>
      </c>
      <c r="T61" s="12" t="s">
        <v>33</v>
      </c>
    </row>
    <row r="62" spans="2:20" x14ac:dyDescent="0.45">
      <c r="B62" s="6" t="s">
        <v>139</v>
      </c>
      <c r="C62" s="6" t="s">
        <v>63</v>
      </c>
      <c r="D62" s="17" t="s">
        <v>136</v>
      </c>
      <c r="E62" s="17" t="s">
        <v>29</v>
      </c>
      <c r="F62" s="17" t="s">
        <v>41</v>
      </c>
      <c r="G62" s="17" t="s">
        <v>41</v>
      </c>
      <c r="H62" s="17" t="s">
        <v>41</v>
      </c>
      <c r="I62" s="17" t="s">
        <v>41</v>
      </c>
      <c r="J62" s="17" t="s">
        <v>41</v>
      </c>
      <c r="K62" s="27" t="str">
        <f t="shared" si="0"/>
        <v>n/a</v>
      </c>
      <c r="L62" s="17"/>
      <c r="M62" s="12" t="s">
        <v>41</v>
      </c>
      <c r="N62" s="19" t="s">
        <v>41</v>
      </c>
      <c r="O62" s="19"/>
      <c r="P62" s="7" t="s">
        <v>30</v>
      </c>
      <c r="Q62" s="7" t="s">
        <v>30</v>
      </c>
      <c r="R62" s="7" t="s">
        <v>63</v>
      </c>
      <c r="S62" s="12" t="s">
        <v>37</v>
      </c>
      <c r="T62" s="12" t="s">
        <v>38</v>
      </c>
    </row>
    <row r="63" spans="2:20" x14ac:dyDescent="0.45">
      <c r="B63" s="6" t="s">
        <v>139</v>
      </c>
      <c r="C63" s="6" t="s">
        <v>40</v>
      </c>
      <c r="D63" s="17" t="s">
        <v>136</v>
      </c>
      <c r="E63" s="17" t="s">
        <v>29</v>
      </c>
      <c r="F63" s="19">
        <v>0.46</v>
      </c>
      <c r="G63" s="17" t="s">
        <v>41</v>
      </c>
      <c r="H63" s="17" t="s">
        <v>41</v>
      </c>
      <c r="I63" s="17" t="s">
        <v>41</v>
      </c>
      <c r="J63" s="17" t="s">
        <v>41</v>
      </c>
      <c r="K63" s="27">
        <f t="shared" si="0"/>
        <v>0.46</v>
      </c>
      <c r="L63" s="18"/>
      <c r="M63" s="34" t="s">
        <v>41</v>
      </c>
      <c r="N63" s="19" t="s">
        <v>41</v>
      </c>
      <c r="O63" s="19"/>
      <c r="P63" s="7" t="s">
        <v>30</v>
      </c>
      <c r="Q63" s="7" t="s">
        <v>30</v>
      </c>
      <c r="R63" s="7" t="s">
        <v>40</v>
      </c>
      <c r="S63" s="12" t="s">
        <v>43</v>
      </c>
      <c r="T63" s="12" t="s">
        <v>38</v>
      </c>
    </row>
    <row r="64" spans="2:20" x14ac:dyDescent="0.45">
      <c r="B64" s="6" t="s">
        <v>139</v>
      </c>
      <c r="C64" s="6" t="s">
        <v>96</v>
      </c>
      <c r="D64" s="17" t="s">
        <v>136</v>
      </c>
      <c r="E64" s="17" t="s">
        <v>29</v>
      </c>
      <c r="F64" s="17" t="s">
        <v>41</v>
      </c>
      <c r="G64" s="17" t="s">
        <v>41</v>
      </c>
      <c r="H64" s="17" t="s">
        <v>41</v>
      </c>
      <c r="I64" s="17" t="s">
        <v>41</v>
      </c>
      <c r="J64" s="17" t="s">
        <v>41</v>
      </c>
      <c r="K64" s="27" t="str">
        <f t="shared" si="0"/>
        <v>n/a</v>
      </c>
      <c r="L64" s="17"/>
      <c r="M64" s="12" t="s">
        <v>41</v>
      </c>
      <c r="N64" s="19" t="s">
        <v>41</v>
      </c>
      <c r="O64" s="19"/>
      <c r="P64" s="7" t="s">
        <v>30</v>
      </c>
      <c r="Q64" s="7" t="s">
        <v>30</v>
      </c>
      <c r="R64" s="7" t="s">
        <v>96</v>
      </c>
      <c r="S64" s="12" t="s">
        <v>37</v>
      </c>
      <c r="T64" s="12" t="s">
        <v>33</v>
      </c>
    </row>
    <row r="65" spans="2:20" x14ac:dyDescent="0.45">
      <c r="B65" s="6" t="s">
        <v>140</v>
      </c>
      <c r="C65" s="6" t="s">
        <v>78</v>
      </c>
      <c r="D65" s="1" t="s">
        <v>141</v>
      </c>
      <c r="E65" s="1" t="s">
        <v>29</v>
      </c>
      <c r="F65" s="17" t="s">
        <v>41</v>
      </c>
      <c r="G65" s="19" t="s">
        <v>41</v>
      </c>
      <c r="H65" s="19" t="s">
        <v>41</v>
      </c>
      <c r="I65" s="19" t="s">
        <v>41</v>
      </c>
      <c r="J65" s="19" t="s">
        <v>41</v>
      </c>
      <c r="K65" s="27" t="str">
        <f t="shared" si="0"/>
        <v>n/a</v>
      </c>
      <c r="L65" s="19"/>
      <c r="M65" s="35" t="s">
        <v>41</v>
      </c>
      <c r="N65" s="19" t="s">
        <v>41</v>
      </c>
      <c r="O65" s="19"/>
      <c r="P65" s="7" t="s">
        <v>30</v>
      </c>
      <c r="Q65" s="7" t="s">
        <v>30</v>
      </c>
      <c r="R65" s="7" t="s">
        <v>78</v>
      </c>
      <c r="S65" s="12" t="s">
        <v>79</v>
      </c>
      <c r="T65" s="12" t="s">
        <v>54</v>
      </c>
    </row>
    <row r="66" spans="2:20" x14ac:dyDescent="0.45">
      <c r="B66" s="6" t="s">
        <v>142</v>
      </c>
      <c r="C66" s="6" t="s">
        <v>143</v>
      </c>
      <c r="D66" s="1" t="s">
        <v>141</v>
      </c>
      <c r="E66" s="1" t="s">
        <v>29</v>
      </c>
      <c r="F66" s="30">
        <v>0.375</v>
      </c>
      <c r="G66" s="30">
        <v>0.375</v>
      </c>
      <c r="H66" s="30">
        <v>0.4</v>
      </c>
      <c r="I66" s="30">
        <v>0.4</v>
      </c>
      <c r="J66" s="30">
        <v>0.4</v>
      </c>
      <c r="K66" s="27">
        <f t="shared" si="0"/>
        <v>0.38999999999999996</v>
      </c>
      <c r="L66" s="18"/>
      <c r="M66" s="34">
        <v>0.4</v>
      </c>
      <c r="N66" s="19">
        <v>0.4</v>
      </c>
      <c r="O66" s="19"/>
      <c r="P66" s="7" t="s">
        <v>30</v>
      </c>
      <c r="Q66" s="7" t="s">
        <v>30</v>
      </c>
      <c r="R66" s="7" t="s">
        <v>143</v>
      </c>
      <c r="S66" s="12" t="s">
        <v>30</v>
      </c>
      <c r="T66" s="12" t="s">
        <v>115</v>
      </c>
    </row>
    <row r="67" spans="2:20" x14ac:dyDescent="0.45">
      <c r="B67" s="6" t="s">
        <v>144</v>
      </c>
      <c r="C67" s="6" t="s">
        <v>145</v>
      </c>
      <c r="D67" s="1" t="s">
        <v>146</v>
      </c>
      <c r="E67" s="1" t="s">
        <v>29</v>
      </c>
      <c r="F67" s="19">
        <v>0.48</v>
      </c>
      <c r="G67" s="19">
        <v>0.5</v>
      </c>
      <c r="H67" s="19">
        <v>0.5</v>
      </c>
      <c r="I67" s="19">
        <v>0.5</v>
      </c>
      <c r="J67" s="19">
        <v>0.48</v>
      </c>
      <c r="K67" s="27">
        <f t="shared" si="0"/>
        <v>0.49199999999999999</v>
      </c>
      <c r="L67" s="18"/>
      <c r="M67" s="34">
        <v>0.48</v>
      </c>
      <c r="N67" s="19">
        <v>0.48</v>
      </c>
      <c r="O67" s="19"/>
      <c r="P67" s="7" t="s">
        <v>30</v>
      </c>
      <c r="Q67" s="7" t="s">
        <v>31</v>
      </c>
      <c r="R67" s="7" t="s">
        <v>145</v>
      </c>
      <c r="S67" s="12" t="s">
        <v>32</v>
      </c>
      <c r="T67" s="12" t="s">
        <v>38</v>
      </c>
    </row>
    <row r="68" spans="2:20" x14ac:dyDescent="0.45">
      <c r="B68" s="6" t="s">
        <v>147</v>
      </c>
      <c r="C68" s="6" t="s">
        <v>109</v>
      </c>
      <c r="D68" s="1" t="s">
        <v>146</v>
      </c>
      <c r="E68" s="1" t="s">
        <v>29</v>
      </c>
      <c r="F68" s="19">
        <v>0.53079999999999994</v>
      </c>
      <c r="G68" s="19">
        <v>0.53079999999999994</v>
      </c>
      <c r="H68" s="19">
        <v>0.53079999999999994</v>
      </c>
      <c r="I68" s="19">
        <v>0.54320000000000002</v>
      </c>
      <c r="J68" s="19">
        <v>0.54320000000000002</v>
      </c>
      <c r="K68" s="27">
        <f t="shared" si="0"/>
        <v>0.53576000000000001</v>
      </c>
      <c r="L68" s="18"/>
      <c r="M68" s="34">
        <v>0.54320000000000002</v>
      </c>
      <c r="N68" s="19">
        <v>0.54320000000000002</v>
      </c>
      <c r="O68" s="19"/>
      <c r="P68" s="7" t="s">
        <v>30</v>
      </c>
      <c r="Q68" s="7" t="s">
        <v>30</v>
      </c>
      <c r="R68" s="7" t="s">
        <v>109</v>
      </c>
      <c r="S68" s="12" t="s">
        <v>111</v>
      </c>
      <c r="T68" s="12" t="s">
        <v>74</v>
      </c>
    </row>
    <row r="69" spans="2:20" x14ac:dyDescent="0.45">
      <c r="B69" s="6" t="s">
        <v>148</v>
      </c>
      <c r="C69" s="6" t="s">
        <v>109</v>
      </c>
      <c r="D69" s="1" t="s">
        <v>146</v>
      </c>
      <c r="E69" s="1" t="s">
        <v>29</v>
      </c>
      <c r="F69" s="19" t="s">
        <v>41</v>
      </c>
      <c r="G69" s="19" t="s">
        <v>41</v>
      </c>
      <c r="H69" s="19" t="s">
        <v>41</v>
      </c>
      <c r="I69" s="19">
        <v>0.53720000000000001</v>
      </c>
      <c r="J69" s="19">
        <v>0.53720000000000001</v>
      </c>
      <c r="K69" s="27">
        <f t="shared" ref="K69:K72" si="1">IFERROR(AVERAGE(F69:J69), "n/a")</f>
        <v>0.53720000000000001</v>
      </c>
      <c r="L69" s="18"/>
      <c r="M69" s="34">
        <v>0.53720000000000001</v>
      </c>
      <c r="N69" s="19">
        <v>0.53720000000000001</v>
      </c>
      <c r="O69" s="19"/>
      <c r="P69" s="7" t="s">
        <v>30</v>
      </c>
      <c r="Q69" s="7" t="s">
        <v>30</v>
      </c>
      <c r="R69" s="7" t="s">
        <v>109</v>
      </c>
      <c r="S69" s="12" t="s">
        <v>111</v>
      </c>
      <c r="T69" s="12" t="s">
        <v>74</v>
      </c>
    </row>
    <row r="70" spans="2:20" x14ac:dyDescent="0.45">
      <c r="B70" s="6" t="s">
        <v>149</v>
      </c>
      <c r="C70" s="6" t="s">
        <v>150</v>
      </c>
      <c r="D70" s="1" t="s">
        <v>146</v>
      </c>
      <c r="E70" s="1" t="s">
        <v>29</v>
      </c>
      <c r="F70" s="19">
        <v>0.37</v>
      </c>
      <c r="G70" s="19">
        <v>0.37</v>
      </c>
      <c r="H70" s="19">
        <v>0.37</v>
      </c>
      <c r="I70" s="19">
        <v>0.37</v>
      </c>
      <c r="J70" s="19">
        <v>0.37</v>
      </c>
      <c r="K70" s="27">
        <f t="shared" si="1"/>
        <v>0.37</v>
      </c>
      <c r="L70" s="18"/>
      <c r="M70" s="34">
        <v>0.37</v>
      </c>
      <c r="N70" s="22">
        <v>0.37</v>
      </c>
      <c r="O70" s="19"/>
      <c r="P70" s="7" t="s">
        <v>30</v>
      </c>
      <c r="Q70" s="7" t="s">
        <v>30</v>
      </c>
      <c r="R70" s="7" t="s">
        <v>150</v>
      </c>
      <c r="S70" s="12" t="s">
        <v>30</v>
      </c>
      <c r="T70" s="12" t="s">
        <v>33</v>
      </c>
    </row>
    <row r="71" spans="2:20" x14ac:dyDescent="0.45">
      <c r="B71" s="6" t="s">
        <v>151</v>
      </c>
      <c r="C71" s="6" t="s">
        <v>152</v>
      </c>
      <c r="D71" s="1" t="s">
        <v>146</v>
      </c>
      <c r="E71" s="1" t="s">
        <v>29</v>
      </c>
      <c r="F71" s="19">
        <v>0.4</v>
      </c>
      <c r="G71" s="19">
        <v>0.4</v>
      </c>
      <c r="H71" s="19">
        <v>0.41</v>
      </c>
      <c r="I71" s="19">
        <v>0.41</v>
      </c>
      <c r="J71" s="19">
        <v>0.41</v>
      </c>
      <c r="K71" s="27">
        <f t="shared" si="1"/>
        <v>0.40599999999999997</v>
      </c>
      <c r="L71" s="18"/>
      <c r="M71" s="34">
        <v>0.41</v>
      </c>
      <c r="N71" s="22">
        <v>0.41</v>
      </c>
      <c r="O71" s="19"/>
      <c r="P71" s="7" t="s">
        <v>30</v>
      </c>
      <c r="Q71" s="7" t="s">
        <v>30</v>
      </c>
      <c r="R71" s="7" t="s">
        <v>152</v>
      </c>
      <c r="S71" s="12" t="s">
        <v>30</v>
      </c>
      <c r="T71" s="12" t="s">
        <v>54</v>
      </c>
    </row>
    <row r="72" spans="2:20" x14ac:dyDescent="0.45">
      <c r="B72" s="6" t="s">
        <v>153</v>
      </c>
      <c r="C72" s="6" t="s">
        <v>154</v>
      </c>
      <c r="D72" s="1" t="s">
        <v>146</v>
      </c>
      <c r="E72" s="1" t="s">
        <v>29</v>
      </c>
      <c r="F72" s="19">
        <v>0.45</v>
      </c>
      <c r="G72" s="19">
        <v>0.45</v>
      </c>
      <c r="H72" s="19">
        <v>0.45</v>
      </c>
      <c r="I72" s="19">
        <v>0.45</v>
      </c>
      <c r="J72" s="19">
        <v>0.45</v>
      </c>
      <c r="K72" s="27">
        <f t="shared" si="1"/>
        <v>0.45</v>
      </c>
      <c r="L72" s="18"/>
      <c r="M72" s="34">
        <v>0.45</v>
      </c>
      <c r="N72" s="22">
        <v>0.45</v>
      </c>
      <c r="O72" s="19"/>
      <c r="P72" s="7" t="s">
        <v>30</v>
      </c>
      <c r="Q72" s="7" t="s">
        <v>30</v>
      </c>
      <c r="R72" s="7" t="s">
        <v>154</v>
      </c>
      <c r="S72" s="12" t="s">
        <v>30</v>
      </c>
      <c r="T72" s="12" t="s">
        <v>33</v>
      </c>
    </row>
    <row r="73" spans="2:20" x14ac:dyDescent="0.45">
      <c r="B73" s="23" t="s">
        <v>155</v>
      </c>
      <c r="C73" s="23" t="s">
        <v>156</v>
      </c>
      <c r="D73" s="2" t="s">
        <v>146</v>
      </c>
      <c r="E73" s="2" t="s">
        <v>29</v>
      </c>
      <c r="F73" s="31">
        <v>0.4</v>
      </c>
      <c r="G73" s="31">
        <v>0.4</v>
      </c>
      <c r="H73" s="31">
        <v>0.4</v>
      </c>
      <c r="I73" s="31">
        <v>0.4</v>
      </c>
      <c r="J73" s="31">
        <v>0.4</v>
      </c>
      <c r="K73" s="47">
        <f>IFERROR(AVERAGE(F73:J73), "n/a")</f>
        <v>0.4</v>
      </c>
      <c r="L73" s="32"/>
      <c r="M73" s="36">
        <v>0.4</v>
      </c>
      <c r="N73" s="24">
        <v>0.4</v>
      </c>
      <c r="O73" s="19"/>
      <c r="P73" s="7" t="s">
        <v>30</v>
      </c>
      <c r="Q73" s="7" t="s">
        <v>30</v>
      </c>
      <c r="R73" s="7" t="s">
        <v>156</v>
      </c>
      <c r="S73" s="12" t="s">
        <v>30</v>
      </c>
      <c r="T73" s="12" t="s">
        <v>115</v>
      </c>
    </row>
    <row r="74" spans="2:20" s="4" customFormat="1" x14ac:dyDescent="0.45">
      <c r="B74" s="25"/>
      <c r="C74" s="25"/>
      <c r="D74" s="5" t="s">
        <v>157</v>
      </c>
      <c r="E74" s="5"/>
      <c r="F74" s="5"/>
      <c r="G74" s="5"/>
      <c r="H74" s="5"/>
      <c r="I74" s="5"/>
      <c r="J74" s="5"/>
      <c r="K74" s="26">
        <f>AVERAGE(K4:K73)</f>
        <v>0.50089712765957428</v>
      </c>
      <c r="L74" s="26"/>
      <c r="M74" s="37">
        <f>AVERAGE(M4:M73)</f>
        <v>0.50125813953488363</v>
      </c>
      <c r="N74" s="26">
        <f>AVERAGE(N4:N73)</f>
        <v>0.50333023255813947</v>
      </c>
      <c r="O74" s="26"/>
      <c r="P74" s="7"/>
      <c r="Q74" s="7"/>
      <c r="R74" s="7"/>
      <c r="S74" s="12" t="s">
        <v>158</v>
      </c>
      <c r="T74" s="12" t="s">
        <v>159</v>
      </c>
    </row>
    <row r="75" spans="2:20" x14ac:dyDescent="0.45">
      <c r="B75" s="10"/>
      <c r="C75" s="10"/>
      <c r="D75" s="44" t="s">
        <v>160</v>
      </c>
      <c r="E75" s="10"/>
      <c r="F75" s="10"/>
      <c r="G75" s="10"/>
      <c r="H75" s="10"/>
      <c r="I75" s="10"/>
      <c r="J75" s="10"/>
      <c r="K75" s="27">
        <f>MEDIAN(K4:K73)</f>
        <v>0.51842500000000002</v>
      </c>
      <c r="L75" s="27"/>
      <c r="M75" s="38">
        <f>MEDIAN(M4:M73)</f>
        <v>0.5121</v>
      </c>
      <c r="N75" s="27">
        <f>MEDIAN(N4:N73)</f>
        <v>0.52</v>
      </c>
      <c r="O75" s="10"/>
      <c r="S75" s="12" cm="1">
        <f t="array" ref="S75">COUNT(IF(ISNUMBER(FIND("Above Average", S$4:S$73)), N$4:N$73))</f>
        <v>7</v>
      </c>
      <c r="T75" s="12">
        <f>COUNTIF(T4:T73, "Most Credit Supportive")</f>
        <v>9</v>
      </c>
    </row>
    <row r="76" spans="2:20" x14ac:dyDescent="0.45">
      <c r="B76" s="10"/>
      <c r="C76" s="10"/>
      <c r="D76" s="44" t="s">
        <v>161</v>
      </c>
      <c r="E76" s="10"/>
      <c r="F76" s="10"/>
      <c r="G76" s="10"/>
      <c r="H76" s="10"/>
      <c r="I76" s="10"/>
      <c r="J76" s="10"/>
      <c r="K76" s="27">
        <f>MIN(K4:K73)</f>
        <v>0.37</v>
      </c>
      <c r="L76" s="27"/>
      <c r="M76" s="38">
        <f>MIN(M4:M73)</f>
        <v>0.37</v>
      </c>
      <c r="N76" s="27">
        <f>MIN(N4:N73)</f>
        <v>0.37</v>
      </c>
      <c r="O76" s="10"/>
      <c r="S76" s="12"/>
      <c r="T76" s="12"/>
    </row>
    <row r="77" spans="2:20" x14ac:dyDescent="0.45">
      <c r="B77" s="10"/>
      <c r="C77" s="10"/>
      <c r="D77" s="44" t="s">
        <v>162</v>
      </c>
      <c r="E77" s="10"/>
      <c r="F77" s="10"/>
      <c r="G77" s="10"/>
      <c r="H77" s="10"/>
      <c r="I77" s="10"/>
      <c r="J77" s="10"/>
      <c r="K77" s="27">
        <f>MAX(K4:K73)</f>
        <v>0.56000000000000005</v>
      </c>
      <c r="L77" s="27"/>
      <c r="M77" s="38">
        <f>MAX(M4:M73)</f>
        <v>0.59599999999999997</v>
      </c>
      <c r="N77" s="27">
        <f>MAX(N4:N73)</f>
        <v>0.59599999999999997</v>
      </c>
      <c r="O77" s="10"/>
      <c r="S77" s="12"/>
      <c r="T77" s="12"/>
    </row>
    <row r="78" spans="2:20" x14ac:dyDescent="0.45">
      <c r="B78" s="17"/>
      <c r="C78" s="17"/>
      <c r="D78" s="17"/>
      <c r="E78" s="17"/>
      <c r="F78" s="17"/>
      <c r="G78" s="17"/>
      <c r="H78" s="17"/>
      <c r="I78" s="17"/>
      <c r="J78" s="17"/>
      <c r="K78" s="27"/>
      <c r="L78" s="18"/>
      <c r="M78" s="34"/>
      <c r="N78" s="18"/>
      <c r="O78" s="17"/>
      <c r="S78" s="12"/>
      <c r="T78" s="12"/>
    </row>
    <row r="79" spans="2:20" x14ac:dyDescent="0.45">
      <c r="B79" s="17"/>
      <c r="C79" s="17"/>
      <c r="D79" s="17" t="s">
        <v>163</v>
      </c>
      <c r="E79" s="17"/>
      <c r="F79" s="17"/>
      <c r="G79" s="17"/>
      <c r="H79" s="17"/>
      <c r="I79" s="17"/>
      <c r="J79" s="17"/>
      <c r="K79" s="18">
        <f>AVERAGEIF(P:P, "Nuclear", K:K)</f>
        <v>0.52295766666666677</v>
      </c>
      <c r="L79" s="18"/>
      <c r="M79" s="34">
        <f>AVERAGEIF(P:P, "Nuclear", M:M)</f>
        <v>0.52915000000000012</v>
      </c>
      <c r="N79" s="18">
        <f>AVERAGEIF(P:P, "Nuclear", N:N)</f>
        <v>0.53051428571428594</v>
      </c>
      <c r="O79" s="17"/>
      <c r="S79" s="12"/>
      <c r="T79" s="12"/>
    </row>
    <row r="80" spans="2:20" x14ac:dyDescent="0.45">
      <c r="B80" s="17"/>
      <c r="C80" s="17"/>
      <c r="D80" s="17" t="s">
        <v>164</v>
      </c>
      <c r="E80" s="17"/>
      <c r="F80" s="17"/>
      <c r="G80" s="17"/>
      <c r="H80" s="17"/>
      <c r="I80" s="17"/>
      <c r="J80" s="17"/>
      <c r="K80" s="18" cm="1">
        <f t="array" ref="K80">MEDIAN(IF(P4:P73="Nuclear", K4:K73))</f>
        <v>0.52400000000000002</v>
      </c>
      <c r="L80" s="18"/>
      <c r="M80" s="34" cm="1">
        <f t="array" ref="M80">MEDIAN(IF(P4:P73="Nuclear", M4:M73))</f>
        <v>0.52500000000000002</v>
      </c>
      <c r="N80" s="18" cm="1">
        <f t="array" ref="N80">MEDIAN(IF(P4:P73="Nuclear", N4:N73))</f>
        <v>0.52500000000000002</v>
      </c>
      <c r="O80" s="17"/>
      <c r="S80" s="12"/>
      <c r="T80" s="12"/>
    </row>
    <row r="81" spans="2:20" x14ac:dyDescent="0.45">
      <c r="B81" s="17"/>
      <c r="C81" s="17"/>
      <c r="D81" s="17" t="s">
        <v>165</v>
      </c>
      <c r="E81" s="17"/>
      <c r="F81" s="17"/>
      <c r="G81" s="17"/>
      <c r="H81" s="17"/>
      <c r="I81" s="17"/>
      <c r="J81" s="17"/>
      <c r="K81" s="18" cm="1">
        <f t="array" ref="K81">MIN(IF(P4:P73="Nuclear", K4:K73))</f>
        <v>0.49090000000000006</v>
      </c>
      <c r="L81" s="18"/>
      <c r="M81" s="34" cm="1">
        <f t="array" ref="M81">MIN(IF(P4:P73="Nuclear", M4:M73))</f>
        <v>0.50129999999999997</v>
      </c>
      <c r="N81" s="18" cm="1">
        <f t="array" ref="N81">MIN(IF(P4:P73="Nuclear", N4:N73))</f>
        <v>0.51</v>
      </c>
      <c r="O81" s="17"/>
      <c r="S81" s="12"/>
      <c r="T81" s="12"/>
    </row>
    <row r="82" spans="2:20" x14ac:dyDescent="0.45">
      <c r="B82" s="17"/>
      <c r="C82" s="17"/>
      <c r="D82" s="17" t="s">
        <v>166</v>
      </c>
      <c r="E82" s="17"/>
      <c r="F82" s="17"/>
      <c r="G82" s="17"/>
      <c r="H82" s="17"/>
      <c r="I82" s="17"/>
      <c r="J82" s="17"/>
      <c r="K82" s="18" cm="1">
        <f t="array" ref="K82">MAX(IF(P4:P73="Nuclear", K4:K73))</f>
        <v>0.56000000000000005</v>
      </c>
      <c r="L82" s="18"/>
      <c r="M82" s="34" cm="1">
        <f t="array" ref="M82">MAX(IF(P4:P73="Nuclear", M4:M73))</f>
        <v>0.59599999999999997</v>
      </c>
      <c r="N82" s="18" cm="1">
        <f t="array" ref="N82">MAX(IF(P4:P73="Nuclear", N4:N73))</f>
        <v>0.59599999999999997</v>
      </c>
      <c r="O82" s="17"/>
      <c r="S82" s="12"/>
      <c r="T82" s="12"/>
    </row>
    <row r="83" spans="2:20" x14ac:dyDescent="0.45">
      <c r="B83" s="17"/>
      <c r="C83" s="17"/>
      <c r="D83" s="17"/>
      <c r="E83" s="17"/>
      <c r="F83" s="17"/>
      <c r="G83" s="17"/>
      <c r="H83" s="17"/>
      <c r="I83" s="17"/>
      <c r="J83" s="17"/>
      <c r="K83" s="18"/>
      <c r="L83" s="18"/>
      <c r="M83" s="34"/>
      <c r="N83" s="18"/>
      <c r="O83" s="17"/>
      <c r="S83" s="12"/>
      <c r="T83" s="12"/>
    </row>
    <row r="84" spans="2:20" x14ac:dyDescent="0.45">
      <c r="B84" s="17"/>
      <c r="C84" s="17"/>
      <c r="D84" s="17" t="s">
        <v>167</v>
      </c>
      <c r="E84" s="17"/>
      <c r="F84" s="17"/>
      <c r="G84" s="17"/>
      <c r="H84" s="17"/>
      <c r="I84" s="17"/>
      <c r="J84" s="17"/>
      <c r="K84" s="18">
        <f>AVERAGEIF(Q:Q, "Hydro", K:K)</f>
        <v>0.50999250000000007</v>
      </c>
      <c r="L84" s="18"/>
      <c r="M84" s="34">
        <f>AVERAGEIF(Q:Q, "Hydro", M:M)</f>
        <v>0.50492857142857139</v>
      </c>
      <c r="N84" s="18">
        <f>AVERAGEIF(Q:Q, "Hydro", N:N)</f>
        <v>0.50492857142857139</v>
      </c>
      <c r="O84" s="17"/>
      <c r="S84" s="12"/>
      <c r="T84" s="12"/>
    </row>
    <row r="85" spans="2:20" x14ac:dyDescent="0.45">
      <c r="B85" s="17"/>
      <c r="C85" s="17"/>
      <c r="D85" s="17" t="s">
        <v>168</v>
      </c>
      <c r="E85" s="17"/>
      <c r="F85" s="17"/>
      <c r="G85" s="17"/>
      <c r="H85" s="17"/>
      <c r="I85" s="17"/>
      <c r="J85" s="17"/>
      <c r="K85" s="18" cm="1">
        <f t="array" ref="K85">MEDIAN(IF(Q$4:Q$73="Hydro", K$4:K$73))</f>
        <v>0.51</v>
      </c>
      <c r="L85" s="18"/>
      <c r="M85" s="34" cm="1">
        <f t="array" ref="M85">MEDIAN(IF(Q$4:Q$73="Hydro", M$4:M$73))</f>
        <v>0.5</v>
      </c>
      <c r="N85" s="18" cm="1">
        <f t="array" ref="N85">MEDIAN(IF(Q$4:Q$73="Hydro", N$4:N$73))</f>
        <v>0.5</v>
      </c>
      <c r="O85" s="17"/>
      <c r="S85" s="12"/>
      <c r="T85" s="12"/>
    </row>
    <row r="86" spans="2:20" x14ac:dyDescent="0.45">
      <c r="B86" s="17"/>
      <c r="C86" s="17"/>
      <c r="D86" s="17" t="s">
        <v>169</v>
      </c>
      <c r="E86" s="17"/>
      <c r="F86" s="17"/>
      <c r="G86" s="17"/>
      <c r="H86" s="17"/>
      <c r="I86" s="17"/>
      <c r="J86" s="17"/>
      <c r="K86" s="18" cm="1">
        <f t="array" ref="K86">MIN(IF(Q$4:Q$73="Hydro", K$4:K$73))</f>
        <v>0.48986000000000002</v>
      </c>
      <c r="L86" s="18"/>
      <c r="M86" s="34" cm="1">
        <f t="array" ref="M86">MIN(IF(Q$4:Q$73="Hydro", M$4:M$73))</f>
        <v>0.48</v>
      </c>
      <c r="N86" s="18" cm="1">
        <f t="array" ref="N86">MIN(IF(Q$4:Q$73="Hydro", N$4:N$73))</f>
        <v>0.48</v>
      </c>
      <c r="O86" s="17"/>
      <c r="S86" s="12"/>
      <c r="T86" s="12"/>
    </row>
    <row r="87" spans="2:20" x14ac:dyDescent="0.45">
      <c r="B87" s="17"/>
      <c r="C87" s="17"/>
      <c r="D87" s="17" t="s">
        <v>170</v>
      </c>
      <c r="E87" s="17"/>
      <c r="F87" s="17"/>
      <c r="G87" s="17"/>
      <c r="H87" s="17"/>
      <c r="I87" s="17"/>
      <c r="J87" s="17"/>
      <c r="K87" s="18" cm="1">
        <f t="array" ref="K87">MAX(IF(Q$4:Q$73="Hydro", K$4:K$73))</f>
        <v>0.53124000000000005</v>
      </c>
      <c r="L87" s="18"/>
      <c r="M87" s="34" cm="1">
        <f t="array" ref="M87">MAX(IF(Q$4:Q$73="Hydro", M$4:M$73))</f>
        <v>0.53</v>
      </c>
      <c r="N87" s="18" cm="1">
        <f t="array" ref="N87">MAX(IF(Q$4:Q$73="Hydro", N$4:N$73))</f>
        <v>0.53</v>
      </c>
      <c r="O87" s="17"/>
      <c r="S87" s="12"/>
      <c r="T87" s="12"/>
    </row>
    <row r="88" spans="2:20" x14ac:dyDescent="0.45">
      <c r="B88" s="17"/>
      <c r="C88" s="17"/>
      <c r="D88" s="17"/>
      <c r="E88" s="17"/>
      <c r="F88" s="17"/>
      <c r="G88" s="17"/>
      <c r="H88" s="17"/>
      <c r="I88" s="17"/>
      <c r="J88" s="17"/>
      <c r="K88" s="18"/>
      <c r="L88" s="18"/>
      <c r="M88" s="34"/>
      <c r="N88" s="18"/>
      <c r="O88" s="17"/>
      <c r="S88" s="12"/>
      <c r="T88" s="12"/>
    </row>
    <row r="89" spans="2:20" ht="28.5" x14ac:dyDescent="0.45">
      <c r="B89" s="17"/>
      <c r="C89" s="17"/>
      <c r="D89" s="17" t="s">
        <v>171</v>
      </c>
      <c r="E89" s="17"/>
      <c r="F89" s="17"/>
      <c r="G89" s="17"/>
      <c r="H89" s="17"/>
      <c r="I89" s="17"/>
      <c r="J89" s="17"/>
      <c r="K89" s="18">
        <f>AVERAGEIF(T:T, "Most Credit Supportive", K:K)</f>
        <v>0.46337</v>
      </c>
      <c r="L89" s="18"/>
      <c r="M89" s="34">
        <f>AVERAGEIF(T:T, "Most Credit Supportive", M:M)</f>
        <v>0.49299999999999999</v>
      </c>
      <c r="N89" s="18">
        <f>AVERAGEIF(T:T, "Most Credit Supportive", N:N)</f>
        <v>0.49299999999999999</v>
      </c>
      <c r="O89" s="17"/>
      <c r="S89" s="12"/>
      <c r="T89" s="12"/>
    </row>
    <row r="90" spans="2:20" ht="14.25" customHeight="1" x14ac:dyDescent="0.45">
      <c r="B90" s="17"/>
      <c r="C90" s="17"/>
      <c r="D90" s="17" t="s">
        <v>172</v>
      </c>
      <c r="E90" s="17"/>
      <c r="F90" s="17"/>
      <c r="G90" s="17"/>
      <c r="H90" s="17"/>
      <c r="I90" s="17"/>
      <c r="J90" s="17"/>
      <c r="K90" s="18" cm="1">
        <f t="array" ref="K90">MEDIAN(IF(T4:T73="Most Credit Supportive", K4:K73))</f>
        <v>0.46123999999999998</v>
      </c>
      <c r="L90" s="18"/>
      <c r="M90" s="34" cm="1">
        <f t="array" ref="M90">MEDIAN(IF(T4:T73="Most Credit Supportive", M4:M73))</f>
        <v>0.52149999999999996</v>
      </c>
      <c r="N90" s="18" cm="1">
        <f t="array" ref="N90">MEDIAN(IF(T4:T73="Most Credit Supportive", N4:N73))</f>
        <v>0.52149999999999996</v>
      </c>
      <c r="O90" s="17"/>
      <c r="S90" s="12"/>
      <c r="T90" s="12"/>
    </row>
    <row r="91" spans="2:20" ht="28.5" x14ac:dyDescent="0.45">
      <c r="B91" s="17"/>
      <c r="C91" s="17"/>
      <c r="D91" s="17" t="s">
        <v>173</v>
      </c>
      <c r="E91" s="17"/>
      <c r="F91" s="17"/>
      <c r="G91" s="17"/>
      <c r="H91" s="17"/>
      <c r="I91" s="17"/>
      <c r="J91" s="17"/>
      <c r="K91" s="18" cm="1">
        <f t="array" ref="K91">MIN(IF(T4:T73="Most Credit Supportive", K4:K73))</f>
        <v>0.40599999999999997</v>
      </c>
      <c r="L91" s="18"/>
      <c r="M91" s="34" cm="1">
        <f t="array" ref="M91">MIN(IF(T4:T73="Most Credit Supportive", M4:M73))</f>
        <v>0.41</v>
      </c>
      <c r="N91" s="18" cm="1">
        <f t="array" ref="N91">MIN(IF(T4:T73="Most Credit Supportive", N4:N73))</f>
        <v>0.41</v>
      </c>
      <c r="O91" s="17"/>
      <c r="S91" s="12"/>
      <c r="T91" s="12"/>
    </row>
    <row r="92" spans="2:20" ht="28.5" x14ac:dyDescent="0.45">
      <c r="B92" s="17"/>
      <c r="C92" s="17"/>
      <c r="D92" s="17" t="s">
        <v>174</v>
      </c>
      <c r="E92" s="17"/>
      <c r="F92" s="17"/>
      <c r="G92" s="17"/>
      <c r="H92" s="17"/>
      <c r="I92" s="17"/>
      <c r="J92" s="17"/>
      <c r="K92" s="18" cm="1">
        <f t="array" ref="K92">MAX(IF(T4:T73="Most Credit Supportive", K4:K73))</f>
        <v>0.52500000000000002</v>
      </c>
      <c r="L92" s="18"/>
      <c r="M92" s="34" cm="1">
        <f t="array" ref="M92">MAX(IF(T4:T73="Most Credit Supportive", M4:M73))</f>
        <v>0.59599999999999997</v>
      </c>
      <c r="N92" s="18" cm="1">
        <f t="array" ref="N92">MAX(IF(T4:T73="Most Credit Supportive", N4:N73))</f>
        <v>0.59599999999999997</v>
      </c>
      <c r="O92" s="17"/>
      <c r="S92" s="12"/>
      <c r="T92" s="12"/>
    </row>
    <row r="93" spans="2:20" x14ac:dyDescent="0.45">
      <c r="B93" s="17"/>
      <c r="C93" s="17"/>
      <c r="D93" s="17"/>
      <c r="E93" s="17"/>
      <c r="F93" s="17"/>
      <c r="G93" s="17"/>
      <c r="H93" s="17"/>
      <c r="I93" s="17"/>
      <c r="J93" s="17"/>
      <c r="K93" s="45"/>
      <c r="L93" s="17"/>
      <c r="M93" s="12"/>
      <c r="N93" s="18"/>
      <c r="O93" s="17"/>
      <c r="S93" s="12"/>
      <c r="T93" s="12"/>
    </row>
    <row r="94" spans="2:20" x14ac:dyDescent="0.45">
      <c r="B94" s="28" t="s">
        <v>175</v>
      </c>
      <c r="C94" s="10"/>
      <c r="D94" s="10"/>
      <c r="E94" s="10"/>
      <c r="F94" s="10"/>
      <c r="G94" s="10"/>
      <c r="H94" s="10"/>
      <c r="I94" s="10"/>
      <c r="J94" s="10"/>
      <c r="K94" s="44"/>
      <c r="L94" s="10"/>
      <c r="M94" s="33"/>
      <c r="N94" s="10"/>
      <c r="O94" s="10"/>
      <c r="S94" s="12"/>
      <c r="T94" s="12"/>
    </row>
    <row r="95" spans="2:20" ht="30.75" customHeight="1" x14ac:dyDescent="0.45">
      <c r="B95" s="51" t="s">
        <v>176</v>
      </c>
      <c r="C95" s="51"/>
      <c r="D95" s="51"/>
      <c r="E95" s="51"/>
      <c r="F95" s="51"/>
      <c r="G95" s="51"/>
      <c r="H95" s="51"/>
      <c r="I95" s="51"/>
      <c r="J95" s="51"/>
      <c r="K95" s="51"/>
      <c r="L95" s="51"/>
      <c r="M95" s="51"/>
      <c r="N95" s="10"/>
      <c r="O95" s="10"/>
      <c r="S95" s="12"/>
      <c r="T95" s="12"/>
    </row>
    <row r="96" spans="2:20" x14ac:dyDescent="0.45">
      <c r="B96" s="29" t="s">
        <v>177</v>
      </c>
      <c r="C96" s="10"/>
      <c r="D96" s="10"/>
      <c r="E96" s="10"/>
      <c r="F96" s="10"/>
      <c r="G96" s="10"/>
      <c r="H96" s="10"/>
      <c r="I96" s="10"/>
      <c r="J96" s="10"/>
      <c r="K96" s="44"/>
      <c r="L96" s="10"/>
      <c r="M96" s="33"/>
      <c r="N96" s="10"/>
      <c r="O96" s="10"/>
      <c r="S96" s="12"/>
      <c r="T96" s="12"/>
    </row>
    <row r="97" spans="2:20" x14ac:dyDescent="0.45">
      <c r="B97" s="29" t="s">
        <v>178</v>
      </c>
      <c r="C97" s="10"/>
      <c r="D97" s="10"/>
      <c r="E97" s="10"/>
      <c r="F97" s="10"/>
      <c r="G97" s="10"/>
      <c r="H97" s="10"/>
      <c r="I97" s="10"/>
      <c r="J97" s="10"/>
      <c r="K97" s="44"/>
      <c r="L97" s="10"/>
      <c r="M97" s="50"/>
      <c r="N97" s="10"/>
      <c r="O97" s="10"/>
      <c r="S97" s="12"/>
      <c r="T97" s="12"/>
    </row>
    <row r="98" spans="2:20" x14ac:dyDescent="0.45">
      <c r="B98" s="29" t="s">
        <v>179</v>
      </c>
      <c r="C98" s="10"/>
      <c r="D98" s="10"/>
      <c r="E98" s="10"/>
      <c r="F98" s="10"/>
      <c r="G98" s="10"/>
      <c r="H98" s="10"/>
      <c r="I98" s="10"/>
      <c r="J98" s="10"/>
      <c r="K98" s="44"/>
      <c r="L98" s="10"/>
      <c r="M98" s="50"/>
      <c r="N98" s="10"/>
      <c r="O98" s="10"/>
      <c r="S98" s="12"/>
      <c r="T98" s="12"/>
    </row>
    <row r="99" spans="2:20" x14ac:dyDescent="0.45">
      <c r="B99" s="29"/>
      <c r="C99" s="10"/>
      <c r="D99" s="10"/>
      <c r="E99" s="10"/>
      <c r="F99" s="10"/>
      <c r="G99" s="10"/>
      <c r="H99" s="10"/>
      <c r="I99" s="10"/>
      <c r="J99" s="10"/>
      <c r="K99" s="44"/>
      <c r="L99" s="10"/>
      <c r="M99" s="33"/>
      <c r="N99" s="10"/>
      <c r="O99" s="10"/>
      <c r="S99" s="12"/>
      <c r="T99" s="12"/>
    </row>
    <row r="100" spans="2:20" x14ac:dyDescent="0.45">
      <c r="B100" s="40" t="s">
        <v>180</v>
      </c>
      <c r="C100" s="10"/>
      <c r="D100" s="10"/>
      <c r="E100" s="10"/>
      <c r="F100" s="10"/>
      <c r="G100" s="10"/>
      <c r="H100" s="10"/>
      <c r="I100" s="10"/>
      <c r="J100" s="10"/>
      <c r="K100" s="44"/>
      <c r="L100" s="10"/>
      <c r="M100" s="33"/>
      <c r="N100" s="10"/>
      <c r="O100" s="10"/>
      <c r="S100" s="12"/>
      <c r="T100" s="12"/>
    </row>
    <row r="101" spans="2:20" x14ac:dyDescent="0.45">
      <c r="B101" s="29" t="s">
        <v>181</v>
      </c>
      <c r="C101" s="10"/>
      <c r="D101" s="10"/>
      <c r="E101" s="10"/>
      <c r="F101" s="10"/>
      <c r="G101" s="10"/>
      <c r="H101" s="10"/>
      <c r="I101" s="10"/>
      <c r="J101" s="10"/>
      <c r="K101" s="44"/>
      <c r="L101" s="10"/>
      <c r="M101" s="33"/>
      <c r="N101" s="10"/>
      <c r="O101" s="10"/>
      <c r="S101" s="12"/>
      <c r="T101" s="12"/>
    </row>
    <row r="102" spans="2:20" x14ac:dyDescent="0.45">
      <c r="B102" s="29" t="s">
        <v>182</v>
      </c>
    </row>
    <row r="103" spans="2:20" x14ac:dyDescent="0.45">
      <c r="B103" s="29" t="s">
        <v>183</v>
      </c>
    </row>
    <row r="104" spans="2:20" x14ac:dyDescent="0.45">
      <c r="B104" s="29" t="s">
        <v>184</v>
      </c>
    </row>
    <row r="106" spans="2:20" x14ac:dyDescent="0.45">
      <c r="B106" s="29"/>
    </row>
  </sheetData>
  <mergeCells count="1">
    <mergeCell ref="B95:M95"/>
  </mergeCells>
  <phoneticPr fontId="8" type="noConversion"/>
  <pageMargins left="0.7" right="0.7" top="0.75" bottom="0.75" header="0.3" footer="0.3"/>
  <pageSetup scale="31" orientation="portrait" r:id="rId1"/>
  <colBreaks count="1" manualBreakCount="1">
    <brk id="1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A12F0ED7FFD14AB5FE172055022F86" ma:contentTypeVersion="11" ma:contentTypeDescription="Create a new document." ma:contentTypeScope="" ma:versionID="629d2fd901fa090042dc70e91cd54354">
  <xsd:schema xmlns:xsd="http://www.w3.org/2001/XMLSchema" xmlns:xs="http://www.w3.org/2001/XMLSchema" xmlns:p="http://schemas.microsoft.com/office/2006/metadata/properties" xmlns:ns2="3c32e2f1-9b83-4e10-818f-dddacb8781b0" xmlns:ns3="9909a1fe-d543-41d5-a7bd-5a24856ec748" targetNamespace="http://schemas.microsoft.com/office/2006/metadata/properties" ma:root="true" ma:fieldsID="a5993e025ec559fafdcb103b85ce19b7" ns2:_="" ns3:_="">
    <xsd:import namespace="3c32e2f1-9b83-4e10-818f-dddacb8781b0"/>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2e2f1-9b83-4e10-818f-dddacb878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909a1fe-d543-41d5-a7bd-5a24856ec748" xsi:nil="true"/>
    <lcf76f155ced4ddcb4097134ff3c332f xmlns="3c32e2f1-9b83-4e10-818f-dddacb8781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494167-EBE2-4344-8B42-BF478DB071F7}">
  <ds:schemaRefs>
    <ds:schemaRef ds:uri="http://schemas.microsoft.com/sharepoint/v3/contenttype/forms"/>
  </ds:schemaRefs>
</ds:datastoreItem>
</file>

<file path=customXml/itemProps2.xml><?xml version="1.0" encoding="utf-8"?>
<ds:datastoreItem xmlns:ds="http://schemas.openxmlformats.org/officeDocument/2006/customXml" ds:itemID="{5E306936-B8FD-4E68-9417-E5C598B6F2CC}"/>
</file>

<file path=customXml/itemProps3.xml><?xml version="1.0" encoding="utf-8"?>
<ds:datastoreItem xmlns:ds="http://schemas.openxmlformats.org/officeDocument/2006/customXml" ds:itemID="{A9C93342-D747-4832-AE83-1F6B2D743AC6}">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 ds:uri="http://schemas.microsoft.com/office/infopath/2007/PartnerControls"/>
    <ds:schemaRef ds:uri="76a73a03-073c-4e8a-9fc1-654f7c642b9a"/>
    <ds:schemaRef ds:uri="63d7fcb5-7bd1-497a-b94f-6231df271a74"/>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Authorized Equity Ratios</vt:lpstr>
      <vt:lpstr>'Authorized Equity Ratios'!Print_Area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Bryan Hu</cp:lastModifiedBy>
  <cp:revision/>
  <dcterms:created xsi:type="dcterms:W3CDTF">2025-05-28T17:50:04Z</dcterms:created>
  <dcterms:modified xsi:type="dcterms:W3CDTF">2026-04-14T03:44:52Z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0x0101006AA12F0ED7FFD14AB5FE172055022F86</vt:lpwstr>
  </property>
  <property fmtid="{D5CDD505-2E9C-101B-9397-08002B2CF9AE}" pid="3" name="{A44787D4-0540-4523-9961-78E4036D8C6D}">
    <vt:lpwstr>{E66B9AA5-D2DA-4538-992B-EE0259FEE51D}</vt:lpwstr>
  </property>
  <property fmtid="{D5CDD505-2E9C-101B-9397-08002B2CF9AE}" pid="4" name="Industry_x0020_Segment">
    <vt:lpwstr/>
  </property>
  <property fmtid="{D5CDD505-2E9C-101B-9397-08002B2CF9AE}" pid="5" name="Practice Areas and Services Provided">
    <vt:lpwstr/>
  </property>
  <property fmtid="{D5CDD505-2E9C-101B-9397-08002B2CF9AE}" pid="6" name="Practice_x0020_Areas_x0020_and_x0020_Services_x0020_Provided">
    <vt:lpwstr/>
  </property>
  <property fmtid="{D5CDD505-2E9C-101B-9397-08002B2CF9AE}" pid="7" name="Industry Segment">
    <vt:lpwstr/>
  </property>
  <property fmtid="{D5CDD505-2E9C-101B-9397-08002B2CF9AE}" pid="8" name="MediaServiceImageTags">
    <vt:lpwstr/>
  </property>
  <property fmtid="{D5CDD505-2E9C-101B-9397-08002B2CF9AE}" pid="9" name="Engagement_x0020_Type">
    <vt:lpwstr/>
  </property>
  <property fmtid="{D5CDD505-2E9C-101B-9397-08002B2CF9AE}" pid="10" name="Engagement Type">
    <vt:lpwstr/>
  </property>
</Properties>
</file>