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corp.opg.com\opg\OEB APPLICATION\EB-2025-0297 COS\Interrogatories - Working Folder\Exhibit C\"/>
    </mc:Choice>
  </mc:AlternateContent>
  <xr:revisionPtr revIDLastSave="0" documentId="8_{3E6A6F6A-6438-4BA2-9146-31E1235B6458}" xr6:coauthVersionLast="47" xr6:coauthVersionMax="47" xr10:uidLastSave="{00000000-0000-0000-0000-000000000000}"/>
  <bookViews>
    <workbookView xWindow="1520" yWindow="1520" windowWidth="14400" windowHeight="8170" xr2:uid="{00000000-000D-0000-FFFF-FFFF00000000}"/>
  </bookViews>
  <sheets>
    <sheet name="Gen Capacity" sheetId="9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9" l="1"/>
  <c r="AL4" i="9"/>
  <c r="AL5" i="9" s="1"/>
  <c r="AL6" i="9" s="1"/>
  <c r="V5" i="9"/>
  <c r="AZ2" i="9"/>
  <c r="AY2" i="9"/>
  <c r="AX2" i="9"/>
  <c r="AW2" i="9"/>
  <c r="AV2" i="9"/>
  <c r="AU2" i="9"/>
  <c r="AR2" i="9"/>
  <c r="AQ2" i="9"/>
  <c r="AP2" i="9"/>
  <c r="AO2" i="9"/>
  <c r="AN2" i="9"/>
  <c r="D14" i="9" l="1"/>
  <c r="X14" i="9" s="1"/>
  <c r="AD10" i="9"/>
  <c r="AF11" i="9"/>
  <c r="AG11" i="9"/>
  <c r="AF9" i="9"/>
  <c r="U11" i="9"/>
  <c r="V9" i="9"/>
  <c r="AB3" i="9"/>
  <c r="Z6" i="9"/>
  <c r="Z7" i="9"/>
  <c r="Z9" i="9"/>
  <c r="Z15" i="9"/>
  <c r="V7" i="9"/>
  <c r="AA9" i="9"/>
  <c r="AA11" i="9"/>
  <c r="AA3" i="9"/>
  <c r="AB7" i="9"/>
  <c r="AC8" i="9"/>
  <c r="AC11" i="9"/>
  <c r="W9" i="9"/>
  <c r="X8" i="9"/>
  <c r="AC3" i="9"/>
  <c r="AB9" i="9"/>
  <c r="AB11" i="9"/>
  <c r="AG3" i="9"/>
  <c r="AG4" i="9"/>
  <c r="AE9" i="9"/>
  <c r="AG13" i="9"/>
  <c r="AG18" i="9"/>
  <c r="AG16" i="9"/>
  <c r="AF8" i="9"/>
  <c r="U13" i="9"/>
  <c r="U16" i="9"/>
  <c r="U19" i="9"/>
  <c r="V13" i="9"/>
  <c r="V16" i="9"/>
  <c r="W13" i="9"/>
  <c r="W16" i="9"/>
  <c r="W18" i="9"/>
  <c r="AF12" i="9"/>
  <c r="X13" i="9"/>
  <c r="X16" i="9"/>
  <c r="Y13" i="9"/>
  <c r="Y16" i="9"/>
  <c r="AA5" i="9"/>
  <c r="Z13" i="9"/>
  <c r="Z16" i="9"/>
  <c r="AF13" i="9"/>
  <c r="AA18" i="9"/>
  <c r="AA16" i="9"/>
  <c r="AA19" i="9"/>
  <c r="AF5" i="9"/>
  <c r="AA13" i="9"/>
  <c r="AB13" i="9"/>
  <c r="AB16" i="9"/>
  <c r="AB17" i="9"/>
  <c r="AB18" i="9"/>
  <c r="AC13" i="9"/>
  <c r="AC16" i="9"/>
  <c r="AC18" i="9"/>
  <c r="AC7" i="9"/>
  <c r="AD13" i="9"/>
  <c r="AD16" i="9"/>
  <c r="AE13" i="9"/>
  <c r="AE16" i="9"/>
  <c r="U10" i="9"/>
  <c r="AE15" i="9"/>
  <c r="AF16" i="9"/>
  <c r="Y6" i="9"/>
  <c r="V10" i="9"/>
  <c r="AD4" i="9"/>
  <c r="AA6" i="9"/>
  <c r="Y8" i="9"/>
  <c r="W10" i="9"/>
  <c r="AE6" i="9"/>
  <c r="S21" i="9"/>
  <c r="X10" i="9"/>
  <c r="AF6" i="9"/>
  <c r="AB10" i="9"/>
  <c r="Z10" i="9"/>
  <c r="U3" i="9"/>
  <c r="AC10" i="9"/>
  <c r="V4" i="9"/>
  <c r="AG6" i="9"/>
  <c r="X3" i="9"/>
  <c r="U6" i="9"/>
  <c r="AC6" i="9"/>
  <c r="AG8" i="9"/>
  <c r="AE10" i="9"/>
  <c r="Y3" i="9"/>
  <c r="AF10" i="9"/>
  <c r="X6" i="9"/>
  <c r="Y10" i="9"/>
  <c r="V6" i="9"/>
  <c r="Z3" i="9"/>
  <c r="W6" i="9"/>
  <c r="U7" i="9"/>
  <c r="AG10" i="9"/>
  <c r="AD15" i="9"/>
  <c r="W11" i="9"/>
  <c r="AD3" i="9"/>
  <c r="X5" i="9"/>
  <c r="S6" i="9"/>
  <c r="AF7" i="9"/>
  <c r="AD8" i="9"/>
  <c r="X11" i="9"/>
  <c r="X12" i="9"/>
  <c r="V15" i="9"/>
  <c r="S18" i="9"/>
  <c r="AF19" i="9"/>
  <c r="AF20" i="9"/>
  <c r="U5" i="9"/>
  <c r="W5" i="9"/>
  <c r="AE3" i="9"/>
  <c r="Y5" i="9"/>
  <c r="AE8" i="9"/>
  <c r="AC9" i="9"/>
  <c r="Y11" i="9"/>
  <c r="Y12" i="9"/>
  <c r="W15" i="9"/>
  <c r="U17" i="9"/>
  <c r="U18" i="9"/>
  <c r="AG19" i="9"/>
  <c r="AG20" i="9"/>
  <c r="W4" i="9"/>
  <c r="Z4" i="9"/>
  <c r="AE7" i="9"/>
  <c r="AB4" i="9"/>
  <c r="AF3" i="9"/>
  <c r="AC4" i="9"/>
  <c r="Z5" i="9"/>
  <c r="S7" i="9"/>
  <c r="AA10" i="9"/>
  <c r="Z11" i="9"/>
  <c r="Z12" i="9"/>
  <c r="X15" i="9"/>
  <c r="V17" i="9"/>
  <c r="V18" i="9"/>
  <c r="AA12" i="9"/>
  <c r="W17" i="9"/>
  <c r="U20" i="9"/>
  <c r="AB6" i="9"/>
  <c r="X17" i="9"/>
  <c r="X18" i="9"/>
  <c r="V19" i="9"/>
  <c r="V20" i="9"/>
  <c r="V3" i="9"/>
  <c r="U8" i="9"/>
  <c r="AC12" i="9"/>
  <c r="AA15" i="9"/>
  <c r="Y18" i="9"/>
  <c r="W19" i="9"/>
  <c r="W20" i="9"/>
  <c r="X21" i="9"/>
  <c r="AB5" i="9"/>
  <c r="Z8" i="9"/>
  <c r="AB12" i="9"/>
  <c r="AF4" i="9"/>
  <c r="AC5" i="9"/>
  <c r="W7" i="9"/>
  <c r="AG9" i="9"/>
  <c r="Y17" i="9"/>
  <c r="W3" i="9"/>
  <c r="AD5" i="9"/>
  <c r="X7" i="9"/>
  <c r="V8" i="9"/>
  <c r="S9" i="9"/>
  <c r="AD11" i="9"/>
  <c r="AD12" i="9"/>
  <c r="AB15" i="9"/>
  <c r="Z17" i="9"/>
  <c r="Z18" i="9"/>
  <c r="X19" i="9"/>
  <c r="X20" i="9"/>
  <c r="AE4" i="9"/>
  <c r="S4" i="9"/>
  <c r="AA4" i="9"/>
  <c r="AE5" i="9"/>
  <c r="Y7" i="9"/>
  <c r="W8" i="9"/>
  <c r="U9" i="9"/>
  <c r="AE11" i="9"/>
  <c r="AE12" i="9"/>
  <c r="AC15" i="9"/>
  <c r="AA17" i="9"/>
  <c r="Y19" i="9"/>
  <c r="Y20" i="9"/>
  <c r="Z19" i="9"/>
  <c r="Z20" i="9"/>
  <c r="AG12" i="9"/>
  <c r="AC17" i="9"/>
  <c r="AA20" i="9"/>
  <c r="X9" i="9"/>
  <c r="AF15" i="9"/>
  <c r="AD17" i="9"/>
  <c r="AD18" i="9"/>
  <c r="AB19" i="9"/>
  <c r="AB20" i="9"/>
  <c r="AA8" i="9"/>
  <c r="Y9" i="9"/>
  <c r="U12" i="9"/>
  <c r="AG15" i="9"/>
  <c r="AE17" i="9"/>
  <c r="AE18" i="9"/>
  <c r="AC19" i="9"/>
  <c r="AC20" i="9"/>
  <c r="X4" i="9"/>
  <c r="Y4" i="9"/>
  <c r="AG5" i="9"/>
  <c r="AD7" i="9"/>
  <c r="AB8" i="9"/>
  <c r="V11" i="9"/>
  <c r="V12" i="9"/>
  <c r="Y15" i="9"/>
  <c r="AF17" i="9"/>
  <c r="AF18" i="9"/>
  <c r="AD19" i="9"/>
  <c r="AD20" i="9"/>
  <c r="W12" i="9"/>
  <c r="U15" i="9"/>
  <c r="AG17" i="9"/>
  <c r="AE19" i="9"/>
  <c r="AE20" i="9"/>
  <c r="S11" i="9"/>
  <c r="S17" i="9"/>
  <c r="S20" i="9"/>
  <c r="AG7" i="9"/>
  <c r="S10" i="9"/>
  <c r="U21" i="9"/>
  <c r="S8" i="9"/>
  <c r="S13" i="9"/>
  <c r="S15" i="9"/>
  <c r="V21" i="9"/>
  <c r="W21" i="9"/>
  <c r="S5" i="9"/>
  <c r="AA7" i="9"/>
  <c r="S16" i="9"/>
  <c r="S19" i="9"/>
  <c r="AC21" i="9"/>
  <c r="AL7" i="9"/>
  <c r="S12" i="9"/>
  <c r="AD21" i="9"/>
  <c r="U4" i="9"/>
  <c r="AD6" i="9"/>
  <c r="AD9" i="9"/>
  <c r="Y21" i="9"/>
  <c r="S3" i="9"/>
  <c r="AF21" i="9"/>
  <c r="AG21" i="9"/>
  <c r="Z21" i="9"/>
  <c r="V14" i="9" l="1"/>
  <c r="AE14" i="9"/>
  <c r="S14" i="9"/>
  <c r="Z14" i="9"/>
  <c r="AB14" i="9"/>
  <c r="AD14" i="9"/>
  <c r="AH7" i="9"/>
  <c r="AH16" i="9"/>
  <c r="AH13" i="9"/>
  <c r="AH6" i="9"/>
  <c r="AH9" i="9"/>
  <c r="AH11" i="9"/>
  <c r="AF14" i="9"/>
  <c r="AH8" i="9"/>
  <c r="W14" i="9"/>
  <c r="AH10" i="9"/>
  <c r="AC14" i="9"/>
  <c r="AH3" i="9"/>
  <c r="AH12" i="9"/>
  <c r="U14" i="9"/>
  <c r="AA14" i="9"/>
  <c r="Y14" i="9"/>
  <c r="AG14" i="9"/>
  <c r="AA21" i="9"/>
  <c r="AH5" i="9"/>
  <c r="AB21" i="9"/>
  <c r="AH18" i="9"/>
  <c r="AE21" i="9"/>
  <c r="AH17" i="9"/>
  <c r="AH4" i="9"/>
  <c r="AH15" i="9"/>
  <c r="AH20" i="9"/>
  <c r="AH19" i="9"/>
  <c r="AL8" i="9"/>
  <c r="AH21" i="9" l="1"/>
  <c r="AH14" i="9"/>
  <c r="AL9" i="9"/>
  <c r="AI6" i="9" l="1"/>
  <c r="AI19" i="9"/>
  <c r="AI3" i="9"/>
  <c r="AI13" i="9"/>
  <c r="AI14" i="9"/>
  <c r="AI17" i="9"/>
  <c r="AI12" i="9"/>
  <c r="AI21" i="9"/>
  <c r="AI8" i="9"/>
  <c r="AI7" i="9"/>
  <c r="AI16" i="9"/>
  <c r="AI5" i="9"/>
  <c r="AI18" i="9"/>
  <c r="AI20" i="9"/>
  <c r="AI4" i="9"/>
  <c r="AI9" i="9"/>
  <c r="AI11" i="9"/>
  <c r="AI15" i="9"/>
  <c r="AI10" i="9"/>
  <c r="AS8" i="9"/>
  <c r="AL10" i="9"/>
  <c r="AW7" i="9" l="1"/>
  <c r="AX3" i="9"/>
  <c r="AX8" i="9"/>
  <c r="AZ8" i="9"/>
  <c r="AU8" i="9"/>
  <c r="AV8" i="9"/>
  <c r="AN8" i="9"/>
  <c r="AO8" i="9"/>
  <c r="AP8" i="9"/>
  <c r="AT8" i="9"/>
  <c r="AW8" i="9"/>
  <c r="AY8" i="9"/>
  <c r="BA8" i="9"/>
  <c r="AQ8" i="9"/>
  <c r="AR8" i="9"/>
  <c r="AQ5" i="9"/>
  <c r="AP5" i="9"/>
  <c r="AO5" i="9"/>
  <c r="AY5" i="9"/>
  <c r="AX5" i="9"/>
  <c r="AV5" i="9"/>
  <c r="AU5" i="9"/>
  <c r="AW5" i="9"/>
  <c r="AT5" i="9"/>
  <c r="AS5" i="9"/>
  <c r="AN5" i="9"/>
  <c r="AR5" i="9"/>
  <c r="AZ5" i="9"/>
  <c r="BA5" i="9"/>
  <c r="BA6" i="9"/>
  <c r="AZ6" i="9"/>
  <c r="AY6" i="9"/>
  <c r="AU6" i="9"/>
  <c r="AT6" i="9"/>
  <c r="AR6" i="9"/>
  <c r="AQ6" i="9"/>
  <c r="AS6" i="9"/>
  <c r="AP6" i="9"/>
  <c r="AO6" i="9"/>
  <c r="AN6" i="9"/>
  <c r="AV6" i="9"/>
  <c r="AX6" i="9"/>
  <c r="AW6" i="9"/>
  <c r="AY3" i="9"/>
  <c r="AW3" i="9"/>
  <c r="AS3" i="9"/>
  <c r="AR3" i="9"/>
  <c r="AP3" i="9"/>
  <c r="AO3" i="9"/>
  <c r="AZ3" i="9"/>
  <c r="AV3" i="9"/>
  <c r="BA3" i="9"/>
  <c r="AQ3" i="9"/>
  <c r="AT3" i="9"/>
  <c r="AU3" i="9"/>
  <c r="AN3" i="9"/>
  <c r="AU4" i="9"/>
  <c r="AT4" i="9"/>
  <c r="AS4" i="9"/>
  <c r="AO4" i="9"/>
  <c r="AN4" i="9"/>
  <c r="AZ4" i="9"/>
  <c r="AY4" i="9"/>
  <c r="BA4" i="9"/>
  <c r="AQ4" i="9"/>
  <c r="AX4" i="9"/>
  <c r="AR4" i="9"/>
  <c r="AW4" i="9"/>
  <c r="AV4" i="9"/>
  <c r="AP4" i="9"/>
  <c r="AL11" i="9"/>
  <c r="AO9" i="9"/>
  <c r="BA9" i="9"/>
  <c r="AN9" i="9"/>
  <c r="AW9" i="9"/>
  <c r="AV9" i="9"/>
  <c r="AU9" i="9"/>
  <c r="AT9" i="9"/>
  <c r="AS9" i="9"/>
  <c r="AR9" i="9"/>
  <c r="AQ9" i="9"/>
  <c r="AP9" i="9"/>
  <c r="AZ9" i="9"/>
  <c r="AY9" i="9"/>
  <c r="AX9" i="9"/>
  <c r="AR7" i="9" l="1"/>
  <c r="AS7" i="9"/>
  <c r="BA7" i="9"/>
  <c r="AZ7" i="9"/>
  <c r="AN7" i="9"/>
  <c r="AY7" i="9"/>
  <c r="AO7" i="9"/>
  <c r="AX7" i="9"/>
  <c r="AP7" i="9"/>
  <c r="AQ7" i="9"/>
  <c r="AV7" i="9"/>
  <c r="AU7" i="9"/>
  <c r="AT7" i="9"/>
  <c r="AY10" i="9"/>
  <c r="AX10" i="9"/>
  <c r="AW10" i="9"/>
  <c r="AS10" i="9"/>
  <c r="AQ10" i="9"/>
  <c r="AR10" i="9"/>
  <c r="AP10" i="9"/>
  <c r="AO10" i="9"/>
  <c r="AN10" i="9"/>
  <c r="AZ10" i="9"/>
  <c r="AV10" i="9"/>
  <c r="AU10" i="9"/>
  <c r="AT10" i="9"/>
  <c r="BA10" i="9"/>
  <c r="AL12" i="9"/>
  <c r="AU11" i="9" l="1"/>
  <c r="AT11" i="9"/>
  <c r="AS11" i="9"/>
  <c r="AO11" i="9"/>
  <c r="AN11" i="9"/>
  <c r="BA11" i="9"/>
  <c r="AZ11" i="9"/>
  <c r="AX11" i="9"/>
  <c r="AY11" i="9"/>
  <c r="AQ11" i="9"/>
  <c r="AW11" i="9"/>
  <c r="AV11" i="9"/>
  <c r="AR11" i="9"/>
  <c r="AP11" i="9"/>
  <c r="AL13" i="9"/>
  <c r="AQ12" i="9" l="1"/>
  <c r="AP12" i="9"/>
  <c r="AO12" i="9"/>
  <c r="AN12" i="9"/>
  <c r="AZ12" i="9"/>
  <c r="AY12" i="9"/>
  <c r="AW12" i="9"/>
  <c r="AX12" i="9"/>
  <c r="AV12" i="9"/>
  <c r="AU12" i="9"/>
  <c r="AT12" i="9"/>
  <c r="BA12" i="9"/>
  <c r="AS12" i="9"/>
  <c r="AR12" i="9"/>
  <c r="AL14" i="9"/>
  <c r="AL15" i="9" l="1"/>
  <c r="BA13" i="9"/>
  <c r="AZ13" i="9"/>
  <c r="AX13" i="9"/>
  <c r="AY13" i="9"/>
  <c r="AV13" i="9"/>
  <c r="AU13" i="9"/>
  <c r="AS13" i="9"/>
  <c r="AT13" i="9"/>
  <c r="AR13" i="9"/>
  <c r="AQ13" i="9"/>
  <c r="AP13" i="9"/>
  <c r="AN13" i="9"/>
  <c r="AW13" i="9"/>
  <c r="AO13" i="9"/>
  <c r="AW14" i="9" l="1"/>
  <c r="AV14" i="9"/>
  <c r="AU14" i="9"/>
  <c r="AT14" i="9"/>
  <c r="AR14" i="9"/>
  <c r="AQ14" i="9"/>
  <c r="AP14" i="9"/>
  <c r="AO14" i="9"/>
  <c r="AN14" i="9"/>
  <c r="AZ14" i="9"/>
  <c r="BA14" i="9"/>
  <c r="AY14" i="9"/>
  <c r="AX14" i="9"/>
  <c r="AS14" i="9"/>
  <c r="AL16" i="9"/>
  <c r="AS15" i="9" l="1"/>
  <c r="AR15" i="9"/>
  <c r="AQ15" i="9"/>
  <c r="AP15" i="9"/>
  <c r="AN15" i="9"/>
  <c r="BA15" i="9"/>
  <c r="AY15" i="9"/>
  <c r="AZ15" i="9"/>
  <c r="AX15" i="9"/>
  <c r="AW15" i="9"/>
  <c r="AV15" i="9"/>
  <c r="AO15" i="9"/>
  <c r="AU15" i="9"/>
  <c r="AT15" i="9"/>
  <c r="AL17" i="9"/>
  <c r="AP16" i="9" l="1"/>
  <c r="AO16" i="9"/>
  <c r="AZ16" i="9"/>
  <c r="AN16" i="9"/>
  <c r="BA16" i="9"/>
  <c r="AX16" i="9"/>
  <c r="AW16" i="9"/>
  <c r="AV16" i="9"/>
  <c r="AU16" i="9"/>
  <c r="AT16" i="9"/>
  <c r="AR16" i="9"/>
  <c r="AS16" i="9"/>
  <c r="AY16" i="9"/>
  <c r="AQ16" i="9"/>
  <c r="AL18" i="9"/>
  <c r="AZ17" i="9" l="1"/>
  <c r="AY17" i="9"/>
  <c r="AX17" i="9"/>
  <c r="AV17" i="9"/>
  <c r="AW17" i="9"/>
  <c r="AT17" i="9"/>
  <c r="AS17" i="9"/>
  <c r="AQ17" i="9"/>
  <c r="AR17" i="9"/>
  <c r="AP17" i="9"/>
  <c r="AO17" i="9"/>
  <c r="AN17" i="9"/>
  <c r="BA17" i="9"/>
  <c r="AU17" i="9"/>
  <c r="AL19" i="9"/>
  <c r="AV18" i="9" l="1"/>
  <c r="AU18" i="9"/>
  <c r="AT18" i="9"/>
  <c r="AS18" i="9"/>
  <c r="AR18" i="9"/>
  <c r="AP18" i="9"/>
  <c r="AO18" i="9"/>
  <c r="AN18" i="9"/>
  <c r="BA18" i="9"/>
  <c r="AZ18" i="9"/>
  <c r="AX18" i="9"/>
  <c r="AY18" i="9"/>
  <c r="AW18" i="9"/>
  <c r="AQ18" i="9"/>
  <c r="AL20" i="9"/>
  <c r="AR19" i="9" l="1"/>
  <c r="AQ19" i="9"/>
  <c r="AP19" i="9"/>
  <c r="AN19" i="9"/>
  <c r="AO19" i="9"/>
  <c r="AZ19" i="9"/>
  <c r="AY19" i="9"/>
  <c r="AX19" i="9"/>
  <c r="AW19" i="9"/>
  <c r="AV19" i="9"/>
  <c r="AU19" i="9"/>
  <c r="AT19" i="9"/>
  <c r="BA19" i="9"/>
  <c r="AS19" i="9"/>
  <c r="AL21" i="9"/>
  <c r="AN20" i="9" l="1"/>
  <c r="BA20" i="9"/>
  <c r="AX20" i="9"/>
  <c r="AZ20" i="9"/>
  <c r="AY20" i="9"/>
  <c r="AW20" i="9"/>
  <c r="AV20" i="9"/>
  <c r="AU20" i="9"/>
  <c r="AT20" i="9"/>
  <c r="AS20" i="9"/>
  <c r="AR20" i="9"/>
  <c r="AQ20" i="9"/>
  <c r="AP20" i="9"/>
  <c r="AO20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Bryan Hu</author>
  </authors>
  <commentList>
    <comment ref="J14" authorId="0" shapeId="0" xr:uid="{526AE50E-5458-4363-9A80-C5E74DE077B1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Source: 2024 OPG Annual Report. See Regulated Hydroelectric Generation Capacity</t>
        </r>
      </text>
    </comment>
    <comment ref="M14" authorId="0" shapeId="0" xr:uid="{DA9FC618-EDAB-4216-B9C3-7F9E90BBC2A3}">
      <text>
        <r>
          <rPr>
            <b/>
            <sz val="9"/>
            <color indexed="81"/>
            <rFont val="Tahoma"/>
            <family val="2"/>
          </rPr>
          <t>Bryan Hu:</t>
        </r>
        <r>
          <rPr>
            <sz val="9"/>
            <color indexed="81"/>
            <rFont val="Tahoma"/>
            <family val="2"/>
          </rPr>
          <t xml:space="preserve">
Source: 2024 OPG Annual Report. See Regulated Nuclear Generation Capacity</t>
        </r>
      </text>
    </comment>
  </commentList>
</comments>
</file>

<file path=xl/sharedStrings.xml><?xml version="1.0" encoding="utf-8"?>
<sst xmlns="http://schemas.openxmlformats.org/spreadsheetml/2006/main" count="135" uniqueCount="78">
  <si>
    <t>Company</t>
  </si>
  <si>
    <t>Ticker</t>
  </si>
  <si>
    <t>Regulated Generation Operating Capacity (MW)</t>
  </si>
  <si>
    <t>Regulated Battery Generation Operating Capacity (MW)</t>
  </si>
  <si>
    <t>Regulated Combined Cycle Generation Operating Capacity (MW)</t>
  </si>
  <si>
    <t>Regulated Fuel Cell Generation Operating Capacity (MW)</t>
  </si>
  <si>
    <t>Regulated Gas Turbine Generation Operating Capacity (MW)</t>
  </si>
  <si>
    <t>Regulated Hydro Generation Operating Capacity (MW)</t>
  </si>
  <si>
    <t>Integrated Gasification Generation Operating Capacity (MW)</t>
  </si>
  <si>
    <t>Internal Combustion Generation Operating Capacity (MW)</t>
  </si>
  <si>
    <t>Regulated Nuclear Generation Operating Capacity (MW)</t>
  </si>
  <si>
    <t>Regulated Other Storage Operating Capacity (MW)</t>
  </si>
  <si>
    <t>Pumped Storage Operating Capacity (MW)</t>
  </si>
  <si>
    <t>Solar Generation Operating Capacity (MW)</t>
  </si>
  <si>
    <t>Steam Turbine Generation Operating Capacity (MW)</t>
  </si>
  <si>
    <t>Wind Turbine Generation Operating Capacity (MW)</t>
  </si>
  <si>
    <t>Total %</t>
  </si>
  <si>
    <t>Battery Capacity % of Total Gen.</t>
  </si>
  <si>
    <t>Combined Cycle Capacity % of Total Gen.</t>
  </si>
  <si>
    <t>Fuel Cell Capacity % of Total Gen.</t>
  </si>
  <si>
    <t>Gas Turbine Capacity % of Total Gen.</t>
  </si>
  <si>
    <t>Hydro Capacity % of Total Gen.</t>
  </si>
  <si>
    <t>Gasification Capacity % of Total Gen.</t>
  </si>
  <si>
    <t>Internal Combustion Capacity % of Total Gen.</t>
  </si>
  <si>
    <t>Nuclear Capacity % of Total Gen.</t>
  </si>
  <si>
    <t>Other Capacity % of Total Gen.</t>
  </si>
  <si>
    <t>Pumped Storage Capacity % of Total Gen.</t>
  </si>
  <si>
    <t>Solar Generation Capacity % of Total Gen.</t>
  </si>
  <si>
    <t>Steam Turbine Capacity % of Total Gen.</t>
  </si>
  <si>
    <t>Wind Turbine Capacity % of Total Gen.</t>
  </si>
  <si>
    <t>Hydro + Nuclear %</t>
  </si>
  <si>
    <t>Rank</t>
  </si>
  <si>
    <t>For Chart:</t>
  </si>
  <si>
    <t>Regulated Generation Capacity (MW)</t>
  </si>
  <si>
    <t>S&amp;P Lookup Name</t>
  </si>
  <si>
    <t>ALLETE, Inc.</t>
  </si>
  <si>
    <t>ALE</t>
  </si>
  <si>
    <t>Ameren Corporation</t>
  </si>
  <si>
    <t>AEE</t>
  </si>
  <si>
    <t>American Electric Power Company, Inc.</t>
  </si>
  <si>
    <t>AEP</t>
  </si>
  <si>
    <t>Dominion Resources, Inc.</t>
  </si>
  <si>
    <t>D</t>
  </si>
  <si>
    <t>Dominion Energy, Inc.</t>
  </si>
  <si>
    <t>Duke Energy Corporation</t>
  </si>
  <si>
    <t>DUK</t>
  </si>
  <si>
    <t>Edison International</t>
  </si>
  <si>
    <t>EIX</t>
  </si>
  <si>
    <t>Entergy Corporation</t>
  </si>
  <si>
    <t>ETR</t>
  </si>
  <si>
    <t xml:space="preserve">Evergy, Inc. </t>
  </si>
  <si>
    <t>EVRG</t>
  </si>
  <si>
    <t>Evergy, Inc.</t>
  </si>
  <si>
    <t>IDACORP, Inc.</t>
  </si>
  <si>
    <t>IDA</t>
  </si>
  <si>
    <t>NextEra Energy, Inc.</t>
  </si>
  <si>
    <t>NEE</t>
  </si>
  <si>
    <t>Pinnacle West Capital Corporation</t>
  </si>
  <si>
    <t>PNW</t>
  </si>
  <si>
    <t>TXNM Energy, Inc.</t>
  </si>
  <si>
    <t>TXNM</t>
  </si>
  <si>
    <t>Portland General Electric Company</t>
  </si>
  <si>
    <t>POR</t>
  </si>
  <si>
    <t>Southern Company</t>
  </si>
  <si>
    <t>SO</t>
  </si>
  <si>
    <t>The Southern Company</t>
  </si>
  <si>
    <t>Xcel Energy Inc.</t>
  </si>
  <si>
    <t>XEL</t>
  </si>
  <si>
    <t>Algonquin Power &amp; Utilities Corporation</t>
  </si>
  <si>
    <t>AQN</t>
  </si>
  <si>
    <t>Algonquin Power &amp; Utilities Corp.</t>
  </si>
  <si>
    <t>Emera Inc.</t>
  </si>
  <si>
    <t>EMA</t>
  </si>
  <si>
    <t>Emera Incorporated</t>
  </si>
  <si>
    <t>Fortis Inc.</t>
  </si>
  <si>
    <t>FTS</t>
  </si>
  <si>
    <t>Ontario Power Generation</t>
  </si>
  <si>
    <t>OPG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</si>
</sst>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9" fontId="7" fillId="0" borderId="0" xfId="1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</cellXfs>
  <cellStyles count="5">
    <cellStyle name="Normal" xfId="0" builtinId="0"/>
    <cellStyle name="Normal 195" xfId="2" xr:uid="{8C3AB853-0606-4980-9B84-59F8194DFF19}"/>
    <cellStyle name="Normal 6" xfId="3" xr:uid="{64AD4CE2-706C-4725-8479-BD758EBC7AEC}"/>
    <cellStyle name="Percent" xfId="1" builtinId="5"/>
    <cellStyle name="Percent 2" xfId="4" xr:uid="{CAAA60A0-49CA-4769-A454-3F7C7FEB0FB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'Gen Capacity'!$F$2</c:f>
              <c:strCache>
                <c:ptCount val="1"/>
                <c:pt idx="0">
                  <c:v>Regulated Battery Generation Operating Capacity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Capacity'!$F$3:$F$21</c:f>
              <c:numCache>
                <c:formatCode>#,##0</c:formatCode>
                <c:ptCount val="19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11</c:v>
                </c:pt>
                <c:pt idx="4">
                  <c:v>373.4</c:v>
                </c:pt>
                <c:pt idx="5">
                  <c:v>75</c:v>
                </c:pt>
                <c:pt idx="6">
                  <c:v>140</c:v>
                </c:pt>
                <c:pt idx="7">
                  <c:v>216</c:v>
                </c:pt>
                <c:pt idx="8">
                  <c:v>15</c:v>
                </c:pt>
                <c:pt idx="9">
                  <c:v>0.3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5.2</c:v>
                </c:pt>
                <c:pt idx="14">
                  <c:v>34</c:v>
                </c:pt>
                <c:pt idx="15">
                  <c:v>10</c:v>
                </c:pt>
                <c:pt idx="16">
                  <c:v>66.566680000000005</c:v>
                </c:pt>
                <c:pt idx="17">
                  <c:v>568.14538000000005</c:v>
                </c:pt>
                <c:pt idx="18">
                  <c:v>75.31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9-4E1C-8BD3-891CDC38B343}"/>
            </c:ext>
          </c:extLst>
        </c:ser>
        <c:ser>
          <c:idx val="1"/>
          <c:order val="1"/>
          <c:tx>
            <c:strRef>
              <c:f>'Gen Capacity'!$G$2</c:f>
              <c:strCache>
                <c:ptCount val="1"/>
                <c:pt idx="0">
                  <c:v>Regulated Combined Cycle Generation Operating Capacity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Capacity'!$G$3:$G$21</c:f>
              <c:numCache>
                <c:formatCode>#,##0</c:formatCode>
                <c:ptCount val="19"/>
                <c:pt idx="0">
                  <c:v>638.6</c:v>
                </c:pt>
                <c:pt idx="1">
                  <c:v>484.04629999999997</c:v>
                </c:pt>
                <c:pt idx="2">
                  <c:v>0</c:v>
                </c:pt>
                <c:pt idx="3">
                  <c:v>1437.6462999999999</c:v>
                </c:pt>
                <c:pt idx="4">
                  <c:v>1110</c:v>
                </c:pt>
                <c:pt idx="5">
                  <c:v>1664.8000000000002</c:v>
                </c:pt>
                <c:pt idx="6">
                  <c:v>341.59</c:v>
                </c:pt>
                <c:pt idx="7">
                  <c:v>1962</c:v>
                </c:pt>
                <c:pt idx="8">
                  <c:v>4104</c:v>
                </c:pt>
                <c:pt idx="9">
                  <c:v>0</c:v>
                </c:pt>
                <c:pt idx="10">
                  <c:v>491.79999999999995</c:v>
                </c:pt>
                <c:pt idx="11">
                  <c:v>0</c:v>
                </c:pt>
                <c:pt idx="12">
                  <c:v>3364</c:v>
                </c:pt>
                <c:pt idx="13">
                  <c:v>1920</c:v>
                </c:pt>
                <c:pt idx="14">
                  <c:v>9060.6</c:v>
                </c:pt>
                <c:pt idx="15">
                  <c:v>10467.08878</c:v>
                </c:pt>
                <c:pt idx="16">
                  <c:v>9311.9</c:v>
                </c:pt>
                <c:pt idx="17">
                  <c:v>21354.639999999999</c:v>
                </c:pt>
                <c:pt idx="18">
                  <c:v>12076.3243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9-4E1C-8BD3-891CDC38B343}"/>
            </c:ext>
          </c:extLst>
        </c:ser>
        <c:ser>
          <c:idx val="2"/>
          <c:order val="2"/>
          <c:tx>
            <c:strRef>
              <c:f>'Gen Capacity'!$H$2</c:f>
              <c:strCache>
                <c:ptCount val="1"/>
                <c:pt idx="0">
                  <c:v>Regulated Fuel Cell Generation Operating Capacity (MW)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Capacity'!$H$3:$H$21</c:f>
              <c:numCache>
                <c:formatCode>#,##0.0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9-4E1C-8BD3-891CDC38B343}"/>
            </c:ext>
          </c:extLst>
        </c:ser>
        <c:ser>
          <c:idx val="3"/>
          <c:order val="3"/>
          <c:tx>
            <c:strRef>
              <c:f>'Gen Capacity'!$I$2</c:f>
              <c:strCache>
                <c:ptCount val="1"/>
                <c:pt idx="0">
                  <c:v>Regulated Gas Turbine Generation Operating Capacity (MW)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Capacity'!$I$3:$I$21</c:f>
              <c:numCache>
                <c:formatCode>#,##0</c:formatCode>
                <c:ptCount val="19"/>
                <c:pt idx="0">
                  <c:v>402</c:v>
                </c:pt>
                <c:pt idx="1">
                  <c:v>275.39999999999998</c:v>
                </c:pt>
                <c:pt idx="2">
                  <c:v>0</c:v>
                </c:pt>
                <c:pt idx="3">
                  <c:v>413.2</c:v>
                </c:pt>
                <c:pt idx="4">
                  <c:v>292.5</c:v>
                </c:pt>
                <c:pt idx="5">
                  <c:v>24</c:v>
                </c:pt>
                <c:pt idx="6">
                  <c:v>538.20000000000005</c:v>
                </c:pt>
                <c:pt idx="7">
                  <c:v>1678.5986</c:v>
                </c:pt>
                <c:pt idx="8">
                  <c:v>1805</c:v>
                </c:pt>
                <c:pt idx="9">
                  <c:v>3324</c:v>
                </c:pt>
                <c:pt idx="10">
                  <c:v>3476.4</c:v>
                </c:pt>
                <c:pt idx="11">
                  <c:v>0</c:v>
                </c:pt>
                <c:pt idx="12">
                  <c:v>3880.8</c:v>
                </c:pt>
                <c:pt idx="13">
                  <c:v>1312</c:v>
                </c:pt>
                <c:pt idx="14">
                  <c:v>3447.5</c:v>
                </c:pt>
                <c:pt idx="15">
                  <c:v>1244</c:v>
                </c:pt>
                <c:pt idx="16">
                  <c:v>3818.2</c:v>
                </c:pt>
                <c:pt idx="17">
                  <c:v>3180.6000000000004</c:v>
                </c:pt>
                <c:pt idx="18">
                  <c:v>11161.7088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B9-4E1C-8BD3-891CDC38B343}"/>
            </c:ext>
          </c:extLst>
        </c:ser>
        <c:ser>
          <c:idx val="4"/>
          <c:order val="4"/>
          <c:tx>
            <c:strRef>
              <c:f>'Gen Capacity'!$J$2</c:f>
              <c:strCache>
                <c:ptCount val="1"/>
                <c:pt idx="0">
                  <c:v>Regulated Hydro Generation Operating Capacity (MW)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Capacity'!$J$3:$J$21</c:f>
              <c:numCache>
                <c:formatCode>#,##0</c:formatCode>
                <c:ptCount val="19"/>
                <c:pt idx="0">
                  <c:v>16</c:v>
                </c:pt>
                <c:pt idx="1">
                  <c:v>0</c:v>
                </c:pt>
                <c:pt idx="2">
                  <c:v>125.69999999999999</c:v>
                </c:pt>
                <c:pt idx="3">
                  <c:v>22.4</c:v>
                </c:pt>
                <c:pt idx="4">
                  <c:v>938.51999999999987</c:v>
                </c:pt>
                <c:pt idx="5">
                  <c:v>435.35610000000003</c:v>
                </c:pt>
                <c:pt idx="6">
                  <c:v>1937.3</c:v>
                </c:pt>
                <c:pt idx="7">
                  <c:v>0</c:v>
                </c:pt>
                <c:pt idx="8">
                  <c:v>0</c:v>
                </c:pt>
                <c:pt idx="9">
                  <c:v>384</c:v>
                </c:pt>
                <c:pt idx="10">
                  <c:v>5.3</c:v>
                </c:pt>
                <c:pt idx="11">
                  <c:v>6566</c:v>
                </c:pt>
                <c:pt idx="12">
                  <c:v>219.19999999999993</c:v>
                </c:pt>
                <c:pt idx="13">
                  <c:v>627</c:v>
                </c:pt>
                <c:pt idx="14">
                  <c:v>549.1</c:v>
                </c:pt>
                <c:pt idx="15">
                  <c:v>72.5</c:v>
                </c:pt>
                <c:pt idx="16">
                  <c:v>2410.8200000000006</c:v>
                </c:pt>
                <c:pt idx="17">
                  <c:v>0</c:v>
                </c:pt>
                <c:pt idx="18">
                  <c:v>1338.9137000000001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B9-4E1C-8BD3-891CDC38B343}"/>
            </c:ext>
          </c:extLst>
        </c:ser>
        <c:ser>
          <c:idx val="5"/>
          <c:order val="5"/>
          <c:tx>
            <c:strRef>
              <c:f>'Gen Capacity'!$K$2</c:f>
              <c:strCache>
                <c:ptCount val="1"/>
                <c:pt idx="0">
                  <c:v>Integrated Gasification Generation Operating Capacity (MW)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Capacity'!$K$3:$K$21</c:f>
              <c:numCache>
                <c:formatCode>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294.39999999999998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444.55500000000001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B9-4E1C-8BD3-891CDC38B343}"/>
            </c:ext>
          </c:extLst>
        </c:ser>
        <c:ser>
          <c:idx val="6"/>
          <c:order val="6"/>
          <c:tx>
            <c:strRef>
              <c:f>'Gen Capacity'!$L$2</c:f>
              <c:strCache>
                <c:ptCount val="1"/>
                <c:pt idx="0">
                  <c:v>Internal Combustion Generation Operating Capacity (MW)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Capacity'!$L$3:$L$21</c:f>
              <c:numCache>
                <c:formatCode>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0.64</c:v>
                </c:pt>
                <c:pt idx="3">
                  <c:v>187</c:v>
                </c:pt>
                <c:pt idx="4">
                  <c:v>9.4</c:v>
                </c:pt>
                <c:pt idx="5">
                  <c:v>271.04999999999995</c:v>
                </c:pt>
                <c:pt idx="6">
                  <c:v>5.4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9.5</c:v>
                </c:pt>
                <c:pt idx="11">
                  <c:v>0</c:v>
                </c:pt>
                <c:pt idx="12">
                  <c:v>3.6</c:v>
                </c:pt>
                <c:pt idx="13">
                  <c:v>19.100000000000001</c:v>
                </c:pt>
                <c:pt idx="14">
                  <c:v>0</c:v>
                </c:pt>
                <c:pt idx="15">
                  <c:v>137.19999999999999</c:v>
                </c:pt>
                <c:pt idx="16">
                  <c:v>4.8334000000000001</c:v>
                </c:pt>
                <c:pt idx="17">
                  <c:v>3</c:v>
                </c:pt>
                <c:pt idx="18">
                  <c:v>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B9-4E1C-8BD3-891CDC38B343}"/>
            </c:ext>
          </c:extLst>
        </c:ser>
        <c:ser>
          <c:idx val="7"/>
          <c:order val="7"/>
          <c:tx>
            <c:strRef>
              <c:f>'Gen Capacity'!$M$2</c:f>
              <c:strCache>
                <c:ptCount val="1"/>
                <c:pt idx="0">
                  <c:v>Regulated Nuclear Generation Operating Capacity (MW)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Capacity'!$M$3:$M$21</c:f>
              <c:numCache>
                <c:formatCode>#,##0</c:formatCode>
                <c:ptCount val="19"/>
                <c:pt idx="0">
                  <c:v>0</c:v>
                </c:pt>
                <c:pt idx="1">
                  <c:v>302.58677</c:v>
                </c:pt>
                <c:pt idx="2">
                  <c:v>0</c:v>
                </c:pt>
                <c:pt idx="3">
                  <c:v>0</c:v>
                </c:pt>
                <c:pt idx="4">
                  <c:v>632.47400000000005</c:v>
                </c:pt>
                <c:pt idx="5">
                  <c:v>0</c:v>
                </c:pt>
                <c:pt idx="6">
                  <c:v>0</c:v>
                </c:pt>
                <c:pt idx="7">
                  <c:v>1164.873</c:v>
                </c:pt>
                <c:pt idx="8">
                  <c:v>0</c:v>
                </c:pt>
                <c:pt idx="9">
                  <c:v>1236</c:v>
                </c:pt>
                <c:pt idx="10">
                  <c:v>1179.7</c:v>
                </c:pt>
                <c:pt idx="11">
                  <c:v>5576</c:v>
                </c:pt>
                <c:pt idx="12">
                  <c:v>1738</c:v>
                </c:pt>
                <c:pt idx="13">
                  <c:v>2278</c:v>
                </c:pt>
                <c:pt idx="14">
                  <c:v>4147.4050999999999</c:v>
                </c:pt>
                <c:pt idx="15">
                  <c:v>4027.5</c:v>
                </c:pt>
                <c:pt idx="16">
                  <c:v>4742.4690000000001</c:v>
                </c:pt>
                <c:pt idx="17">
                  <c:v>3589.9191000000001</c:v>
                </c:pt>
                <c:pt idx="18">
                  <c:v>9195.4814299999998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B9-4E1C-8BD3-891CDC38B343}"/>
            </c:ext>
          </c:extLst>
        </c:ser>
        <c:ser>
          <c:idx val="8"/>
          <c:order val="8"/>
          <c:tx>
            <c:strRef>
              <c:f>'Gen Capacity'!$N$2</c:f>
              <c:strCache>
                <c:ptCount val="1"/>
                <c:pt idx="0">
                  <c:v>Regulated Other Storage Operating Capacity (MW)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Capacity'!$N$3:$N$21</c:f>
              <c:numCache>
                <c:formatCode>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12.6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B9-4E1C-8BD3-891CDC38B343}"/>
            </c:ext>
          </c:extLst>
        </c:ser>
        <c:ser>
          <c:idx val="9"/>
          <c:order val="9"/>
          <c:tx>
            <c:strRef>
              <c:f>'Gen Capacity'!$O$2</c:f>
              <c:strCache>
                <c:ptCount val="1"/>
                <c:pt idx="0">
                  <c:v>Pumped Storage Operating Capacity (MW)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Capacity'!$O$3:$O$21</c:f>
              <c:numCache>
                <c:formatCode>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199.8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440</c:v>
                </c:pt>
                <c:pt idx="10">
                  <c:v>0</c:v>
                </c:pt>
                <c:pt idx="11">
                  <c:v>0</c:v>
                </c:pt>
                <c:pt idx="12">
                  <c:v>351.9</c:v>
                </c:pt>
                <c:pt idx="13">
                  <c:v>238</c:v>
                </c:pt>
                <c:pt idx="14">
                  <c:v>2385.06</c:v>
                </c:pt>
                <c:pt idx="15">
                  <c:v>0</c:v>
                </c:pt>
                <c:pt idx="16">
                  <c:v>477.28999999999996</c:v>
                </c:pt>
                <c:pt idx="17">
                  <c:v>0</c:v>
                </c:pt>
                <c:pt idx="18">
                  <c:v>2430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B9-4E1C-8BD3-891CDC38B343}"/>
            </c:ext>
          </c:extLst>
        </c:ser>
        <c:ser>
          <c:idx val="10"/>
          <c:order val="10"/>
          <c:tx>
            <c:strRef>
              <c:f>'Gen Capacity'!$P$2</c:f>
              <c:strCache>
                <c:ptCount val="1"/>
                <c:pt idx="0">
                  <c:v>Solar Generation Operating Capacity (MW)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Capacity'!$P$3:$P$21</c:f>
              <c:numCache>
                <c:formatCode>#,##0</c:formatCode>
                <c:ptCount val="19"/>
                <c:pt idx="0">
                  <c:v>0</c:v>
                </c:pt>
                <c:pt idx="1">
                  <c:v>197.1</c:v>
                </c:pt>
                <c:pt idx="2">
                  <c:v>33.200000000000003</c:v>
                </c:pt>
                <c:pt idx="3">
                  <c:v>55.3</c:v>
                </c:pt>
                <c:pt idx="4">
                  <c:v>15.5</c:v>
                </c:pt>
                <c:pt idx="5">
                  <c:v>1.4</c:v>
                </c:pt>
                <c:pt idx="6">
                  <c:v>0</c:v>
                </c:pt>
                <c:pt idx="7">
                  <c:v>379.32000000000005</c:v>
                </c:pt>
                <c:pt idx="8">
                  <c:v>1363.8999999999999</c:v>
                </c:pt>
                <c:pt idx="9">
                  <c:v>514.1</c:v>
                </c:pt>
                <c:pt idx="10">
                  <c:v>25.9</c:v>
                </c:pt>
                <c:pt idx="11">
                  <c:v>0</c:v>
                </c:pt>
                <c:pt idx="12">
                  <c:v>265.90000000000003</c:v>
                </c:pt>
                <c:pt idx="13">
                  <c:v>63.400000000000006</c:v>
                </c:pt>
                <c:pt idx="14">
                  <c:v>1795</c:v>
                </c:pt>
                <c:pt idx="15">
                  <c:v>768.5</c:v>
                </c:pt>
                <c:pt idx="16">
                  <c:v>390.39999999999992</c:v>
                </c:pt>
                <c:pt idx="17">
                  <c:v>7061.05</c:v>
                </c:pt>
                <c:pt idx="18">
                  <c:v>1769.7886000000003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B9-4E1C-8BD3-891CDC38B343}"/>
            </c:ext>
          </c:extLst>
        </c:ser>
        <c:ser>
          <c:idx val="11"/>
          <c:order val="11"/>
          <c:tx>
            <c:strRef>
              <c:f>'Gen Capacity'!$Q$2</c:f>
              <c:strCache>
                <c:ptCount val="1"/>
                <c:pt idx="0">
                  <c:v>Steam Turbine Generation Operating Capacity (MW)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Capacity'!$Q$3:$Q$21</c:f>
              <c:numCache>
                <c:formatCode>#,##0</c:formatCode>
                <c:ptCount val="19"/>
                <c:pt idx="0">
                  <c:v>243.08799999999999</c:v>
                </c:pt>
                <c:pt idx="1">
                  <c:v>346.2</c:v>
                </c:pt>
                <c:pt idx="2">
                  <c:v>1000.5968100000001</c:v>
                </c:pt>
                <c:pt idx="3">
                  <c:v>1159.7959000000001</c:v>
                </c:pt>
                <c:pt idx="4">
                  <c:v>0</c:v>
                </c:pt>
                <c:pt idx="5">
                  <c:v>296</c:v>
                </c:pt>
                <c:pt idx="6">
                  <c:v>960.27</c:v>
                </c:pt>
                <c:pt idx="7">
                  <c:v>970.2</c:v>
                </c:pt>
                <c:pt idx="8">
                  <c:v>442</c:v>
                </c:pt>
                <c:pt idx="9">
                  <c:v>3458</c:v>
                </c:pt>
                <c:pt idx="10">
                  <c:v>5898.0814100000007</c:v>
                </c:pt>
                <c:pt idx="11">
                  <c:v>0</c:v>
                </c:pt>
                <c:pt idx="12">
                  <c:v>7492.5534900000002</c:v>
                </c:pt>
                <c:pt idx="13">
                  <c:v>15885.159829999999</c:v>
                </c:pt>
                <c:pt idx="14">
                  <c:v>4312.1499999999996</c:v>
                </c:pt>
                <c:pt idx="15">
                  <c:v>9512.5623719999985</c:v>
                </c:pt>
                <c:pt idx="16">
                  <c:v>12237.924599999998</c:v>
                </c:pt>
                <c:pt idx="17">
                  <c:v>4047.3774909999997</c:v>
                </c:pt>
                <c:pt idx="18">
                  <c:v>15225.697029999999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FB9-4E1C-8BD3-891CDC38B343}"/>
            </c:ext>
          </c:extLst>
        </c:ser>
        <c:ser>
          <c:idx val="12"/>
          <c:order val="12"/>
          <c:tx>
            <c:strRef>
              <c:f>'Gen Capacity'!$R$2</c:f>
              <c:strCache>
                <c:ptCount val="1"/>
                <c:pt idx="0">
                  <c:v>Wind Turbine Generation Operating Capacity (MW)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'Gen Capacity'!$E$3:$E$21</c:f>
              <c:strCache>
                <c:ptCount val="19"/>
                <c:pt idx="0">
                  <c:v>AQN</c:v>
                </c:pt>
                <c:pt idx="1">
                  <c:v>TXNM</c:v>
                </c:pt>
                <c:pt idx="2">
                  <c:v>ALE</c:v>
                </c:pt>
                <c:pt idx="3">
                  <c:v>FTS</c:v>
                </c:pt>
                <c:pt idx="4">
                  <c:v>EIX</c:v>
                </c:pt>
                <c:pt idx="5">
                  <c:v>POR</c:v>
                </c:pt>
                <c:pt idx="6">
                  <c:v>IDA</c:v>
                </c:pt>
                <c:pt idx="7">
                  <c:v>PNW</c:v>
                </c:pt>
                <c:pt idx="8">
                  <c:v>EMA</c:v>
                </c:pt>
                <c:pt idx="9">
                  <c:v>AEE</c:v>
                </c:pt>
                <c:pt idx="10">
                  <c:v>EVRG</c:v>
                </c:pt>
                <c:pt idx="11">
                  <c:v>OPG</c:v>
                </c:pt>
                <c:pt idx="12">
                  <c:v>XEL</c:v>
                </c:pt>
                <c:pt idx="13">
                  <c:v>AEP</c:v>
                </c:pt>
                <c:pt idx="14">
                  <c:v>D</c:v>
                </c:pt>
                <c:pt idx="15">
                  <c:v>ETR</c:v>
                </c:pt>
                <c:pt idx="16">
                  <c:v>SO</c:v>
                </c:pt>
                <c:pt idx="17">
                  <c:v>NEE</c:v>
                </c:pt>
                <c:pt idx="18">
                  <c:v>DUK</c:v>
                </c:pt>
              </c:strCache>
            </c:strRef>
          </c:cat>
          <c:val>
            <c:numRef>
              <c:f>'Gen Capacity'!$R$3:$R$21</c:f>
              <c:numCache>
                <c:formatCode>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518.6</c:v>
                </c:pt>
                <c:pt idx="3">
                  <c:v>249.8</c:v>
                </c:pt>
                <c:pt idx="4">
                  <c:v>0</c:v>
                </c:pt>
                <c:pt idx="5">
                  <c:v>1024.7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674.4</c:v>
                </c:pt>
                <c:pt idx="10">
                  <c:v>776.7</c:v>
                </c:pt>
                <c:pt idx="11">
                  <c:v>0</c:v>
                </c:pt>
                <c:pt idx="12">
                  <c:v>4517.9699999999993</c:v>
                </c:pt>
                <c:pt idx="13">
                  <c:v>1940.5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B9-4E1C-8BD3-891CDC38B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8837935"/>
        <c:axId val="1708838415"/>
      </c:barChart>
      <c:catAx>
        <c:axId val="1708837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8838415"/>
        <c:crosses val="autoZero"/>
        <c:auto val="1"/>
        <c:lblAlgn val="ctr"/>
        <c:lblOffset val="100"/>
        <c:noMultiLvlLbl val="0"/>
      </c:catAx>
      <c:valAx>
        <c:axId val="1708838415"/>
        <c:scaling>
          <c:orientation val="minMax"/>
          <c:max val="6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  <a:r>
                  <a:rPr lang="en-US" baseline="0"/>
                  <a:t>Total Generation (MWH)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8837935"/>
        <c:crosses val="autoZero"/>
        <c:crossBetween val="between"/>
      </c:valAx>
      <c:spPr>
        <a:noFill/>
        <a:ln>
          <a:solidFill>
            <a:schemeClr val="bg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67202</xdr:colOff>
      <xdr:row>23</xdr:row>
      <xdr:rowOff>47096</xdr:rowOff>
    </xdr:from>
    <xdr:to>
      <xdr:col>11</xdr:col>
      <xdr:colOff>476250</xdr:colOff>
      <xdr:row>50</xdr:row>
      <xdr:rowOff>68262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8730BA-F02D-4200-86E5-5422D4D63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5057-2110-40DF-8E89-FDF2704333A5}">
  <dimension ref="B2:BB21"/>
  <sheetViews>
    <sheetView tabSelected="1" zoomScale="90" zoomScaleNormal="90" workbookViewId="0">
      <selection activeCell="F11" sqref="F11"/>
    </sheetView>
  </sheetViews>
  <sheetFormatPr defaultColWidth="9.08984375" defaultRowHeight="14.5" x14ac:dyDescent="0.35"/>
  <cols>
    <col min="1" max="1" width="2.6328125" style="4" customWidth="1"/>
    <col min="2" max="2" width="36.6328125" style="4" bestFit="1" customWidth="1"/>
    <col min="3" max="3" width="9.08984375" style="5"/>
    <col min="4" max="6" width="17.36328125" style="5" customWidth="1"/>
    <col min="7" max="7" width="15.36328125" style="5" customWidth="1"/>
    <col min="8" max="8" width="21.6328125" style="5" customWidth="1"/>
    <col min="9" max="9" width="21.7265625" style="5" customWidth="1"/>
    <col min="10" max="18" width="16" style="5" customWidth="1"/>
    <col min="19" max="20" width="9.08984375" style="5"/>
    <col min="21" max="21" width="15.81640625" style="5" customWidth="1"/>
    <col min="22" max="22" width="14.08984375" style="5" customWidth="1"/>
    <col min="23" max="23" width="17.6328125" style="5" customWidth="1"/>
    <col min="24" max="24" width="21.36328125" style="5" customWidth="1"/>
    <col min="25" max="25" width="16.26953125" style="5" customWidth="1"/>
    <col min="26" max="26" width="19.81640625" style="5" customWidth="1"/>
    <col min="27" max="27" width="22.6328125" style="5" customWidth="1"/>
    <col min="28" max="28" width="16.7265625" style="5" customWidth="1"/>
    <col min="29" max="29" width="14.6328125" style="5" customWidth="1"/>
    <col min="30" max="30" width="23.26953125" style="5" customWidth="1"/>
    <col min="31" max="31" width="23.6328125" style="5" customWidth="1"/>
    <col min="32" max="32" width="23.36328125" style="5" customWidth="1"/>
    <col min="33" max="33" width="21" style="5" customWidth="1"/>
    <col min="34" max="35" width="9.08984375" style="5"/>
    <col min="36" max="36" width="2.6328125" style="4" customWidth="1"/>
    <col min="37" max="40" width="9.08984375" style="5"/>
    <col min="41" max="41" width="10.36328125" style="5" customWidth="1"/>
    <col min="42" max="44" width="9.08984375" style="5"/>
    <col min="45" max="45" width="13.36328125" style="5" customWidth="1"/>
    <col min="46" max="46" width="13.7265625" style="5" customWidth="1"/>
    <col min="47" max="47" width="12" style="5" customWidth="1"/>
    <col min="48" max="48" width="9.08984375" style="5"/>
    <col min="49" max="49" width="14.7265625" style="5" customWidth="1"/>
    <col min="50" max="52" width="12.81640625" style="5" customWidth="1"/>
    <col min="53" max="53" width="12.6328125" style="5" customWidth="1"/>
    <col min="54" max="54" width="36" style="4" bestFit="1" customWidth="1"/>
    <col min="55" max="16384" width="9.08984375" style="4"/>
  </cols>
  <sheetData>
    <row r="2" spans="2:54" s="3" customFormat="1" ht="72.5" x14ac:dyDescent="0.35">
      <c r="B2" s="1" t="s">
        <v>0</v>
      </c>
      <c r="C2" s="2" t="s">
        <v>1</v>
      </c>
      <c r="D2" s="2" t="s">
        <v>2</v>
      </c>
      <c r="E2" s="2" t="s">
        <v>1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/>
      <c r="U2" s="2" t="s">
        <v>17</v>
      </c>
      <c r="V2" s="2" t="s">
        <v>18</v>
      </c>
      <c r="W2" s="2" t="s">
        <v>19</v>
      </c>
      <c r="X2" s="2" t="s">
        <v>20</v>
      </c>
      <c r="Y2" s="2" t="s">
        <v>21</v>
      </c>
      <c r="Z2" s="2" t="s">
        <v>22</v>
      </c>
      <c r="AA2" s="2" t="s">
        <v>23</v>
      </c>
      <c r="AB2" s="2" t="s">
        <v>24</v>
      </c>
      <c r="AC2" s="2" t="s">
        <v>25</v>
      </c>
      <c r="AD2" s="2" t="s">
        <v>26</v>
      </c>
      <c r="AE2" s="2" t="s">
        <v>27</v>
      </c>
      <c r="AF2" s="2" t="s">
        <v>28</v>
      </c>
      <c r="AG2" s="2" t="s">
        <v>29</v>
      </c>
      <c r="AH2" s="2" t="s">
        <v>30</v>
      </c>
      <c r="AI2" s="2" t="s">
        <v>31</v>
      </c>
      <c r="AK2" s="2" t="s">
        <v>32</v>
      </c>
      <c r="AL2" s="2" t="s">
        <v>31</v>
      </c>
      <c r="AM2" s="2" t="s">
        <v>1</v>
      </c>
      <c r="AN2" s="2" t="str">
        <f t="shared" ref="AN2:AO2" si="0">U2</f>
        <v>Battery Capacity % of Total Gen.</v>
      </c>
      <c r="AO2" s="2" t="str">
        <f t="shared" si="0"/>
        <v>Combined Cycle Capacity % of Total Gen.</v>
      </c>
      <c r="AP2" s="2" t="str">
        <f>W2</f>
        <v>Fuel Cell Capacity % of Total Gen.</v>
      </c>
      <c r="AQ2" s="2" t="str">
        <f>X2</f>
        <v>Gas Turbine Capacity % of Total Gen.</v>
      </c>
      <c r="AR2" s="2" t="str">
        <f>Y2</f>
        <v>Hydro Capacity % of Total Gen.</v>
      </c>
      <c r="AS2" s="2" t="s">
        <v>22</v>
      </c>
      <c r="AT2" s="2" t="s">
        <v>23</v>
      </c>
      <c r="AU2" s="2" t="str">
        <f>AB2</f>
        <v>Nuclear Capacity % of Total Gen.</v>
      </c>
      <c r="AV2" s="2" t="str">
        <f>AC2</f>
        <v>Other Capacity % of Total Gen.</v>
      </c>
      <c r="AW2" s="2" t="str">
        <f>AD2</f>
        <v>Pumped Storage Capacity % of Total Gen.</v>
      </c>
      <c r="AX2" s="2" t="str">
        <f t="shared" ref="AX2:AZ2" si="1">AE2</f>
        <v>Solar Generation Capacity % of Total Gen.</v>
      </c>
      <c r="AY2" s="2" t="str">
        <f t="shared" si="1"/>
        <v>Steam Turbine Capacity % of Total Gen.</v>
      </c>
      <c r="AZ2" s="2" t="str">
        <f t="shared" si="1"/>
        <v>Wind Turbine Capacity % of Total Gen.</v>
      </c>
      <c r="BA2" s="2" t="s">
        <v>33</v>
      </c>
      <c r="BB2" s="1" t="s">
        <v>34</v>
      </c>
    </row>
    <row r="3" spans="2:54" x14ac:dyDescent="0.35">
      <c r="B3" s="4" t="s">
        <v>68</v>
      </c>
      <c r="C3" s="5" t="s">
        <v>69</v>
      </c>
      <c r="D3" s="6">
        <v>1299.6880000000001</v>
      </c>
      <c r="E3" s="5" t="s">
        <v>69</v>
      </c>
      <c r="F3" s="6">
        <v>0</v>
      </c>
      <c r="G3" s="6">
        <v>638.6</v>
      </c>
      <c r="H3" s="9">
        <v>0</v>
      </c>
      <c r="I3" s="6">
        <v>402</v>
      </c>
      <c r="J3" s="6">
        <v>16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243.08799999999999</v>
      </c>
      <c r="R3" s="6">
        <v>0</v>
      </c>
      <c r="S3" s="7">
        <f t="shared" ref="S3:S21" si="2">SUM(F3:R3)/D3</f>
        <v>0.99999999999999978</v>
      </c>
      <c r="T3" s="7"/>
      <c r="U3" s="7">
        <f t="shared" ref="U3:AA18" si="3">F3/$D3</f>
        <v>0</v>
      </c>
      <c r="V3" s="7">
        <f t="shared" si="3"/>
        <v>0.49134869291706929</v>
      </c>
      <c r="W3" s="7">
        <f t="shared" si="3"/>
        <v>0</v>
      </c>
      <c r="X3" s="7">
        <f t="shared" ref="X3:AG3" si="4">I3/$D3</f>
        <v>0.30930500243135273</v>
      </c>
      <c r="Y3" s="7">
        <f t="shared" si="4"/>
        <v>1.2310646862939412E-2</v>
      </c>
      <c r="Z3" s="7">
        <f t="shared" si="4"/>
        <v>0</v>
      </c>
      <c r="AA3" s="7">
        <f t="shared" si="4"/>
        <v>0</v>
      </c>
      <c r="AB3" s="7">
        <f t="shared" si="4"/>
        <v>0</v>
      </c>
      <c r="AC3" s="7">
        <f t="shared" si="4"/>
        <v>0</v>
      </c>
      <c r="AD3" s="7">
        <f t="shared" si="4"/>
        <v>0</v>
      </c>
      <c r="AE3" s="7">
        <f t="shared" si="4"/>
        <v>0</v>
      </c>
      <c r="AF3" s="7">
        <f t="shared" si="4"/>
        <v>0.18703565778863848</v>
      </c>
      <c r="AG3" s="7">
        <f t="shared" si="4"/>
        <v>0</v>
      </c>
      <c r="AH3" s="11">
        <f t="shared" ref="AH3:AH20" si="5">SUM(Y3:AB3)</f>
        <v>1.2310646862939412E-2</v>
      </c>
      <c r="AI3" s="8">
        <f>RANK(AH3, $AH$3:$AH$21, 1)</f>
        <v>1</v>
      </c>
      <c r="AL3" s="5">
        <v>1</v>
      </c>
      <c r="AM3" s="5" t="s">
        <v>69</v>
      </c>
      <c r="AN3" s="10">
        <f t="shared" ref="AN3:AN21" si="6">_xlfn.XLOOKUP(AM3, C:C, U:U)</f>
        <v>0</v>
      </c>
      <c r="AO3" s="10">
        <f t="shared" ref="AO3:AO21" si="7">_xlfn.XLOOKUP(AM3, C:C, V:V)</f>
        <v>0.49134869291706929</v>
      </c>
      <c r="AP3" s="10">
        <f t="shared" ref="AP3:AP21" si="8">_xlfn.XLOOKUP(AM3, C:C, W:W)</f>
        <v>0</v>
      </c>
      <c r="AQ3" s="10">
        <f t="shared" ref="AQ3:AQ21" si="9">_xlfn.XLOOKUP(AM3, C:C, X:X)</f>
        <v>0.30930500243135273</v>
      </c>
      <c r="AR3" s="10">
        <f t="shared" ref="AR3:AR21" si="10">_xlfn.XLOOKUP(AM3, C:C, Y:Y)</f>
        <v>1.2310646862939412E-2</v>
      </c>
      <c r="AS3" s="10">
        <f t="shared" ref="AS3:AS21" si="11">_xlfn.XLOOKUP(AM3, C:C, Z:Z)</f>
        <v>0</v>
      </c>
      <c r="AT3" s="10">
        <f t="shared" ref="AT3:AT21" si="12">_xlfn.XLOOKUP(AM3, C:C, AA:AA)</f>
        <v>0</v>
      </c>
      <c r="AU3" s="10">
        <f t="shared" ref="AU3:AU21" si="13">_xlfn.XLOOKUP(AM3, C:C, AB:AB)</f>
        <v>0</v>
      </c>
      <c r="AV3" s="10">
        <f t="shared" ref="AV3:AV21" si="14">_xlfn.XLOOKUP(AM3, C:C, AC:AC)</f>
        <v>0</v>
      </c>
      <c r="AW3" s="10">
        <f t="shared" ref="AW3:AW21" si="15">_xlfn.XLOOKUP(AM3, C:C, AD:AD)</f>
        <v>0</v>
      </c>
      <c r="AX3" s="10">
        <f t="shared" ref="AX3:AX21" si="16">_xlfn.XLOOKUP(AM3, C:C, AE:AE)</f>
        <v>0</v>
      </c>
      <c r="AY3" s="10">
        <f t="shared" ref="AY3:AY21" si="17">_xlfn.XLOOKUP(AM3, C:C, AF:AF)</f>
        <v>0.18703565778863848</v>
      </c>
      <c r="AZ3" s="10">
        <f t="shared" ref="AZ3:AZ21" si="18">_xlfn.XLOOKUP(AM3, C:C, AG:AG)</f>
        <v>0</v>
      </c>
      <c r="BA3" s="6">
        <f t="shared" ref="BA3:BA21" si="19">_xlfn.XLOOKUP(AM3, C:C, D:D)</f>
        <v>1299.6880000000001</v>
      </c>
      <c r="BB3" s="4" t="s">
        <v>70</v>
      </c>
    </row>
    <row r="4" spans="2:54" x14ac:dyDescent="0.35">
      <c r="B4" s="4" t="s">
        <v>59</v>
      </c>
      <c r="C4" s="5" t="s">
        <v>60</v>
      </c>
      <c r="D4" s="6">
        <v>1606.1330699999999</v>
      </c>
      <c r="E4" s="5" t="s">
        <v>60</v>
      </c>
      <c r="F4" s="6">
        <v>0.8</v>
      </c>
      <c r="G4" s="6">
        <v>484.04629999999997</v>
      </c>
      <c r="H4" s="9">
        <v>0</v>
      </c>
      <c r="I4" s="6">
        <v>275.39999999999998</v>
      </c>
      <c r="J4" s="6">
        <v>0</v>
      </c>
      <c r="K4" s="6">
        <v>0</v>
      </c>
      <c r="L4" s="6">
        <v>0</v>
      </c>
      <c r="M4" s="6">
        <v>302.58677</v>
      </c>
      <c r="N4" s="6">
        <v>0</v>
      </c>
      <c r="O4" s="6">
        <v>0</v>
      </c>
      <c r="P4" s="6">
        <v>197.1</v>
      </c>
      <c r="Q4" s="6">
        <v>346.2</v>
      </c>
      <c r="R4" s="6">
        <v>0</v>
      </c>
      <c r="S4" s="7">
        <f t="shared" si="2"/>
        <v>1.0000000000000002</v>
      </c>
      <c r="T4" s="7"/>
      <c r="U4" s="7">
        <f t="shared" si="3"/>
        <v>4.9809073416314138E-4</v>
      </c>
      <c r="V4" s="7">
        <f t="shared" si="3"/>
        <v>0.30137372116994016</v>
      </c>
      <c r="W4" s="7">
        <f t="shared" si="3"/>
        <v>0</v>
      </c>
      <c r="X4" s="7">
        <f t="shared" si="3"/>
        <v>0.17146773523566139</v>
      </c>
      <c r="Y4" s="7">
        <f t="shared" si="3"/>
        <v>0</v>
      </c>
      <c r="Z4" s="7">
        <f t="shared" si="3"/>
        <v>0</v>
      </c>
      <c r="AA4" s="7">
        <f t="shared" si="3"/>
        <v>0</v>
      </c>
      <c r="AB4" s="7">
        <f t="shared" ref="AB4:AB21" si="20">M4/$D4</f>
        <v>0.18839458302169199</v>
      </c>
      <c r="AC4" s="7">
        <f t="shared" ref="AC4:AC21" si="21">N4/$D4</f>
        <v>0</v>
      </c>
      <c r="AD4" s="7">
        <f t="shared" ref="AD4:AG21" si="22">O4/$D4</f>
        <v>0</v>
      </c>
      <c r="AE4" s="7">
        <f t="shared" si="22"/>
        <v>0.12271710462944395</v>
      </c>
      <c r="AF4" s="7">
        <f t="shared" si="22"/>
        <v>0.21554876520909941</v>
      </c>
      <c r="AG4" s="7">
        <f t="shared" si="22"/>
        <v>0</v>
      </c>
      <c r="AH4" s="11">
        <f t="shared" si="5"/>
        <v>0.18839458302169199</v>
      </c>
      <c r="AI4" s="8">
        <f t="shared" ref="AI4:AI21" si="23">RANK(AH4, $AH$3:$AH$21, 1)</f>
        <v>14</v>
      </c>
      <c r="AL4" s="5">
        <f>AL3+1</f>
        <v>2</v>
      </c>
      <c r="AM4" s="5" t="s">
        <v>60</v>
      </c>
      <c r="AN4" s="10">
        <f t="shared" si="6"/>
        <v>4.9809073416314138E-4</v>
      </c>
      <c r="AO4" s="10">
        <f t="shared" si="7"/>
        <v>0.30137372116994016</v>
      </c>
      <c r="AP4" s="10">
        <f t="shared" si="8"/>
        <v>0</v>
      </c>
      <c r="AQ4" s="10">
        <f t="shared" si="9"/>
        <v>0.17146773523566139</v>
      </c>
      <c r="AR4" s="10">
        <f t="shared" si="10"/>
        <v>0</v>
      </c>
      <c r="AS4" s="10">
        <f t="shared" si="11"/>
        <v>0</v>
      </c>
      <c r="AT4" s="10">
        <f t="shared" si="12"/>
        <v>0</v>
      </c>
      <c r="AU4" s="10">
        <f t="shared" si="13"/>
        <v>0.18839458302169199</v>
      </c>
      <c r="AV4" s="10">
        <f t="shared" si="14"/>
        <v>0</v>
      </c>
      <c r="AW4" s="10">
        <f t="shared" si="15"/>
        <v>0</v>
      </c>
      <c r="AX4" s="10">
        <f t="shared" si="16"/>
        <v>0.12271710462944395</v>
      </c>
      <c r="AY4" s="10">
        <f t="shared" si="17"/>
        <v>0.21554876520909941</v>
      </c>
      <c r="AZ4" s="10">
        <f t="shared" si="18"/>
        <v>0</v>
      </c>
      <c r="BA4" s="6">
        <f t="shared" si="19"/>
        <v>1606.1330699999999</v>
      </c>
      <c r="BB4" s="4" t="s">
        <v>59</v>
      </c>
    </row>
    <row r="5" spans="2:54" x14ac:dyDescent="0.35">
      <c r="B5" s="4" t="s">
        <v>35</v>
      </c>
      <c r="C5" s="5" t="s">
        <v>36</v>
      </c>
      <c r="D5" s="6">
        <v>1678.7368099999999</v>
      </c>
      <c r="E5" s="5" t="s">
        <v>36</v>
      </c>
      <c r="F5" s="6">
        <v>0</v>
      </c>
      <c r="G5" s="6">
        <v>0</v>
      </c>
      <c r="H5" s="9">
        <v>0</v>
      </c>
      <c r="I5" s="6">
        <v>0</v>
      </c>
      <c r="J5" s="6">
        <v>125.69999999999999</v>
      </c>
      <c r="K5" s="6">
        <v>0</v>
      </c>
      <c r="L5" s="6">
        <v>0.64</v>
      </c>
      <c r="M5" s="6">
        <v>0</v>
      </c>
      <c r="N5" s="6">
        <v>0</v>
      </c>
      <c r="O5" s="6">
        <v>0</v>
      </c>
      <c r="P5" s="6">
        <v>33.200000000000003</v>
      </c>
      <c r="Q5" s="6">
        <v>1000.5968100000001</v>
      </c>
      <c r="R5" s="6">
        <v>518.6</v>
      </c>
      <c r="S5" s="7">
        <f t="shared" si="2"/>
        <v>1.0000000000000002</v>
      </c>
      <c r="T5" s="7"/>
      <c r="U5" s="7">
        <f t="shared" si="3"/>
        <v>0</v>
      </c>
      <c r="V5" s="7">
        <f t="shared" si="3"/>
        <v>0</v>
      </c>
      <c r="W5" s="7">
        <f t="shared" si="3"/>
        <v>0</v>
      </c>
      <c r="X5" s="7">
        <f t="shared" si="3"/>
        <v>0</v>
      </c>
      <c r="Y5" s="7">
        <f t="shared" si="3"/>
        <v>7.487772904675867E-2</v>
      </c>
      <c r="Z5" s="7">
        <f t="shared" si="3"/>
        <v>0</v>
      </c>
      <c r="AA5" s="7">
        <f t="shared" si="3"/>
        <v>3.8123903412828604E-4</v>
      </c>
      <c r="AB5" s="7">
        <f t="shared" si="20"/>
        <v>0</v>
      </c>
      <c r="AC5" s="7">
        <f t="shared" si="21"/>
        <v>0</v>
      </c>
      <c r="AD5" s="7">
        <f t="shared" si="22"/>
        <v>0</v>
      </c>
      <c r="AE5" s="7">
        <f t="shared" si="22"/>
        <v>1.9776774895404841E-2</v>
      </c>
      <c r="AF5" s="7">
        <f t="shared" si="22"/>
        <v>0.59604150218163154</v>
      </c>
      <c r="AG5" s="7">
        <f t="shared" si="22"/>
        <v>0.30892275484207682</v>
      </c>
      <c r="AH5" s="11">
        <f t="shared" si="5"/>
        <v>7.5258968080886959E-2</v>
      </c>
      <c r="AI5" s="8">
        <f t="shared" si="23"/>
        <v>4</v>
      </c>
      <c r="AL5" s="5">
        <f t="shared" ref="AL5:AL21" si="24">AL4+1</f>
        <v>3</v>
      </c>
      <c r="AM5" s="5" t="s">
        <v>36</v>
      </c>
      <c r="AN5" s="10">
        <f t="shared" si="6"/>
        <v>0</v>
      </c>
      <c r="AO5" s="10">
        <f t="shared" si="7"/>
        <v>0</v>
      </c>
      <c r="AP5" s="10">
        <f t="shared" si="8"/>
        <v>0</v>
      </c>
      <c r="AQ5" s="10">
        <f t="shared" si="9"/>
        <v>0</v>
      </c>
      <c r="AR5" s="10">
        <f t="shared" si="10"/>
        <v>7.487772904675867E-2</v>
      </c>
      <c r="AS5" s="10">
        <f t="shared" si="11"/>
        <v>0</v>
      </c>
      <c r="AT5" s="10">
        <f t="shared" si="12"/>
        <v>3.8123903412828604E-4</v>
      </c>
      <c r="AU5" s="10">
        <f t="shared" si="13"/>
        <v>0</v>
      </c>
      <c r="AV5" s="10">
        <f t="shared" si="14"/>
        <v>0</v>
      </c>
      <c r="AW5" s="10">
        <f t="shared" si="15"/>
        <v>0</v>
      </c>
      <c r="AX5" s="10">
        <f t="shared" si="16"/>
        <v>1.9776774895404841E-2</v>
      </c>
      <c r="AY5" s="10">
        <f t="shared" si="17"/>
        <v>0.59604150218163154</v>
      </c>
      <c r="AZ5" s="10">
        <f t="shared" si="18"/>
        <v>0.30892275484207682</v>
      </c>
      <c r="BA5" s="6">
        <f t="shared" si="19"/>
        <v>1678.7368099999999</v>
      </c>
      <c r="BB5" s="4" t="s">
        <v>35</v>
      </c>
    </row>
    <row r="6" spans="2:54" x14ac:dyDescent="0.35">
      <c r="B6" s="4" t="s">
        <v>74</v>
      </c>
      <c r="C6" s="5" t="s">
        <v>75</v>
      </c>
      <c r="D6" s="6">
        <v>3536.1422000000011</v>
      </c>
      <c r="E6" s="5" t="s">
        <v>75</v>
      </c>
      <c r="F6" s="6">
        <v>11</v>
      </c>
      <c r="G6" s="6">
        <v>1437.6462999999999</v>
      </c>
      <c r="H6" s="9">
        <v>0</v>
      </c>
      <c r="I6" s="6">
        <v>413.2</v>
      </c>
      <c r="J6" s="6">
        <v>22.4</v>
      </c>
      <c r="K6" s="6">
        <v>0</v>
      </c>
      <c r="L6" s="6">
        <v>187</v>
      </c>
      <c r="M6" s="6">
        <v>0</v>
      </c>
      <c r="N6" s="6">
        <v>0</v>
      </c>
      <c r="O6" s="6">
        <v>0</v>
      </c>
      <c r="P6" s="6">
        <v>55.3</v>
      </c>
      <c r="Q6" s="6">
        <v>1159.7959000000001</v>
      </c>
      <c r="R6" s="6">
        <v>249.8</v>
      </c>
      <c r="S6" s="7">
        <f t="shared" si="2"/>
        <v>0.99999999999999978</v>
      </c>
      <c r="T6" s="7"/>
      <c r="U6" s="7">
        <f t="shared" si="3"/>
        <v>3.1107346305247557E-3</v>
      </c>
      <c r="V6" s="7">
        <f t="shared" si="3"/>
        <v>0.40655783016870739</v>
      </c>
      <c r="W6" s="7">
        <f t="shared" si="3"/>
        <v>0</v>
      </c>
      <c r="X6" s="7">
        <f t="shared" si="3"/>
        <v>0.11685050448480264</v>
      </c>
      <c r="Y6" s="7">
        <f t="shared" si="3"/>
        <v>6.3345868839776841E-3</v>
      </c>
      <c r="Z6" s="7">
        <f t="shared" si="3"/>
        <v>0</v>
      </c>
      <c r="AA6" s="7">
        <f t="shared" si="3"/>
        <v>5.2882488718920845E-2</v>
      </c>
      <c r="AB6" s="7">
        <f t="shared" si="20"/>
        <v>0</v>
      </c>
      <c r="AC6" s="7">
        <f t="shared" si="21"/>
        <v>0</v>
      </c>
      <c r="AD6" s="7">
        <f t="shared" si="22"/>
        <v>0</v>
      </c>
      <c r="AE6" s="7">
        <f t="shared" si="22"/>
        <v>1.5638511369819908E-2</v>
      </c>
      <c r="AF6" s="7">
        <f t="shared" si="22"/>
        <v>0.32798338822460243</v>
      </c>
      <c r="AG6" s="7">
        <f t="shared" si="22"/>
        <v>7.0641955518643995E-2</v>
      </c>
      <c r="AH6" s="11">
        <f t="shared" si="5"/>
        <v>5.9217075602898531E-2</v>
      </c>
      <c r="AI6" s="8">
        <f t="shared" si="23"/>
        <v>3</v>
      </c>
      <c r="AL6" s="5">
        <f t="shared" si="24"/>
        <v>4</v>
      </c>
      <c r="AM6" s="5" t="s">
        <v>75</v>
      </c>
      <c r="AN6" s="10">
        <f t="shared" si="6"/>
        <v>3.1107346305247557E-3</v>
      </c>
      <c r="AO6" s="10">
        <f t="shared" si="7"/>
        <v>0.40655783016870739</v>
      </c>
      <c r="AP6" s="10">
        <f t="shared" si="8"/>
        <v>0</v>
      </c>
      <c r="AQ6" s="10">
        <f t="shared" si="9"/>
        <v>0.11685050448480264</v>
      </c>
      <c r="AR6" s="10">
        <f t="shared" si="10"/>
        <v>6.3345868839776841E-3</v>
      </c>
      <c r="AS6" s="10">
        <f t="shared" si="11"/>
        <v>0</v>
      </c>
      <c r="AT6" s="10">
        <f t="shared" si="12"/>
        <v>5.2882488718920845E-2</v>
      </c>
      <c r="AU6" s="10">
        <f t="shared" si="13"/>
        <v>0</v>
      </c>
      <c r="AV6" s="10">
        <f t="shared" si="14"/>
        <v>0</v>
      </c>
      <c r="AW6" s="10">
        <f t="shared" si="15"/>
        <v>0</v>
      </c>
      <c r="AX6" s="10">
        <f t="shared" si="16"/>
        <v>1.5638511369819908E-2</v>
      </c>
      <c r="AY6" s="10">
        <f t="shared" si="17"/>
        <v>0.32798338822460243</v>
      </c>
      <c r="AZ6" s="10">
        <f t="shared" si="18"/>
        <v>7.0641955518643995E-2</v>
      </c>
      <c r="BA6" s="6">
        <f t="shared" si="19"/>
        <v>3536.1422000000011</v>
      </c>
      <c r="BB6" s="4" t="s">
        <v>74</v>
      </c>
    </row>
    <row r="7" spans="2:54" x14ac:dyDescent="0.35">
      <c r="B7" s="4" t="s">
        <v>46</v>
      </c>
      <c r="C7" s="5" t="s">
        <v>47</v>
      </c>
      <c r="D7" s="6">
        <v>3571.5940000000005</v>
      </c>
      <c r="E7" s="5" t="s">
        <v>47</v>
      </c>
      <c r="F7" s="6">
        <v>373.4</v>
      </c>
      <c r="G7" s="6">
        <v>1110</v>
      </c>
      <c r="H7" s="9">
        <v>0</v>
      </c>
      <c r="I7" s="6">
        <v>292.5</v>
      </c>
      <c r="J7" s="6">
        <v>938.51999999999987</v>
      </c>
      <c r="K7" s="6">
        <v>0</v>
      </c>
      <c r="L7" s="6">
        <v>9.4</v>
      </c>
      <c r="M7" s="6">
        <v>632.47400000000005</v>
      </c>
      <c r="N7" s="6">
        <v>0</v>
      </c>
      <c r="O7" s="6">
        <v>199.8</v>
      </c>
      <c r="P7" s="6">
        <v>15.5</v>
      </c>
      <c r="Q7" s="6">
        <v>0</v>
      </c>
      <c r="R7" s="6">
        <v>0</v>
      </c>
      <c r="S7" s="7">
        <f t="shared" si="2"/>
        <v>1</v>
      </c>
      <c r="T7" s="7"/>
      <c r="U7" s="7">
        <f t="shared" si="3"/>
        <v>0.10454715737567034</v>
      </c>
      <c r="V7" s="7">
        <f t="shared" si="3"/>
        <v>0.31078560441080366</v>
      </c>
      <c r="W7" s="7">
        <f t="shared" si="3"/>
        <v>0</v>
      </c>
      <c r="X7" s="7">
        <f t="shared" si="3"/>
        <v>8.1896206567711766E-2</v>
      </c>
      <c r="Y7" s="7">
        <f t="shared" si="3"/>
        <v>0.26277342833479944</v>
      </c>
      <c r="Z7" s="7">
        <f t="shared" si="3"/>
        <v>0</v>
      </c>
      <c r="AA7" s="7">
        <f t="shared" si="3"/>
        <v>2.6318780914068056E-3</v>
      </c>
      <c r="AB7" s="7">
        <f t="shared" si="20"/>
        <v>0.17708451744515194</v>
      </c>
      <c r="AC7" s="7">
        <f t="shared" si="21"/>
        <v>0</v>
      </c>
      <c r="AD7" s="7">
        <f t="shared" si="22"/>
        <v>5.5941408793944658E-2</v>
      </c>
      <c r="AE7" s="7">
        <f t="shared" si="22"/>
        <v>4.3397989805112223E-3</v>
      </c>
      <c r="AF7" s="7">
        <f t="shared" si="22"/>
        <v>0</v>
      </c>
      <c r="AG7" s="7">
        <f t="shared" si="22"/>
        <v>0</v>
      </c>
      <c r="AH7" s="11">
        <f t="shared" si="5"/>
        <v>0.44248982387135816</v>
      </c>
      <c r="AI7" s="8">
        <f t="shared" si="23"/>
        <v>17</v>
      </c>
      <c r="AL7" s="5">
        <f t="shared" si="24"/>
        <v>5</v>
      </c>
      <c r="AM7" s="5" t="s">
        <v>47</v>
      </c>
      <c r="AN7" s="10">
        <f t="shared" si="6"/>
        <v>0.10454715737567034</v>
      </c>
      <c r="AO7" s="10">
        <f t="shared" si="7"/>
        <v>0.31078560441080366</v>
      </c>
      <c r="AP7" s="10">
        <f t="shared" si="8"/>
        <v>0</v>
      </c>
      <c r="AQ7" s="10">
        <f t="shared" si="9"/>
        <v>8.1896206567711766E-2</v>
      </c>
      <c r="AR7" s="10">
        <f t="shared" si="10"/>
        <v>0.26277342833479944</v>
      </c>
      <c r="AS7" s="10">
        <f t="shared" si="11"/>
        <v>0</v>
      </c>
      <c r="AT7" s="10">
        <f t="shared" si="12"/>
        <v>2.6318780914068056E-3</v>
      </c>
      <c r="AU7" s="10">
        <f t="shared" si="13"/>
        <v>0.17708451744515194</v>
      </c>
      <c r="AV7" s="10">
        <f t="shared" si="14"/>
        <v>0</v>
      </c>
      <c r="AW7" s="10">
        <f t="shared" si="15"/>
        <v>5.5941408793944658E-2</v>
      </c>
      <c r="AX7" s="10">
        <f t="shared" si="16"/>
        <v>4.3397989805112223E-3</v>
      </c>
      <c r="AY7" s="10">
        <f t="shared" si="17"/>
        <v>0</v>
      </c>
      <c r="AZ7" s="10">
        <f t="shared" si="18"/>
        <v>0</v>
      </c>
      <c r="BA7" s="6">
        <f t="shared" si="19"/>
        <v>3571.5940000000005</v>
      </c>
      <c r="BB7" s="4" t="s">
        <v>46</v>
      </c>
    </row>
    <row r="8" spans="2:54" x14ac:dyDescent="0.35">
      <c r="B8" s="4" t="s">
        <v>61</v>
      </c>
      <c r="C8" s="5" t="s">
        <v>62</v>
      </c>
      <c r="D8" s="6">
        <v>3792.3061000000002</v>
      </c>
      <c r="E8" s="5" t="s">
        <v>62</v>
      </c>
      <c r="F8" s="6">
        <v>75</v>
      </c>
      <c r="G8" s="6">
        <v>1664.8000000000002</v>
      </c>
      <c r="H8" s="9">
        <v>0</v>
      </c>
      <c r="I8" s="6">
        <v>24</v>
      </c>
      <c r="J8" s="6">
        <v>435.35610000000003</v>
      </c>
      <c r="K8" s="6">
        <v>0</v>
      </c>
      <c r="L8" s="6">
        <v>271.04999999999995</v>
      </c>
      <c r="M8" s="6">
        <v>0</v>
      </c>
      <c r="N8" s="6">
        <v>0</v>
      </c>
      <c r="O8" s="6">
        <v>0</v>
      </c>
      <c r="P8" s="6">
        <v>1.4</v>
      </c>
      <c r="Q8" s="6">
        <v>296</v>
      </c>
      <c r="R8" s="6">
        <v>1024.7</v>
      </c>
      <c r="S8" s="7">
        <f t="shared" si="2"/>
        <v>1.0000000000000002</v>
      </c>
      <c r="T8" s="7"/>
      <c r="U8" s="7">
        <f t="shared" si="3"/>
        <v>1.9776884571633076E-2</v>
      </c>
      <c r="V8" s="7">
        <f t="shared" si="3"/>
        <v>0.43899409913139659</v>
      </c>
      <c r="W8" s="7">
        <f t="shared" si="3"/>
        <v>0</v>
      </c>
      <c r="X8" s="7">
        <f t="shared" si="3"/>
        <v>6.3286030629225842E-3</v>
      </c>
      <c r="Y8" s="7">
        <f t="shared" si="3"/>
        <v>0.11479983116341795</v>
      </c>
      <c r="Z8" s="7">
        <f t="shared" si="3"/>
        <v>0</v>
      </c>
      <c r="AA8" s="7">
        <f t="shared" si="3"/>
        <v>7.147366084188192E-2</v>
      </c>
      <c r="AB8" s="7">
        <f t="shared" si="20"/>
        <v>0</v>
      </c>
      <c r="AC8" s="7">
        <f t="shared" si="21"/>
        <v>0</v>
      </c>
      <c r="AD8" s="7">
        <f t="shared" si="22"/>
        <v>0</v>
      </c>
      <c r="AE8" s="7">
        <f t="shared" si="22"/>
        <v>3.6916851200381734E-4</v>
      </c>
      <c r="AF8" s="7">
        <f t="shared" si="22"/>
        <v>7.8052771109378527E-2</v>
      </c>
      <c r="AG8" s="7">
        <f t="shared" si="22"/>
        <v>0.2702049816073655</v>
      </c>
      <c r="AH8" s="11">
        <f t="shared" si="5"/>
        <v>0.18627349200529986</v>
      </c>
      <c r="AI8" s="8">
        <f t="shared" si="23"/>
        <v>13</v>
      </c>
      <c r="AL8" s="5">
        <f t="shared" si="24"/>
        <v>6</v>
      </c>
      <c r="AM8" s="5" t="s">
        <v>62</v>
      </c>
      <c r="AN8" s="10">
        <f t="shared" si="6"/>
        <v>1.9776884571633076E-2</v>
      </c>
      <c r="AO8" s="10">
        <f t="shared" si="7"/>
        <v>0.43899409913139659</v>
      </c>
      <c r="AP8" s="10">
        <f t="shared" si="8"/>
        <v>0</v>
      </c>
      <c r="AQ8" s="10">
        <f t="shared" si="9"/>
        <v>6.3286030629225842E-3</v>
      </c>
      <c r="AR8" s="10">
        <f t="shared" si="10"/>
        <v>0.11479983116341795</v>
      </c>
      <c r="AS8" s="10">
        <f t="shared" si="11"/>
        <v>0</v>
      </c>
      <c r="AT8" s="10">
        <f t="shared" si="12"/>
        <v>7.147366084188192E-2</v>
      </c>
      <c r="AU8" s="10">
        <f t="shared" si="13"/>
        <v>0</v>
      </c>
      <c r="AV8" s="10">
        <f t="shared" si="14"/>
        <v>0</v>
      </c>
      <c r="AW8" s="10">
        <f t="shared" si="15"/>
        <v>0</v>
      </c>
      <c r="AX8" s="10">
        <f t="shared" si="16"/>
        <v>3.6916851200381734E-4</v>
      </c>
      <c r="AY8" s="10">
        <f t="shared" si="17"/>
        <v>7.8052771109378527E-2</v>
      </c>
      <c r="AZ8" s="10">
        <f t="shared" si="18"/>
        <v>0.2702049816073655</v>
      </c>
      <c r="BA8" s="6">
        <f t="shared" si="19"/>
        <v>3792.3061000000002</v>
      </c>
      <c r="BB8" s="4" t="s">
        <v>61</v>
      </c>
    </row>
    <row r="9" spans="2:54" x14ac:dyDescent="0.35">
      <c r="B9" s="4" t="s">
        <v>53</v>
      </c>
      <c r="C9" s="5" t="s">
        <v>54</v>
      </c>
      <c r="D9" s="6">
        <v>3922.76</v>
      </c>
      <c r="E9" s="5" t="s">
        <v>54</v>
      </c>
      <c r="F9" s="6">
        <v>140</v>
      </c>
      <c r="G9" s="6">
        <v>341.59</v>
      </c>
      <c r="H9" s="9">
        <v>0</v>
      </c>
      <c r="I9" s="6">
        <v>538.20000000000005</v>
      </c>
      <c r="J9" s="6">
        <v>1937.3</v>
      </c>
      <c r="K9" s="6">
        <v>0</v>
      </c>
      <c r="L9" s="6">
        <v>5.4</v>
      </c>
      <c r="M9" s="6">
        <v>0</v>
      </c>
      <c r="N9" s="6">
        <v>0</v>
      </c>
      <c r="O9" s="6">
        <v>0</v>
      </c>
      <c r="P9" s="6">
        <v>0</v>
      </c>
      <c r="Q9" s="6">
        <v>960.27</v>
      </c>
      <c r="R9" s="6">
        <v>0</v>
      </c>
      <c r="S9" s="7">
        <f t="shared" si="2"/>
        <v>1</v>
      </c>
      <c r="T9" s="7"/>
      <c r="U9" s="7">
        <f t="shared" si="3"/>
        <v>3.5689157633910819E-2</v>
      </c>
      <c r="V9" s="7">
        <f t="shared" si="3"/>
        <v>8.707899540119711E-2</v>
      </c>
      <c r="W9" s="7">
        <f t="shared" si="3"/>
        <v>0</v>
      </c>
      <c r="X9" s="7">
        <f t="shared" si="3"/>
        <v>0.13719931884693432</v>
      </c>
      <c r="Y9" s="7">
        <f t="shared" si="3"/>
        <v>0.49386146488696731</v>
      </c>
      <c r="Z9" s="7">
        <f t="shared" si="3"/>
        <v>0</v>
      </c>
      <c r="AA9" s="7">
        <f t="shared" si="3"/>
        <v>1.3765817944508458E-3</v>
      </c>
      <c r="AB9" s="7">
        <f t="shared" si="20"/>
        <v>0</v>
      </c>
      <c r="AC9" s="7">
        <f t="shared" si="21"/>
        <v>0</v>
      </c>
      <c r="AD9" s="7">
        <f t="shared" si="22"/>
        <v>0</v>
      </c>
      <c r="AE9" s="7">
        <f t="shared" si="22"/>
        <v>0</v>
      </c>
      <c r="AF9" s="7">
        <f t="shared" si="22"/>
        <v>0.24479448143653956</v>
      </c>
      <c r="AG9" s="7">
        <f t="shared" si="22"/>
        <v>0</v>
      </c>
      <c r="AH9" s="11">
        <f t="shared" si="5"/>
        <v>0.49523804668141813</v>
      </c>
      <c r="AI9" s="8">
        <f t="shared" si="23"/>
        <v>18</v>
      </c>
      <c r="AL9" s="5">
        <f t="shared" si="24"/>
        <v>7</v>
      </c>
      <c r="AM9" s="5" t="s">
        <v>54</v>
      </c>
      <c r="AN9" s="10">
        <f t="shared" si="6"/>
        <v>3.5689157633910819E-2</v>
      </c>
      <c r="AO9" s="10">
        <f t="shared" si="7"/>
        <v>8.707899540119711E-2</v>
      </c>
      <c r="AP9" s="10">
        <f t="shared" si="8"/>
        <v>0</v>
      </c>
      <c r="AQ9" s="10">
        <f t="shared" si="9"/>
        <v>0.13719931884693432</v>
      </c>
      <c r="AR9" s="10">
        <f t="shared" si="10"/>
        <v>0.49386146488696731</v>
      </c>
      <c r="AS9" s="10">
        <f t="shared" si="11"/>
        <v>0</v>
      </c>
      <c r="AT9" s="10">
        <f t="shared" si="12"/>
        <v>1.3765817944508458E-3</v>
      </c>
      <c r="AU9" s="10">
        <f t="shared" si="13"/>
        <v>0</v>
      </c>
      <c r="AV9" s="10">
        <f t="shared" si="14"/>
        <v>0</v>
      </c>
      <c r="AW9" s="10">
        <f t="shared" si="15"/>
        <v>0</v>
      </c>
      <c r="AX9" s="10">
        <f t="shared" si="16"/>
        <v>0</v>
      </c>
      <c r="AY9" s="10">
        <f t="shared" si="17"/>
        <v>0.24479448143653956</v>
      </c>
      <c r="AZ9" s="10">
        <f t="shared" si="18"/>
        <v>0</v>
      </c>
      <c r="BA9" s="6">
        <f t="shared" si="19"/>
        <v>3922.76</v>
      </c>
      <c r="BB9" s="4" t="s">
        <v>53</v>
      </c>
    </row>
    <row r="10" spans="2:54" x14ac:dyDescent="0.35">
      <c r="B10" s="4" t="s">
        <v>57</v>
      </c>
      <c r="C10" s="5" t="s">
        <v>58</v>
      </c>
      <c r="D10" s="6">
        <v>6370.9916000000003</v>
      </c>
      <c r="E10" s="5" t="s">
        <v>58</v>
      </c>
      <c r="F10" s="6">
        <v>216</v>
      </c>
      <c r="G10" s="6">
        <v>1962</v>
      </c>
      <c r="H10" s="9">
        <v>0</v>
      </c>
      <c r="I10" s="6">
        <v>1678.5986</v>
      </c>
      <c r="J10" s="6">
        <v>0</v>
      </c>
      <c r="K10" s="6">
        <v>0</v>
      </c>
      <c r="L10" s="6">
        <v>0</v>
      </c>
      <c r="M10" s="6">
        <v>1164.873</v>
      </c>
      <c r="N10" s="6">
        <v>0</v>
      </c>
      <c r="O10" s="6">
        <v>0</v>
      </c>
      <c r="P10" s="6">
        <v>379.32000000000005</v>
      </c>
      <c r="Q10" s="6">
        <v>970.2</v>
      </c>
      <c r="R10" s="6">
        <v>0</v>
      </c>
      <c r="S10" s="7">
        <f t="shared" si="2"/>
        <v>1</v>
      </c>
      <c r="T10" s="7"/>
      <c r="U10" s="7">
        <f t="shared" si="3"/>
        <v>3.390367050554579E-2</v>
      </c>
      <c r="V10" s="7">
        <f t="shared" si="3"/>
        <v>0.30795834042537429</v>
      </c>
      <c r="W10" s="7">
        <f t="shared" si="3"/>
        <v>0</v>
      </c>
      <c r="X10" s="7">
        <f t="shared" si="3"/>
        <v>0.26347524928458543</v>
      </c>
      <c r="Y10" s="7">
        <f t="shared" si="3"/>
        <v>0</v>
      </c>
      <c r="Z10" s="7">
        <f t="shared" si="3"/>
        <v>0</v>
      </c>
      <c r="AA10" s="7">
        <f t="shared" si="3"/>
        <v>0</v>
      </c>
      <c r="AB10" s="7">
        <f t="shared" si="20"/>
        <v>0.18284014061484558</v>
      </c>
      <c r="AC10" s="7">
        <f t="shared" si="21"/>
        <v>0</v>
      </c>
      <c r="AD10" s="7">
        <f t="shared" si="22"/>
        <v>0</v>
      </c>
      <c r="AE10" s="7">
        <f t="shared" si="22"/>
        <v>5.9538612482239031E-2</v>
      </c>
      <c r="AF10" s="7">
        <f t="shared" si="22"/>
        <v>0.15228398668740986</v>
      </c>
      <c r="AG10" s="7">
        <f t="shared" si="22"/>
        <v>0</v>
      </c>
      <c r="AH10" s="11">
        <f t="shared" si="5"/>
        <v>0.18284014061484558</v>
      </c>
      <c r="AI10" s="8">
        <f t="shared" si="23"/>
        <v>12</v>
      </c>
      <c r="AL10" s="5">
        <f t="shared" si="24"/>
        <v>8</v>
      </c>
      <c r="AM10" s="5" t="s">
        <v>58</v>
      </c>
      <c r="AN10" s="10">
        <f t="shared" si="6"/>
        <v>3.390367050554579E-2</v>
      </c>
      <c r="AO10" s="10">
        <f t="shared" si="7"/>
        <v>0.30795834042537429</v>
      </c>
      <c r="AP10" s="10">
        <f t="shared" si="8"/>
        <v>0</v>
      </c>
      <c r="AQ10" s="10">
        <f t="shared" si="9"/>
        <v>0.26347524928458543</v>
      </c>
      <c r="AR10" s="10">
        <f t="shared" si="10"/>
        <v>0</v>
      </c>
      <c r="AS10" s="10">
        <f t="shared" si="11"/>
        <v>0</v>
      </c>
      <c r="AT10" s="10">
        <f t="shared" si="12"/>
        <v>0</v>
      </c>
      <c r="AU10" s="10">
        <f t="shared" si="13"/>
        <v>0.18284014061484558</v>
      </c>
      <c r="AV10" s="10">
        <f t="shared" si="14"/>
        <v>0</v>
      </c>
      <c r="AW10" s="10">
        <f t="shared" si="15"/>
        <v>0</v>
      </c>
      <c r="AX10" s="10">
        <f t="shared" si="16"/>
        <v>5.9538612482239031E-2</v>
      </c>
      <c r="AY10" s="10">
        <f t="shared" si="17"/>
        <v>0.15228398668740986</v>
      </c>
      <c r="AZ10" s="10">
        <f t="shared" si="18"/>
        <v>0</v>
      </c>
      <c r="BA10" s="6">
        <f t="shared" si="19"/>
        <v>6370.9916000000003</v>
      </c>
      <c r="BB10" s="4" t="s">
        <v>57</v>
      </c>
    </row>
    <row r="11" spans="2:54" x14ac:dyDescent="0.35">
      <c r="B11" s="4" t="s">
        <v>71</v>
      </c>
      <c r="C11" s="5" t="s">
        <v>72</v>
      </c>
      <c r="D11" s="6">
        <v>8036.9</v>
      </c>
      <c r="E11" s="5" t="s">
        <v>72</v>
      </c>
      <c r="F11" s="6">
        <v>15</v>
      </c>
      <c r="G11" s="6">
        <v>4104</v>
      </c>
      <c r="H11" s="9">
        <v>0</v>
      </c>
      <c r="I11" s="6">
        <v>1805</v>
      </c>
      <c r="J11" s="6">
        <v>0</v>
      </c>
      <c r="K11" s="6">
        <v>294.39999999999998</v>
      </c>
      <c r="L11" s="6">
        <v>0</v>
      </c>
      <c r="M11" s="6">
        <v>0</v>
      </c>
      <c r="N11" s="6">
        <v>12.6</v>
      </c>
      <c r="O11" s="6">
        <v>0</v>
      </c>
      <c r="P11" s="6">
        <v>1363.8999999999999</v>
      </c>
      <c r="Q11" s="6">
        <v>442</v>
      </c>
      <c r="R11" s="6">
        <v>0</v>
      </c>
      <c r="S11" s="7">
        <f t="shared" si="2"/>
        <v>1</v>
      </c>
      <c r="T11" s="7"/>
      <c r="U11" s="7">
        <f t="shared" si="3"/>
        <v>1.8663912702658987E-3</v>
      </c>
      <c r="V11" s="7">
        <f t="shared" si="3"/>
        <v>0.51064465154474992</v>
      </c>
      <c r="W11" s="7">
        <f t="shared" si="3"/>
        <v>0</v>
      </c>
      <c r="X11" s="7">
        <f t="shared" si="3"/>
        <v>0.2245890828553298</v>
      </c>
      <c r="Y11" s="7">
        <f t="shared" si="3"/>
        <v>0</v>
      </c>
      <c r="Z11" s="7">
        <f t="shared" si="3"/>
        <v>3.6631039331085365E-2</v>
      </c>
      <c r="AA11" s="7">
        <f t="shared" si="3"/>
        <v>0</v>
      </c>
      <c r="AB11" s="7">
        <f t="shared" si="20"/>
        <v>0</v>
      </c>
      <c r="AC11" s="7">
        <f t="shared" si="21"/>
        <v>1.5677686670233547E-3</v>
      </c>
      <c r="AD11" s="7">
        <f t="shared" si="22"/>
        <v>0</v>
      </c>
      <c r="AE11" s="7">
        <f t="shared" si="22"/>
        <v>0.16970473690104393</v>
      </c>
      <c r="AF11" s="7">
        <f t="shared" si="22"/>
        <v>5.4996329430501811E-2</v>
      </c>
      <c r="AG11" s="7">
        <f t="shared" si="22"/>
        <v>0</v>
      </c>
      <c r="AH11" s="11">
        <f t="shared" si="5"/>
        <v>3.6631039331085365E-2</v>
      </c>
      <c r="AI11" s="8">
        <f t="shared" si="23"/>
        <v>2</v>
      </c>
      <c r="AL11" s="5">
        <f t="shared" si="24"/>
        <v>9</v>
      </c>
      <c r="AM11" s="5" t="s">
        <v>72</v>
      </c>
      <c r="AN11" s="10">
        <f t="shared" si="6"/>
        <v>1.8663912702658987E-3</v>
      </c>
      <c r="AO11" s="10">
        <f t="shared" si="7"/>
        <v>0.51064465154474992</v>
      </c>
      <c r="AP11" s="10">
        <f t="shared" si="8"/>
        <v>0</v>
      </c>
      <c r="AQ11" s="10">
        <f t="shared" si="9"/>
        <v>0.2245890828553298</v>
      </c>
      <c r="AR11" s="10">
        <f t="shared" si="10"/>
        <v>0</v>
      </c>
      <c r="AS11" s="10">
        <f t="shared" si="11"/>
        <v>3.6631039331085365E-2</v>
      </c>
      <c r="AT11" s="10">
        <f t="shared" si="12"/>
        <v>0</v>
      </c>
      <c r="AU11" s="10">
        <f t="shared" si="13"/>
        <v>0</v>
      </c>
      <c r="AV11" s="10">
        <f t="shared" si="14"/>
        <v>1.5677686670233547E-3</v>
      </c>
      <c r="AW11" s="10">
        <f t="shared" si="15"/>
        <v>0</v>
      </c>
      <c r="AX11" s="10">
        <f t="shared" si="16"/>
        <v>0.16970473690104393</v>
      </c>
      <c r="AY11" s="10">
        <f t="shared" si="17"/>
        <v>5.4996329430501811E-2</v>
      </c>
      <c r="AZ11" s="10">
        <f t="shared" si="18"/>
        <v>0</v>
      </c>
      <c r="BA11" s="6">
        <f t="shared" si="19"/>
        <v>8036.9</v>
      </c>
      <c r="BB11" s="4" t="s">
        <v>73</v>
      </c>
    </row>
    <row r="12" spans="2:54" x14ac:dyDescent="0.35">
      <c r="B12" s="4" t="s">
        <v>37</v>
      </c>
      <c r="C12" s="5" t="s">
        <v>38</v>
      </c>
      <c r="D12" s="6">
        <v>10031.799999999999</v>
      </c>
      <c r="E12" s="5" t="s">
        <v>38</v>
      </c>
      <c r="F12" s="6">
        <v>0.3</v>
      </c>
      <c r="G12" s="6">
        <v>0</v>
      </c>
      <c r="H12" s="9">
        <v>0</v>
      </c>
      <c r="I12" s="6">
        <v>3324</v>
      </c>
      <c r="J12" s="6">
        <v>384</v>
      </c>
      <c r="K12" s="6">
        <v>0</v>
      </c>
      <c r="L12" s="6">
        <v>1</v>
      </c>
      <c r="M12" s="6">
        <v>1236</v>
      </c>
      <c r="N12" s="6">
        <v>0</v>
      </c>
      <c r="O12" s="6">
        <v>440</v>
      </c>
      <c r="P12" s="6">
        <v>514.1</v>
      </c>
      <c r="Q12" s="6">
        <v>3458</v>
      </c>
      <c r="R12" s="6">
        <v>674.4</v>
      </c>
      <c r="S12" s="7">
        <f t="shared" si="2"/>
        <v>1.0000000000000002</v>
      </c>
      <c r="T12" s="7"/>
      <c r="U12" s="7">
        <f t="shared" si="3"/>
        <v>2.9904902410335134E-5</v>
      </c>
      <c r="V12" s="7">
        <f t="shared" si="3"/>
        <v>0</v>
      </c>
      <c r="W12" s="7">
        <f t="shared" si="3"/>
        <v>0</v>
      </c>
      <c r="X12" s="7">
        <f t="shared" si="3"/>
        <v>0.33134631870651332</v>
      </c>
      <c r="Y12" s="7">
        <f t="shared" si="3"/>
        <v>3.8278275085228977E-2</v>
      </c>
      <c r="Z12" s="7">
        <f t="shared" si="3"/>
        <v>0</v>
      </c>
      <c r="AA12" s="7">
        <f t="shared" si="3"/>
        <v>9.9683008034450452E-5</v>
      </c>
      <c r="AB12" s="7">
        <f t="shared" si="20"/>
        <v>0.12320819793058076</v>
      </c>
      <c r="AC12" s="7">
        <f t="shared" si="21"/>
        <v>0</v>
      </c>
      <c r="AD12" s="7">
        <f t="shared" si="22"/>
        <v>4.3860523535158201E-2</v>
      </c>
      <c r="AE12" s="7">
        <f t="shared" si="22"/>
        <v>5.1247034430510978E-2</v>
      </c>
      <c r="AF12" s="7">
        <f t="shared" si="22"/>
        <v>0.34470384178312968</v>
      </c>
      <c r="AG12" s="7">
        <f t="shared" si="22"/>
        <v>6.7226220618433391E-2</v>
      </c>
      <c r="AH12" s="11">
        <f t="shared" si="5"/>
        <v>0.16158615602384419</v>
      </c>
      <c r="AI12" s="8">
        <f t="shared" si="23"/>
        <v>10</v>
      </c>
      <c r="AL12" s="5">
        <f t="shared" si="24"/>
        <v>10</v>
      </c>
      <c r="AM12" s="5" t="s">
        <v>38</v>
      </c>
      <c r="AN12" s="10">
        <f t="shared" si="6"/>
        <v>2.9904902410335134E-5</v>
      </c>
      <c r="AO12" s="10">
        <f t="shared" si="7"/>
        <v>0</v>
      </c>
      <c r="AP12" s="10">
        <f t="shared" si="8"/>
        <v>0</v>
      </c>
      <c r="AQ12" s="10">
        <f t="shared" si="9"/>
        <v>0.33134631870651332</v>
      </c>
      <c r="AR12" s="10">
        <f t="shared" si="10"/>
        <v>3.8278275085228977E-2</v>
      </c>
      <c r="AS12" s="10">
        <f t="shared" si="11"/>
        <v>0</v>
      </c>
      <c r="AT12" s="10">
        <f t="shared" si="12"/>
        <v>9.9683008034450452E-5</v>
      </c>
      <c r="AU12" s="10">
        <f t="shared" si="13"/>
        <v>0.12320819793058076</v>
      </c>
      <c r="AV12" s="10">
        <f t="shared" si="14"/>
        <v>0</v>
      </c>
      <c r="AW12" s="10">
        <f t="shared" si="15"/>
        <v>4.3860523535158201E-2</v>
      </c>
      <c r="AX12" s="10">
        <f t="shared" si="16"/>
        <v>5.1247034430510978E-2</v>
      </c>
      <c r="AY12" s="10">
        <f t="shared" si="17"/>
        <v>0.34470384178312968</v>
      </c>
      <c r="AZ12" s="10">
        <f t="shared" si="18"/>
        <v>6.7226220618433391E-2</v>
      </c>
      <c r="BA12" s="6">
        <f t="shared" si="19"/>
        <v>10031.799999999999</v>
      </c>
      <c r="BB12" s="4" t="s">
        <v>37</v>
      </c>
    </row>
    <row r="13" spans="2:54" x14ac:dyDescent="0.35">
      <c r="B13" s="4" t="s">
        <v>50</v>
      </c>
      <c r="C13" s="5" t="s">
        <v>51</v>
      </c>
      <c r="D13" s="6">
        <v>11863.38141</v>
      </c>
      <c r="E13" s="5" t="s">
        <v>51</v>
      </c>
      <c r="F13" s="6">
        <v>0</v>
      </c>
      <c r="G13" s="6">
        <v>491.79999999999995</v>
      </c>
      <c r="H13" s="9">
        <v>0</v>
      </c>
      <c r="I13" s="6">
        <v>3476.4</v>
      </c>
      <c r="J13" s="6">
        <v>5.3</v>
      </c>
      <c r="K13" s="6">
        <v>0</v>
      </c>
      <c r="L13" s="6">
        <v>9.5</v>
      </c>
      <c r="M13" s="6">
        <v>1179.7</v>
      </c>
      <c r="N13" s="6">
        <v>0</v>
      </c>
      <c r="O13" s="6">
        <v>0</v>
      </c>
      <c r="P13" s="6">
        <v>25.9</v>
      </c>
      <c r="Q13" s="6">
        <v>5898.0814100000007</v>
      </c>
      <c r="R13" s="6">
        <v>776.7</v>
      </c>
      <c r="S13" s="7">
        <f t="shared" si="2"/>
        <v>1.0000000000000002</v>
      </c>
      <c r="T13" s="7"/>
      <c r="U13" s="7">
        <f t="shared" si="3"/>
        <v>0</v>
      </c>
      <c r="V13" s="7">
        <f t="shared" si="3"/>
        <v>4.145529701889606E-2</v>
      </c>
      <c r="W13" s="7">
        <f t="shared" si="3"/>
        <v>0</v>
      </c>
      <c r="X13" s="7">
        <f t="shared" si="3"/>
        <v>0.29303618250608027</v>
      </c>
      <c r="Y13" s="7">
        <f t="shared" si="3"/>
        <v>4.4675289589294254E-4</v>
      </c>
      <c r="Z13" s="7">
        <f t="shared" si="3"/>
        <v>0</v>
      </c>
      <c r="AA13" s="7">
        <f t="shared" si="3"/>
        <v>8.0078349263829323E-4</v>
      </c>
      <c r="AB13" s="7">
        <f t="shared" si="20"/>
        <v>9.9440451185831003E-2</v>
      </c>
      <c r="AC13" s="7">
        <f t="shared" si="21"/>
        <v>0</v>
      </c>
      <c r="AD13" s="7">
        <f t="shared" si="22"/>
        <v>0</v>
      </c>
      <c r="AE13" s="7">
        <f t="shared" si="22"/>
        <v>2.1831886799296625E-3</v>
      </c>
      <c r="AF13" s="7">
        <f t="shared" si="22"/>
        <v>0.49716697172260943</v>
      </c>
      <c r="AG13" s="7">
        <f t="shared" si="22"/>
        <v>6.5470372498122362E-2</v>
      </c>
      <c r="AH13" s="11">
        <f t="shared" si="5"/>
        <v>0.10068798757436224</v>
      </c>
      <c r="AI13" s="8">
        <f t="shared" si="23"/>
        <v>7</v>
      </c>
      <c r="AL13" s="5">
        <f t="shared" si="24"/>
        <v>11</v>
      </c>
      <c r="AM13" s="5" t="s">
        <v>51</v>
      </c>
      <c r="AN13" s="10">
        <f t="shared" si="6"/>
        <v>0</v>
      </c>
      <c r="AO13" s="10">
        <f t="shared" si="7"/>
        <v>4.145529701889606E-2</v>
      </c>
      <c r="AP13" s="10">
        <f t="shared" si="8"/>
        <v>0</v>
      </c>
      <c r="AQ13" s="10">
        <f t="shared" si="9"/>
        <v>0.29303618250608027</v>
      </c>
      <c r="AR13" s="10">
        <f t="shared" si="10"/>
        <v>4.4675289589294254E-4</v>
      </c>
      <c r="AS13" s="10">
        <f t="shared" si="11"/>
        <v>0</v>
      </c>
      <c r="AT13" s="10">
        <f t="shared" si="12"/>
        <v>8.0078349263829323E-4</v>
      </c>
      <c r="AU13" s="10">
        <f t="shared" si="13"/>
        <v>9.9440451185831003E-2</v>
      </c>
      <c r="AV13" s="10">
        <f t="shared" si="14"/>
        <v>0</v>
      </c>
      <c r="AW13" s="10">
        <f t="shared" si="15"/>
        <v>0</v>
      </c>
      <c r="AX13" s="10">
        <f t="shared" si="16"/>
        <v>2.1831886799296625E-3</v>
      </c>
      <c r="AY13" s="10">
        <f t="shared" si="17"/>
        <v>0.49716697172260943</v>
      </c>
      <c r="AZ13" s="10">
        <f t="shared" si="18"/>
        <v>6.5470372498122362E-2</v>
      </c>
      <c r="BA13" s="6">
        <f t="shared" si="19"/>
        <v>11863.38141</v>
      </c>
      <c r="BB13" s="4" t="s">
        <v>52</v>
      </c>
    </row>
    <row r="14" spans="2:54" x14ac:dyDescent="0.35">
      <c r="B14" s="4" t="s">
        <v>76</v>
      </c>
      <c r="C14" s="5" t="s">
        <v>77</v>
      </c>
      <c r="D14" s="6">
        <f>SUM(F14:R14)</f>
        <v>12142</v>
      </c>
      <c r="E14" s="5" t="s">
        <v>77</v>
      </c>
      <c r="F14" s="6">
        <v>0</v>
      </c>
      <c r="G14" s="6">
        <v>0</v>
      </c>
      <c r="H14" s="9">
        <v>0</v>
      </c>
      <c r="I14" s="6">
        <v>0</v>
      </c>
      <c r="J14" s="12">
        <v>6566</v>
      </c>
      <c r="K14" s="6">
        <v>0</v>
      </c>
      <c r="L14" s="6">
        <v>0</v>
      </c>
      <c r="M14" s="12">
        <f>4698+878</f>
        <v>5576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7">
        <f t="shared" si="2"/>
        <v>1</v>
      </c>
      <c r="T14" s="7"/>
      <c r="U14" s="7">
        <f t="shared" si="3"/>
        <v>0</v>
      </c>
      <c r="V14" s="7">
        <f t="shared" si="3"/>
        <v>0</v>
      </c>
      <c r="W14" s="7">
        <f t="shared" si="3"/>
        <v>0</v>
      </c>
      <c r="X14" s="7">
        <f t="shared" si="3"/>
        <v>0</v>
      </c>
      <c r="Y14" s="7">
        <f t="shared" si="3"/>
        <v>0.54076758359413601</v>
      </c>
      <c r="Z14" s="7">
        <f t="shared" si="3"/>
        <v>0</v>
      </c>
      <c r="AA14" s="7">
        <f t="shared" si="3"/>
        <v>0</v>
      </c>
      <c r="AB14" s="7">
        <f t="shared" si="20"/>
        <v>0.45923241640586393</v>
      </c>
      <c r="AC14" s="7">
        <f t="shared" si="21"/>
        <v>0</v>
      </c>
      <c r="AD14" s="7">
        <f t="shared" si="22"/>
        <v>0</v>
      </c>
      <c r="AE14" s="7">
        <f t="shared" si="22"/>
        <v>0</v>
      </c>
      <c r="AF14" s="7">
        <f t="shared" si="22"/>
        <v>0</v>
      </c>
      <c r="AG14" s="7">
        <f t="shared" si="22"/>
        <v>0</v>
      </c>
      <c r="AH14" s="11">
        <f t="shared" si="5"/>
        <v>1</v>
      </c>
      <c r="AI14" s="8">
        <f t="shared" si="23"/>
        <v>19</v>
      </c>
      <c r="AL14" s="5">
        <f t="shared" si="24"/>
        <v>12</v>
      </c>
      <c r="AM14" s="5" t="s">
        <v>77</v>
      </c>
      <c r="AN14" s="10">
        <f t="shared" si="6"/>
        <v>0</v>
      </c>
      <c r="AO14" s="10">
        <f t="shared" si="7"/>
        <v>0</v>
      </c>
      <c r="AP14" s="10">
        <f t="shared" si="8"/>
        <v>0</v>
      </c>
      <c r="AQ14" s="10">
        <f t="shared" si="9"/>
        <v>0</v>
      </c>
      <c r="AR14" s="10">
        <f t="shared" si="10"/>
        <v>0.54076758359413601</v>
      </c>
      <c r="AS14" s="10">
        <f t="shared" si="11"/>
        <v>0</v>
      </c>
      <c r="AT14" s="10">
        <f t="shared" si="12"/>
        <v>0</v>
      </c>
      <c r="AU14" s="10">
        <f t="shared" si="13"/>
        <v>0.45923241640586393</v>
      </c>
      <c r="AV14" s="10">
        <f t="shared" si="14"/>
        <v>0</v>
      </c>
      <c r="AW14" s="10">
        <f t="shared" si="15"/>
        <v>0</v>
      </c>
      <c r="AX14" s="10">
        <f t="shared" si="16"/>
        <v>0</v>
      </c>
      <c r="AY14" s="10">
        <f t="shared" si="17"/>
        <v>0</v>
      </c>
      <c r="AZ14" s="10">
        <f t="shared" si="18"/>
        <v>0</v>
      </c>
      <c r="BA14" s="6">
        <f t="shared" si="19"/>
        <v>12142</v>
      </c>
      <c r="BB14" s="4" t="s">
        <v>76</v>
      </c>
    </row>
    <row r="15" spans="2:54" x14ac:dyDescent="0.35">
      <c r="B15" s="4" t="s">
        <v>66</v>
      </c>
      <c r="C15" s="5" t="s">
        <v>67</v>
      </c>
      <c r="D15" s="6">
        <v>21834.92348999999</v>
      </c>
      <c r="E15" s="5" t="s">
        <v>67</v>
      </c>
      <c r="F15" s="6">
        <v>1</v>
      </c>
      <c r="G15" s="6">
        <v>3364</v>
      </c>
      <c r="H15" s="9">
        <v>0</v>
      </c>
      <c r="I15" s="6">
        <v>3880.8</v>
      </c>
      <c r="J15" s="6">
        <v>219.19999999999993</v>
      </c>
      <c r="K15" s="6">
        <v>0</v>
      </c>
      <c r="L15" s="6">
        <v>3.6</v>
      </c>
      <c r="M15" s="6">
        <v>1738</v>
      </c>
      <c r="N15" s="6">
        <v>0</v>
      </c>
      <c r="O15" s="6">
        <v>351.9</v>
      </c>
      <c r="P15" s="6">
        <v>265.90000000000003</v>
      </c>
      <c r="Q15" s="6">
        <v>7492.5534900000002</v>
      </c>
      <c r="R15" s="6">
        <v>4517.9699999999993</v>
      </c>
      <c r="S15" s="7">
        <f t="shared" si="2"/>
        <v>1.0000000000000004</v>
      </c>
      <c r="T15" s="7"/>
      <c r="U15" s="7">
        <f t="shared" si="3"/>
        <v>4.5798191161878005E-5</v>
      </c>
      <c r="V15" s="7">
        <f t="shared" si="3"/>
        <v>0.15406511506855761</v>
      </c>
      <c r="W15" s="7">
        <f t="shared" si="3"/>
        <v>0</v>
      </c>
      <c r="X15" s="7">
        <f t="shared" si="3"/>
        <v>0.17773362026101616</v>
      </c>
      <c r="Y15" s="7">
        <f t="shared" si="3"/>
        <v>1.0038963502683655E-2</v>
      </c>
      <c r="Z15" s="7">
        <f t="shared" si="3"/>
        <v>0</v>
      </c>
      <c r="AA15" s="7">
        <f t="shared" si="3"/>
        <v>1.6487348818276082E-4</v>
      </c>
      <c r="AB15" s="7">
        <f t="shared" si="20"/>
        <v>7.9597256239343966E-2</v>
      </c>
      <c r="AC15" s="7">
        <f t="shared" si="21"/>
        <v>0</v>
      </c>
      <c r="AD15" s="7">
        <f t="shared" si="22"/>
        <v>1.6116383469864871E-2</v>
      </c>
      <c r="AE15" s="7">
        <f t="shared" si="22"/>
        <v>1.2177739029943364E-2</v>
      </c>
      <c r="AF15" s="7">
        <f t="shared" si="22"/>
        <v>0.34314539702561619</v>
      </c>
      <c r="AG15" s="7">
        <f t="shared" si="22"/>
        <v>0.20691485372362994</v>
      </c>
      <c r="AH15" s="11">
        <f t="shared" si="5"/>
        <v>8.9801093230210377E-2</v>
      </c>
      <c r="AI15" s="8">
        <f t="shared" si="23"/>
        <v>5</v>
      </c>
      <c r="AL15" s="5">
        <f t="shared" si="24"/>
        <v>13</v>
      </c>
      <c r="AM15" s="5" t="s">
        <v>67</v>
      </c>
      <c r="AN15" s="10">
        <f t="shared" si="6"/>
        <v>4.5798191161878005E-5</v>
      </c>
      <c r="AO15" s="10">
        <f t="shared" si="7"/>
        <v>0.15406511506855761</v>
      </c>
      <c r="AP15" s="10">
        <f t="shared" si="8"/>
        <v>0</v>
      </c>
      <c r="AQ15" s="10">
        <f t="shared" si="9"/>
        <v>0.17773362026101616</v>
      </c>
      <c r="AR15" s="10">
        <f t="shared" si="10"/>
        <v>1.0038963502683655E-2</v>
      </c>
      <c r="AS15" s="10">
        <f t="shared" si="11"/>
        <v>0</v>
      </c>
      <c r="AT15" s="10">
        <f t="shared" si="12"/>
        <v>1.6487348818276082E-4</v>
      </c>
      <c r="AU15" s="10">
        <f t="shared" si="13"/>
        <v>7.9597256239343966E-2</v>
      </c>
      <c r="AV15" s="10">
        <f t="shared" si="14"/>
        <v>0</v>
      </c>
      <c r="AW15" s="10">
        <f t="shared" si="15"/>
        <v>1.6116383469864871E-2</v>
      </c>
      <c r="AX15" s="10">
        <f t="shared" si="16"/>
        <v>1.2177739029943364E-2</v>
      </c>
      <c r="AY15" s="10">
        <f t="shared" si="17"/>
        <v>0.34314539702561619</v>
      </c>
      <c r="AZ15" s="10">
        <f t="shared" si="18"/>
        <v>0.20691485372362994</v>
      </c>
      <c r="BA15" s="6">
        <f t="shared" si="19"/>
        <v>21834.92348999999</v>
      </c>
      <c r="BB15" s="4" t="s">
        <v>66</v>
      </c>
    </row>
    <row r="16" spans="2:54" x14ac:dyDescent="0.35">
      <c r="B16" s="4" t="s">
        <v>39</v>
      </c>
      <c r="C16" s="5" t="s">
        <v>40</v>
      </c>
      <c r="D16" s="6">
        <v>24288.359829999994</v>
      </c>
      <c r="E16" s="5" t="s">
        <v>40</v>
      </c>
      <c r="F16" s="6">
        <v>5.2</v>
      </c>
      <c r="G16" s="6">
        <v>1920</v>
      </c>
      <c r="H16" s="9">
        <v>0</v>
      </c>
      <c r="I16" s="6">
        <v>1312</v>
      </c>
      <c r="J16" s="6">
        <v>627</v>
      </c>
      <c r="K16" s="6">
        <v>0</v>
      </c>
      <c r="L16" s="6">
        <v>19.100000000000001</v>
      </c>
      <c r="M16" s="6">
        <v>2278</v>
      </c>
      <c r="N16" s="6">
        <v>0</v>
      </c>
      <c r="O16" s="6">
        <v>238</v>
      </c>
      <c r="P16" s="6">
        <v>63.400000000000006</v>
      </c>
      <c r="Q16" s="6">
        <v>15885.159829999999</v>
      </c>
      <c r="R16" s="6">
        <v>1940.5</v>
      </c>
      <c r="S16" s="7">
        <f t="shared" si="2"/>
        <v>1.0000000000000002</v>
      </c>
      <c r="T16" s="7"/>
      <c r="U16" s="7">
        <f t="shared" si="3"/>
        <v>2.1409432486985686E-4</v>
      </c>
      <c r="V16" s="7">
        <f t="shared" si="3"/>
        <v>7.9050212259639457E-2</v>
      </c>
      <c r="W16" s="7">
        <f t="shared" si="3"/>
        <v>0</v>
      </c>
      <c r="X16" s="7">
        <f t="shared" si="3"/>
        <v>5.4017645044086959E-2</v>
      </c>
      <c r="Y16" s="7">
        <f t="shared" si="3"/>
        <v>2.5814834941038509E-2</v>
      </c>
      <c r="Z16" s="7">
        <f t="shared" si="3"/>
        <v>0</v>
      </c>
      <c r="AA16" s="7">
        <f t="shared" si="3"/>
        <v>7.863849240412051E-4</v>
      </c>
      <c r="AB16" s="7">
        <f t="shared" si="20"/>
        <v>9.3789783087218068E-2</v>
      </c>
      <c r="AC16" s="7">
        <f t="shared" si="21"/>
        <v>0</v>
      </c>
      <c r="AD16" s="7">
        <f t="shared" si="22"/>
        <v>9.7989325613511407E-3</v>
      </c>
      <c r="AE16" s="7">
        <f t="shared" si="22"/>
        <v>2.6103038839901779E-3</v>
      </c>
      <c r="AF16" s="7">
        <f t="shared" si="22"/>
        <v>0.6540235710103115</v>
      </c>
      <c r="AG16" s="7">
        <f t="shared" si="22"/>
        <v>7.989423796345331E-2</v>
      </c>
      <c r="AH16" s="11">
        <f t="shared" si="5"/>
        <v>0.12039100295229778</v>
      </c>
      <c r="AI16" s="8">
        <f t="shared" si="23"/>
        <v>8</v>
      </c>
      <c r="AL16" s="5">
        <f t="shared" si="24"/>
        <v>14</v>
      </c>
      <c r="AM16" s="5" t="s">
        <v>40</v>
      </c>
      <c r="AN16" s="10">
        <f t="shared" si="6"/>
        <v>2.1409432486985686E-4</v>
      </c>
      <c r="AO16" s="10">
        <f t="shared" si="7"/>
        <v>7.9050212259639457E-2</v>
      </c>
      <c r="AP16" s="10">
        <f t="shared" si="8"/>
        <v>0</v>
      </c>
      <c r="AQ16" s="10">
        <f t="shared" si="9"/>
        <v>5.4017645044086959E-2</v>
      </c>
      <c r="AR16" s="10">
        <f t="shared" si="10"/>
        <v>2.5814834941038509E-2</v>
      </c>
      <c r="AS16" s="10">
        <f t="shared" si="11"/>
        <v>0</v>
      </c>
      <c r="AT16" s="10">
        <f t="shared" si="12"/>
        <v>7.863849240412051E-4</v>
      </c>
      <c r="AU16" s="10">
        <f t="shared" si="13"/>
        <v>9.3789783087218068E-2</v>
      </c>
      <c r="AV16" s="10">
        <f t="shared" si="14"/>
        <v>0</v>
      </c>
      <c r="AW16" s="10">
        <f t="shared" si="15"/>
        <v>9.7989325613511407E-3</v>
      </c>
      <c r="AX16" s="10">
        <f t="shared" si="16"/>
        <v>2.6103038839901779E-3</v>
      </c>
      <c r="AY16" s="10">
        <f t="shared" si="17"/>
        <v>0.6540235710103115</v>
      </c>
      <c r="AZ16" s="10">
        <f t="shared" si="18"/>
        <v>7.989423796345331E-2</v>
      </c>
      <c r="BA16" s="6">
        <f t="shared" si="19"/>
        <v>24288.359829999994</v>
      </c>
      <c r="BB16" s="4" t="s">
        <v>39</v>
      </c>
    </row>
    <row r="17" spans="2:54" x14ac:dyDescent="0.35">
      <c r="B17" s="4" t="s">
        <v>41</v>
      </c>
      <c r="C17" s="5" t="s">
        <v>42</v>
      </c>
      <c r="D17" s="6">
        <v>25742.815100000007</v>
      </c>
      <c r="E17" s="5" t="s">
        <v>42</v>
      </c>
      <c r="F17" s="6">
        <v>34</v>
      </c>
      <c r="G17" s="6">
        <v>9060.6</v>
      </c>
      <c r="H17" s="9">
        <v>0</v>
      </c>
      <c r="I17" s="6">
        <v>3447.5</v>
      </c>
      <c r="J17" s="6">
        <v>549.1</v>
      </c>
      <c r="K17" s="6">
        <v>0</v>
      </c>
      <c r="L17" s="6">
        <v>0</v>
      </c>
      <c r="M17" s="6">
        <v>4147.4050999999999</v>
      </c>
      <c r="N17" s="6">
        <v>0</v>
      </c>
      <c r="O17" s="6">
        <v>2385.06</v>
      </c>
      <c r="P17" s="6">
        <v>1795</v>
      </c>
      <c r="Q17" s="6">
        <v>4312.1499999999996</v>
      </c>
      <c r="R17" s="6">
        <v>12</v>
      </c>
      <c r="S17" s="7">
        <f t="shared" si="2"/>
        <v>0.99999999999999967</v>
      </c>
      <c r="T17" s="7"/>
      <c r="U17" s="7">
        <f t="shared" si="3"/>
        <v>1.3207568740219089E-3</v>
      </c>
      <c r="V17" s="7">
        <f t="shared" si="3"/>
        <v>0.35196616861067376</v>
      </c>
      <c r="W17" s="7">
        <f t="shared" si="3"/>
        <v>0</v>
      </c>
      <c r="X17" s="7">
        <f t="shared" si="3"/>
        <v>0.13392086244678031</v>
      </c>
      <c r="Y17" s="7">
        <f t="shared" si="3"/>
        <v>2.1330223515453828E-2</v>
      </c>
      <c r="Z17" s="7">
        <f t="shared" si="3"/>
        <v>0</v>
      </c>
      <c r="AA17" s="7">
        <f t="shared" si="3"/>
        <v>0</v>
      </c>
      <c r="AB17" s="7">
        <f t="shared" si="20"/>
        <v>0.16110922926995652</v>
      </c>
      <c r="AC17" s="7">
        <f t="shared" si="21"/>
        <v>0</v>
      </c>
      <c r="AD17" s="7">
        <f t="shared" si="22"/>
        <v>9.2649540881020398E-2</v>
      </c>
      <c r="AE17" s="7">
        <f t="shared" si="22"/>
        <v>6.9728193790274298E-2</v>
      </c>
      <c r="AF17" s="7">
        <f t="shared" si="22"/>
        <v>0.16750887512686979</v>
      </c>
      <c r="AG17" s="7">
        <f t="shared" si="22"/>
        <v>4.6614948494890895E-4</v>
      </c>
      <c r="AH17" s="11">
        <f t="shared" si="5"/>
        <v>0.18243945278541035</v>
      </c>
      <c r="AI17" s="8">
        <f t="shared" si="23"/>
        <v>11</v>
      </c>
      <c r="AL17" s="5">
        <f t="shared" si="24"/>
        <v>15</v>
      </c>
      <c r="AM17" s="5" t="s">
        <v>42</v>
      </c>
      <c r="AN17" s="10">
        <f t="shared" si="6"/>
        <v>1.3207568740219089E-3</v>
      </c>
      <c r="AO17" s="10">
        <f t="shared" si="7"/>
        <v>0.35196616861067376</v>
      </c>
      <c r="AP17" s="10">
        <f t="shared" si="8"/>
        <v>0</v>
      </c>
      <c r="AQ17" s="10">
        <f t="shared" si="9"/>
        <v>0.13392086244678031</v>
      </c>
      <c r="AR17" s="10">
        <f t="shared" si="10"/>
        <v>2.1330223515453828E-2</v>
      </c>
      <c r="AS17" s="10">
        <f t="shared" si="11"/>
        <v>0</v>
      </c>
      <c r="AT17" s="10">
        <f t="shared" si="12"/>
        <v>0</v>
      </c>
      <c r="AU17" s="10">
        <f t="shared" si="13"/>
        <v>0.16110922926995652</v>
      </c>
      <c r="AV17" s="10">
        <f t="shared" si="14"/>
        <v>0</v>
      </c>
      <c r="AW17" s="10">
        <f t="shared" si="15"/>
        <v>9.2649540881020398E-2</v>
      </c>
      <c r="AX17" s="10">
        <f t="shared" si="16"/>
        <v>6.9728193790274298E-2</v>
      </c>
      <c r="AY17" s="10">
        <f t="shared" si="17"/>
        <v>0.16750887512686979</v>
      </c>
      <c r="AZ17" s="10">
        <f t="shared" si="18"/>
        <v>4.6614948494890895E-4</v>
      </c>
      <c r="BA17" s="6">
        <f t="shared" si="19"/>
        <v>25742.815100000007</v>
      </c>
      <c r="BB17" s="4" t="s">
        <v>43</v>
      </c>
    </row>
    <row r="18" spans="2:54" x14ac:dyDescent="0.35">
      <c r="B18" s="4" t="s">
        <v>48</v>
      </c>
      <c r="C18" s="5" t="s">
        <v>49</v>
      </c>
      <c r="D18" s="6">
        <v>26239.351151999996</v>
      </c>
      <c r="E18" s="5" t="s">
        <v>49</v>
      </c>
      <c r="F18" s="6">
        <v>10</v>
      </c>
      <c r="G18" s="6">
        <v>10467.08878</v>
      </c>
      <c r="H18" s="9">
        <v>0</v>
      </c>
      <c r="I18" s="6">
        <v>1244</v>
      </c>
      <c r="J18" s="6">
        <v>72.5</v>
      </c>
      <c r="K18" s="6">
        <v>0</v>
      </c>
      <c r="L18" s="6">
        <v>137.19999999999999</v>
      </c>
      <c r="M18" s="6">
        <v>4027.5</v>
      </c>
      <c r="N18" s="6">
        <v>0</v>
      </c>
      <c r="O18" s="6">
        <v>0</v>
      </c>
      <c r="P18" s="6">
        <v>768.5</v>
      </c>
      <c r="Q18" s="6">
        <v>9512.5623719999985</v>
      </c>
      <c r="R18" s="6">
        <v>0</v>
      </c>
      <c r="S18" s="7">
        <f t="shared" si="2"/>
        <v>1.0000000000000002</v>
      </c>
      <c r="T18" s="7"/>
      <c r="U18" s="7">
        <f t="shared" si="3"/>
        <v>3.8110698477533764E-4</v>
      </c>
      <c r="V18" s="7">
        <f t="shared" si="3"/>
        <v>0.39890806443215671</v>
      </c>
      <c r="W18" s="7">
        <f t="shared" si="3"/>
        <v>0</v>
      </c>
      <c r="X18" s="7">
        <f t="shared" si="3"/>
        <v>4.7409708906051999E-2</v>
      </c>
      <c r="Y18" s="7">
        <f t="shared" si="3"/>
        <v>2.7630256396211977E-3</v>
      </c>
      <c r="Z18" s="7">
        <f t="shared" si="3"/>
        <v>0</v>
      </c>
      <c r="AA18" s="7">
        <f t="shared" si="3"/>
        <v>5.2287878311176317E-3</v>
      </c>
      <c r="AB18" s="7">
        <f t="shared" si="20"/>
        <v>0.15349083811826722</v>
      </c>
      <c r="AC18" s="7">
        <f t="shared" si="21"/>
        <v>0</v>
      </c>
      <c r="AD18" s="7">
        <f t="shared" si="22"/>
        <v>0</v>
      </c>
      <c r="AE18" s="7">
        <f t="shared" si="22"/>
        <v>2.9288071779984697E-2</v>
      </c>
      <c r="AF18" s="7">
        <f t="shared" si="22"/>
        <v>0.3625303963080253</v>
      </c>
      <c r="AG18" s="7">
        <f t="shared" si="22"/>
        <v>0</v>
      </c>
      <c r="AH18" s="11">
        <f t="shared" si="5"/>
        <v>0.16148265158900604</v>
      </c>
      <c r="AI18" s="8">
        <f t="shared" si="23"/>
        <v>9</v>
      </c>
      <c r="AL18" s="5">
        <f t="shared" si="24"/>
        <v>16</v>
      </c>
      <c r="AM18" s="5" t="s">
        <v>49</v>
      </c>
      <c r="AN18" s="10">
        <f t="shared" si="6"/>
        <v>3.8110698477533764E-4</v>
      </c>
      <c r="AO18" s="10">
        <f t="shared" si="7"/>
        <v>0.39890806443215671</v>
      </c>
      <c r="AP18" s="10">
        <f t="shared" si="8"/>
        <v>0</v>
      </c>
      <c r="AQ18" s="10">
        <f t="shared" si="9"/>
        <v>4.7409708906051999E-2</v>
      </c>
      <c r="AR18" s="10">
        <f t="shared" si="10"/>
        <v>2.7630256396211977E-3</v>
      </c>
      <c r="AS18" s="10">
        <f t="shared" si="11"/>
        <v>0</v>
      </c>
      <c r="AT18" s="10">
        <f t="shared" si="12"/>
        <v>5.2287878311176317E-3</v>
      </c>
      <c r="AU18" s="10">
        <f t="shared" si="13"/>
        <v>0.15349083811826722</v>
      </c>
      <c r="AV18" s="10">
        <f t="shared" si="14"/>
        <v>0</v>
      </c>
      <c r="AW18" s="10">
        <f t="shared" si="15"/>
        <v>0</v>
      </c>
      <c r="AX18" s="10">
        <f t="shared" si="16"/>
        <v>2.9288071779984697E-2</v>
      </c>
      <c r="AY18" s="10">
        <f t="shared" si="17"/>
        <v>0.3625303963080253</v>
      </c>
      <c r="AZ18" s="10">
        <f t="shared" si="18"/>
        <v>0</v>
      </c>
      <c r="BA18" s="6">
        <f t="shared" si="19"/>
        <v>26239.351151999996</v>
      </c>
      <c r="BB18" s="4" t="s">
        <v>48</v>
      </c>
    </row>
    <row r="19" spans="2:54" x14ac:dyDescent="0.35">
      <c r="B19" s="4" t="s">
        <v>63</v>
      </c>
      <c r="C19" s="5" t="s">
        <v>64</v>
      </c>
      <c r="D19" s="6">
        <v>33460.603680000015</v>
      </c>
      <c r="E19" s="5" t="s">
        <v>64</v>
      </c>
      <c r="F19" s="6">
        <v>66.566680000000005</v>
      </c>
      <c r="G19" s="6">
        <v>9311.9</v>
      </c>
      <c r="H19" s="9">
        <v>0.2</v>
      </c>
      <c r="I19" s="6">
        <v>3818.2</v>
      </c>
      <c r="J19" s="6">
        <v>2410.8200000000006</v>
      </c>
      <c r="K19" s="6">
        <v>0</v>
      </c>
      <c r="L19" s="6">
        <v>4.8334000000000001</v>
      </c>
      <c r="M19" s="6">
        <v>4742.4690000000001</v>
      </c>
      <c r="N19" s="6">
        <v>0</v>
      </c>
      <c r="O19" s="6">
        <v>477.28999999999996</v>
      </c>
      <c r="P19" s="6">
        <v>390.39999999999992</v>
      </c>
      <c r="Q19" s="6">
        <v>12237.924599999998</v>
      </c>
      <c r="R19" s="6">
        <v>0</v>
      </c>
      <c r="S19" s="7">
        <f t="shared" si="2"/>
        <v>0.99999999999999956</v>
      </c>
      <c r="T19" s="7"/>
      <c r="U19" s="7">
        <f t="shared" ref="U19:AA21" si="25">F19/$D19</f>
        <v>1.9894046334791044E-3</v>
      </c>
      <c r="V19" s="7">
        <f t="shared" si="25"/>
        <v>0.2782944411001731</v>
      </c>
      <c r="W19" s="7">
        <f t="shared" si="25"/>
        <v>5.9771784727106852E-6</v>
      </c>
      <c r="X19" s="7">
        <f t="shared" si="25"/>
        <v>0.11411031422251967</v>
      </c>
      <c r="Y19" s="7">
        <f t="shared" si="25"/>
        <v>7.2049507027901888E-2</v>
      </c>
      <c r="Z19" s="7">
        <f t="shared" si="25"/>
        <v>0</v>
      </c>
      <c r="AA19" s="7">
        <f t="shared" si="25"/>
        <v>1.4445047214999913E-4</v>
      </c>
      <c r="AB19" s="7">
        <f t="shared" si="20"/>
        <v>0.14173291807148883</v>
      </c>
      <c r="AC19" s="7">
        <f t="shared" si="21"/>
        <v>0</v>
      </c>
      <c r="AD19" s="7">
        <f t="shared" si="22"/>
        <v>1.4264237566200412E-2</v>
      </c>
      <c r="AE19" s="7">
        <f t="shared" si="22"/>
        <v>1.1667452378731255E-2</v>
      </c>
      <c r="AF19" s="7">
        <f t="shared" si="22"/>
        <v>0.36574129734888255</v>
      </c>
      <c r="AG19" s="7">
        <f t="shared" si="22"/>
        <v>0</v>
      </c>
      <c r="AH19" s="11">
        <f t="shared" si="5"/>
        <v>0.21392687557154072</v>
      </c>
      <c r="AI19" s="8">
        <f t="shared" si="23"/>
        <v>16</v>
      </c>
      <c r="AL19" s="5">
        <f t="shared" si="24"/>
        <v>17</v>
      </c>
      <c r="AM19" s="5" t="s">
        <v>64</v>
      </c>
      <c r="AN19" s="10">
        <f t="shared" si="6"/>
        <v>1.9894046334791044E-3</v>
      </c>
      <c r="AO19" s="10">
        <f t="shared" si="7"/>
        <v>0.2782944411001731</v>
      </c>
      <c r="AP19" s="10">
        <f t="shared" si="8"/>
        <v>5.9771784727106852E-6</v>
      </c>
      <c r="AQ19" s="10">
        <f t="shared" si="9"/>
        <v>0.11411031422251967</v>
      </c>
      <c r="AR19" s="10">
        <f t="shared" si="10"/>
        <v>7.2049507027901888E-2</v>
      </c>
      <c r="AS19" s="10">
        <f t="shared" si="11"/>
        <v>0</v>
      </c>
      <c r="AT19" s="10">
        <f t="shared" si="12"/>
        <v>1.4445047214999913E-4</v>
      </c>
      <c r="AU19" s="10">
        <f t="shared" si="13"/>
        <v>0.14173291807148883</v>
      </c>
      <c r="AV19" s="10">
        <f t="shared" si="14"/>
        <v>0</v>
      </c>
      <c r="AW19" s="10">
        <f t="shared" si="15"/>
        <v>1.4264237566200412E-2</v>
      </c>
      <c r="AX19" s="10">
        <f t="shared" si="16"/>
        <v>1.1667452378731255E-2</v>
      </c>
      <c r="AY19" s="10">
        <f t="shared" si="17"/>
        <v>0.36574129734888255</v>
      </c>
      <c r="AZ19" s="10">
        <f t="shared" si="18"/>
        <v>0</v>
      </c>
      <c r="BA19" s="6">
        <f t="shared" si="19"/>
        <v>33460.603680000015</v>
      </c>
      <c r="BB19" s="4" t="s">
        <v>65</v>
      </c>
    </row>
    <row r="20" spans="2:54" x14ac:dyDescent="0.35">
      <c r="B20" s="4" t="s">
        <v>55</v>
      </c>
      <c r="C20" s="5" t="s">
        <v>56</v>
      </c>
      <c r="D20" s="6">
        <v>39804.731970999994</v>
      </c>
      <c r="E20" s="5" t="s">
        <v>56</v>
      </c>
      <c r="F20" s="6">
        <v>568.14538000000005</v>
      </c>
      <c r="G20" s="6">
        <v>21354.639999999999</v>
      </c>
      <c r="H20" s="9">
        <v>0</v>
      </c>
      <c r="I20" s="6">
        <v>3180.6000000000004</v>
      </c>
      <c r="J20" s="6">
        <v>0</v>
      </c>
      <c r="K20" s="6">
        <v>0</v>
      </c>
      <c r="L20" s="6">
        <v>3</v>
      </c>
      <c r="M20" s="6">
        <v>3589.9191000000001</v>
      </c>
      <c r="N20" s="6">
        <v>0</v>
      </c>
      <c r="O20" s="6">
        <v>0</v>
      </c>
      <c r="P20" s="6">
        <v>7061.05</v>
      </c>
      <c r="Q20" s="6">
        <v>4047.3774909999997</v>
      </c>
      <c r="R20" s="6">
        <v>0</v>
      </c>
      <c r="S20" s="7">
        <f t="shared" si="2"/>
        <v>1.0000000000000002</v>
      </c>
      <c r="T20" s="7"/>
      <c r="U20" s="7">
        <f t="shared" si="25"/>
        <v>1.4273312540175529E-2</v>
      </c>
      <c r="V20" s="7">
        <f t="shared" si="25"/>
        <v>0.53648495901336724</v>
      </c>
      <c r="W20" s="7">
        <f t="shared" si="25"/>
        <v>0</v>
      </c>
      <c r="X20" s="7">
        <f t="shared" si="25"/>
        <v>7.9905072651092035E-2</v>
      </c>
      <c r="Y20" s="7">
        <f t="shared" si="25"/>
        <v>0</v>
      </c>
      <c r="Z20" s="7">
        <f t="shared" si="25"/>
        <v>0</v>
      </c>
      <c r="AA20" s="7">
        <f t="shared" si="25"/>
        <v>7.5367923647511812E-5</v>
      </c>
      <c r="AB20" s="7">
        <f t="shared" si="20"/>
        <v>9.0188249543181442E-2</v>
      </c>
      <c r="AC20" s="7">
        <f t="shared" si="21"/>
        <v>0</v>
      </c>
      <c r="AD20" s="7">
        <f t="shared" si="22"/>
        <v>0</v>
      </c>
      <c r="AE20" s="7">
        <f t="shared" si="22"/>
        <v>0.17739222575708777</v>
      </c>
      <c r="AF20" s="7">
        <f t="shared" si="22"/>
        <v>0.10168081257144863</v>
      </c>
      <c r="AG20" s="7">
        <f t="shared" si="22"/>
        <v>0</v>
      </c>
      <c r="AH20" s="11">
        <f t="shared" si="5"/>
        <v>9.0263617466828955E-2</v>
      </c>
      <c r="AI20" s="8">
        <f t="shared" si="23"/>
        <v>6</v>
      </c>
      <c r="AL20" s="5">
        <f t="shared" si="24"/>
        <v>18</v>
      </c>
      <c r="AM20" s="5" t="s">
        <v>56</v>
      </c>
      <c r="AN20" s="10">
        <f t="shared" si="6"/>
        <v>1.4273312540175529E-2</v>
      </c>
      <c r="AO20" s="10">
        <f t="shared" si="7"/>
        <v>0.53648495901336724</v>
      </c>
      <c r="AP20" s="10">
        <f t="shared" si="8"/>
        <v>0</v>
      </c>
      <c r="AQ20" s="10">
        <f t="shared" si="9"/>
        <v>7.9905072651092035E-2</v>
      </c>
      <c r="AR20" s="10">
        <f t="shared" si="10"/>
        <v>0</v>
      </c>
      <c r="AS20" s="10">
        <f t="shared" si="11"/>
        <v>0</v>
      </c>
      <c r="AT20" s="10">
        <f t="shared" si="12"/>
        <v>7.5367923647511812E-5</v>
      </c>
      <c r="AU20" s="10">
        <f t="shared" si="13"/>
        <v>9.0188249543181442E-2</v>
      </c>
      <c r="AV20" s="10">
        <f t="shared" si="14"/>
        <v>0</v>
      </c>
      <c r="AW20" s="10">
        <f t="shared" si="15"/>
        <v>0</v>
      </c>
      <c r="AX20" s="10">
        <f t="shared" si="16"/>
        <v>0.17739222575708777</v>
      </c>
      <c r="AY20" s="10">
        <f t="shared" si="17"/>
        <v>0.10168081257144863</v>
      </c>
      <c r="AZ20" s="10">
        <f t="shared" si="18"/>
        <v>0</v>
      </c>
      <c r="BA20" s="6">
        <f t="shared" si="19"/>
        <v>39804.731970999994</v>
      </c>
      <c r="BB20" s="4" t="s">
        <v>55</v>
      </c>
    </row>
    <row r="21" spans="2:54" x14ac:dyDescent="0.35">
      <c r="B21" s="4" t="s">
        <v>44</v>
      </c>
      <c r="C21" s="5" t="s">
        <v>45</v>
      </c>
      <c r="D21" s="6">
        <v>53725.788860000015</v>
      </c>
      <c r="E21" s="5" t="s">
        <v>45</v>
      </c>
      <c r="F21" s="6">
        <v>75.31</v>
      </c>
      <c r="G21" s="6">
        <v>12076.3243</v>
      </c>
      <c r="H21" s="9">
        <v>0</v>
      </c>
      <c r="I21" s="6">
        <v>11161.7088</v>
      </c>
      <c r="J21" s="6">
        <v>1338.9137000000001</v>
      </c>
      <c r="K21" s="6">
        <v>444.55500000000001</v>
      </c>
      <c r="L21" s="6">
        <v>8.01</v>
      </c>
      <c r="M21" s="6">
        <v>9195.4814299999998</v>
      </c>
      <c r="N21" s="6">
        <v>0</v>
      </c>
      <c r="O21" s="6">
        <v>2430</v>
      </c>
      <c r="P21" s="6">
        <v>1769.7886000000003</v>
      </c>
      <c r="Q21" s="6">
        <v>15225.697029999999</v>
      </c>
      <c r="R21" s="6">
        <v>0</v>
      </c>
      <c r="S21" s="7">
        <f t="shared" si="2"/>
        <v>0.99999999999999978</v>
      </c>
      <c r="T21" s="7"/>
      <c r="U21" s="7">
        <f t="shared" si="25"/>
        <v>1.4017476820348727E-3</v>
      </c>
      <c r="V21" s="7">
        <f t="shared" si="25"/>
        <v>0.22477704946257343</v>
      </c>
      <c r="W21" s="7">
        <f t="shared" si="25"/>
        <v>0</v>
      </c>
      <c r="X21" s="7">
        <f t="shared" si="25"/>
        <v>0.20775327895297091</v>
      </c>
      <c r="Y21" s="7">
        <f t="shared" si="25"/>
        <v>2.4921247847825453E-2</v>
      </c>
      <c r="Z21" s="7">
        <f t="shared" si="25"/>
        <v>8.2745178699643179E-3</v>
      </c>
      <c r="AA21" s="7">
        <f t="shared" si="25"/>
        <v>1.4909041207142914E-4</v>
      </c>
      <c r="AB21" s="7">
        <f t="shared" si="20"/>
        <v>0.17115581967464102</v>
      </c>
      <c r="AC21" s="7">
        <f t="shared" si="21"/>
        <v>0</v>
      </c>
      <c r="AD21" s="7">
        <f t="shared" si="22"/>
        <v>4.5229675572231315E-2</v>
      </c>
      <c r="AE21" s="7">
        <f t="shared" si="22"/>
        <v>3.2941137534746284E-2</v>
      </c>
      <c r="AF21" s="7">
        <f t="shared" si="22"/>
        <v>0.28339643499094069</v>
      </c>
      <c r="AG21" s="7">
        <f t="shared" si="22"/>
        <v>0</v>
      </c>
      <c r="AH21" s="11">
        <f t="shared" ref="AH21" si="26">SUM(Y21:AB21)</f>
        <v>0.20450067580450224</v>
      </c>
      <c r="AI21" s="8">
        <f t="shared" si="23"/>
        <v>15</v>
      </c>
      <c r="AL21" s="5">
        <f t="shared" si="24"/>
        <v>19</v>
      </c>
      <c r="AM21" s="5" t="s">
        <v>45</v>
      </c>
      <c r="AN21" s="10">
        <f t="shared" si="6"/>
        <v>1.4017476820348727E-3</v>
      </c>
      <c r="AO21" s="10">
        <f t="shared" si="7"/>
        <v>0.22477704946257343</v>
      </c>
      <c r="AP21" s="10">
        <f t="shared" si="8"/>
        <v>0</v>
      </c>
      <c r="AQ21" s="10">
        <f t="shared" si="9"/>
        <v>0.20775327895297091</v>
      </c>
      <c r="AR21" s="10">
        <f t="shared" si="10"/>
        <v>2.4921247847825453E-2</v>
      </c>
      <c r="AS21" s="10">
        <f t="shared" si="11"/>
        <v>8.2745178699643179E-3</v>
      </c>
      <c r="AT21" s="10">
        <f t="shared" si="12"/>
        <v>1.4909041207142914E-4</v>
      </c>
      <c r="AU21" s="10">
        <f t="shared" si="13"/>
        <v>0.17115581967464102</v>
      </c>
      <c r="AV21" s="10">
        <f t="shared" si="14"/>
        <v>0</v>
      </c>
      <c r="AW21" s="10">
        <f t="shared" si="15"/>
        <v>4.5229675572231315E-2</v>
      </c>
      <c r="AX21" s="10">
        <f t="shared" si="16"/>
        <v>3.2941137534746284E-2</v>
      </c>
      <c r="AY21" s="10">
        <f t="shared" si="17"/>
        <v>0.28339643499094069</v>
      </c>
      <c r="AZ21" s="10">
        <f t="shared" si="18"/>
        <v>0</v>
      </c>
      <c r="BA21" s="6">
        <f t="shared" si="19"/>
        <v>53725.788860000015</v>
      </c>
      <c r="BB21" s="4" t="s">
        <v>44</v>
      </c>
    </row>
  </sheetData>
  <sortState xmlns:xlrd2="http://schemas.microsoft.com/office/spreadsheetml/2017/richdata2" ref="B3:R21">
    <sortCondition ref="D3:D21"/>
  </sortState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7A3A07-374D-4B38-9557-D818CBD0E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C705D3-6B2B-40B4-95CF-88D6428D7E28}">
  <ds:schemaRefs>
    <ds:schemaRef ds:uri="63d7fcb5-7bd1-497a-b94f-6231df271a74"/>
    <ds:schemaRef ds:uri="http://www.w3.org/XML/1998/namespace"/>
    <ds:schemaRef ds:uri="76a73a03-073c-4e8a-9fc1-654f7c642b9a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9909a1fe-d543-41d5-a7bd-5a24856ec748"/>
    <ds:schemaRef ds:uri="3c32e2f1-9b83-4e10-818f-dddacb8781b0"/>
  </ds:schemaRefs>
</ds:datastoreItem>
</file>

<file path=customXml/itemProps3.xml><?xml version="1.0" encoding="utf-8"?>
<ds:datastoreItem xmlns:ds="http://schemas.openxmlformats.org/officeDocument/2006/customXml" ds:itemID="{AB322017-A329-469D-80D6-6DE1B1D4CF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 Capacity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Laundry</dc:creator>
  <cp:keywords/>
  <dc:description/>
  <cp:lastModifiedBy>Melissa Laundry</cp:lastModifiedBy>
  <cp:revision/>
  <dcterms:created xsi:type="dcterms:W3CDTF">2025-04-14T16:51:26Z</dcterms:created>
  <dcterms:modified xsi:type="dcterms:W3CDTF">2026-04-24T00:05:52Z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{A44787D4-0540-4523-9961-78E4036D8C6D}">
    <vt:lpwstr>{26FC2419-43C5-4004-AD78-49BB8397BD9E}</vt:lpwstr>
  </property>
  <property fmtid="{D5CDD505-2E9C-101B-9397-08002B2CF9AE}" pid="4" name="Industry_x0020_Segment">
    <vt:lpwstr/>
  </property>
  <property fmtid="{D5CDD505-2E9C-101B-9397-08002B2CF9AE}" pid="5" name="Practice Areas and Services Provided">
    <vt:lpwstr/>
  </property>
  <property fmtid="{D5CDD505-2E9C-101B-9397-08002B2CF9AE}" pid="6" name="Practice_x0020_Areas_x0020_and_x0020_Services_x0020_Provided">
    <vt:lpwstr/>
  </property>
  <property fmtid="{D5CDD505-2E9C-101B-9397-08002B2CF9AE}" pid="7" name="Industry Segment">
    <vt:lpwstr/>
  </property>
  <property fmtid="{D5CDD505-2E9C-101B-9397-08002B2CF9AE}" pid="8" name="MediaServiceImageTags">
    <vt:lpwstr/>
  </property>
  <property fmtid="{D5CDD505-2E9C-101B-9397-08002B2CF9AE}" pid="9" name="Engagement_x0020_Type">
    <vt:lpwstr/>
  </property>
  <property fmtid="{D5CDD505-2E9C-101B-9397-08002B2CF9AE}" pid="10" name="Engagement Type">
    <vt:lpwstr/>
  </property>
  <property fmtid="{D5CDD505-2E9C-101B-9397-08002B2CF9AE}" pid="11" name="MSIP_Label_de7afb16-bed2-47a7-a936-de53beb31938_Enabled">
    <vt:lpwstr>true</vt:lpwstr>
  </property>
  <property fmtid="{D5CDD505-2E9C-101B-9397-08002B2CF9AE}" pid="12" name="MSIP_Label_de7afb16-bed2-47a7-a936-de53beb31938_SetDate">
    <vt:lpwstr>2026-04-24T00:05:25Z</vt:lpwstr>
  </property>
  <property fmtid="{D5CDD505-2E9C-101B-9397-08002B2CF9AE}" pid="13" name="MSIP_Label_de7afb16-bed2-47a7-a936-de53beb31938_Method">
    <vt:lpwstr>Standard</vt:lpwstr>
  </property>
  <property fmtid="{D5CDD505-2E9C-101B-9397-08002B2CF9AE}" pid="14" name="MSIP_Label_de7afb16-bed2-47a7-a936-de53beb31938_Name">
    <vt:lpwstr>de7afb16-bed2-47a7-a936-de53beb31938</vt:lpwstr>
  </property>
  <property fmtid="{D5CDD505-2E9C-101B-9397-08002B2CF9AE}" pid="15" name="MSIP_Label_de7afb16-bed2-47a7-a936-de53beb31938_SiteId">
    <vt:lpwstr>962f21cf-93ea-449f-99bf-402e2b2987b2</vt:lpwstr>
  </property>
  <property fmtid="{D5CDD505-2E9C-101B-9397-08002B2CF9AE}" pid="16" name="MSIP_Label_de7afb16-bed2-47a7-a936-de53beb31938_ActionId">
    <vt:lpwstr>27889ddd-6130-4be9-8033-7af3388a8466</vt:lpwstr>
  </property>
  <property fmtid="{D5CDD505-2E9C-101B-9397-08002B2CF9AE}" pid="17" name="MSIP_Label_de7afb16-bed2-47a7-a936-de53beb31938_ContentBits">
    <vt:lpwstr>0</vt:lpwstr>
  </property>
  <property fmtid="{D5CDD505-2E9C-101B-9397-08002B2CF9AE}" pid="18" name="MSIP_Label_de7afb16-bed2-47a7-a936-de53beb31938_Tag">
    <vt:lpwstr>10, 3, 0, 1</vt:lpwstr>
  </property>
</Properties>
</file>