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elexiconenergy.sharepoint.com/sites/EarlyRebasingApplication-ExhibitsWorkingDrafts/IRR test/"/>
    </mc:Choice>
  </mc:AlternateContent>
  <xr:revisionPtr revIDLastSave="12" documentId="8_{0AEF38FC-7DEA-40B0-83F9-DFB54CF24FC4}" xr6:coauthVersionLast="47" xr6:coauthVersionMax="47" xr10:uidLastSave="{A7DBA200-19EB-449E-B6AC-11057ED424E8}"/>
  <bookViews>
    <workbookView xWindow="-120" yWindow="-120" windowWidth="29040" windowHeight="15720" tabRatio="704" xr2:uid="{3D4054E1-92DD-4961-90C5-87610CF33C52}"/>
  </bookViews>
  <sheets>
    <sheet name="App.2-ZA_Com. Exp. (2027)" sheetId="6" r:id="rId1"/>
    <sheet name="App.2-ZB_Cost of Power (2027)" sheetId="7" r:id="rId2"/>
    <sheet name="App.2-ZA_Com. Exp. (2028)" sheetId="8" r:id="rId3"/>
    <sheet name="App.2-ZB_Cost of Power (2028)" sheetId="9" r:id="rId4"/>
    <sheet name="App.2-ZA_Com. Exp. (2029)" sheetId="10" r:id="rId5"/>
    <sheet name="App.2-ZB_Cost of Power (2029)" sheetId="11" r:id="rId6"/>
    <sheet name="App.2-ZA_Com. Exp. (2030)" sheetId="12" r:id="rId7"/>
    <sheet name="App.2-ZB_Cost of Power (2030)" sheetId="13" r:id="rId8"/>
    <sheet name="App.2-ZA_Com. Exp. (2031)" sheetId="14" r:id="rId9"/>
    <sheet name="App.2-ZB_Cost of Power (2031)" sheetId="15" r:id="rId10"/>
  </sheets>
  <definedNames>
    <definedName name="_Fill" hidden="1">#REF!</definedName>
    <definedName name="_Order1" hidden="1">255</definedName>
    <definedName name="_Order2" hidden="1">0</definedName>
    <definedName name="_Parse_Out" hidden="1">#REF!</definedName>
    <definedName name="_Sort" hidden="1">#REF!</definedName>
    <definedName name="ApprovedYr">#REF!</definedName>
    <definedName name="AS2DocOpenMode" hidden="1">"AS2DocumentEdit"</definedName>
    <definedName name="BI_LDCLIST">#REF!</definedName>
    <definedName name="Bridge_Year">#REF!</definedName>
    <definedName name="BridgeYear">#REF!</definedName>
    <definedName name="Cash">#REF!</definedName>
    <definedName name="contactf">#REF!</definedName>
    <definedName name="CRLF">#REF!</definedName>
    <definedName name="CustomerAdministration">#REF!</definedName>
    <definedName name="EBNUMBER">#REF!</definedName>
    <definedName name="Fixed_Charges">#REF!</definedName>
    <definedName name="histdate">#REF!</definedName>
    <definedName name="Incr2000">#REF!</definedName>
    <definedName name="Last_Rebasing_Year">#REF!</definedName>
    <definedName name="LDC_LIST">#REF!</definedName>
    <definedName name="LDCLIST">#REF!</definedName>
    <definedName name="LDCNAMES">#REF!</definedName>
    <definedName name="LIMIT">#REF!</definedName>
    <definedName name="LossFactors">#REF!</definedName>
    <definedName name="man_beg_bud">#REF!</definedName>
    <definedName name="man_end_bud">#REF!</definedName>
    <definedName name="man12ACT">#REF!</definedName>
    <definedName name="MANBUD">#REF!</definedName>
    <definedName name="manCYACT">#REF!</definedName>
    <definedName name="manCYBUD">#REF!</definedName>
    <definedName name="manCYF">#REF!</definedName>
    <definedName name="MANEND">#REF!</definedName>
    <definedName name="manNYbud">#REF!</definedName>
    <definedName name="manpower_costs">#REF!</definedName>
    <definedName name="manPYACT">#REF!</definedName>
    <definedName name="MANSTART">#REF!</definedName>
    <definedName name="mat_beg_bud">#REF!</definedName>
    <definedName name="mat_end_bud">#REF!</definedName>
    <definedName name="mat12ACT">#REF!</definedName>
    <definedName name="MATBUD">#REF!</definedName>
    <definedName name="matCYACT">#REF!</definedName>
    <definedName name="matCYBUD">#REF!</definedName>
    <definedName name="matCYF">#REF!</definedName>
    <definedName name="MATEND">#REF!</definedName>
    <definedName name="material_costs">#REF!</definedName>
    <definedName name="matNYbud">#REF!</definedName>
    <definedName name="matPYACT">#REF!</definedName>
    <definedName name="MATSTART">#REF!</definedName>
    <definedName name="MidPeak">#REF!</definedName>
    <definedName name="MidPeakPer">#REF!</definedName>
    <definedName name="NonPayment">#REF!</definedName>
    <definedName name="OER">#REF!</definedName>
    <definedName name="OffPeak">#REF!</definedName>
    <definedName name="OffPeakPer">#REF!</definedName>
    <definedName name="OnPeak">#REF!</definedName>
    <definedName name="OnPeakPer">#REF!</definedName>
    <definedName name="oth_beg_bud">#REF!</definedName>
    <definedName name="oth_end_bud">#REF!</definedName>
    <definedName name="oth12ACT">#REF!</definedName>
    <definedName name="othCYACT">#REF!</definedName>
    <definedName name="othCYBUD">#REF!</definedName>
    <definedName name="othCYF">#REF!</definedName>
    <definedName name="OTHEND">#REF!</definedName>
    <definedName name="other_costs">#REF!</definedName>
    <definedName name="OTHERBUD">#REF!</definedName>
    <definedName name="othNYbud">#REF!</definedName>
    <definedName name="othPYACT">#REF!</definedName>
    <definedName name="OTHSTART">#REF!</definedName>
    <definedName name="print_end">#REF!</definedName>
    <definedName name="Rate_Class">#REF!</definedName>
    <definedName name="RATE_CLASSES">#REF!</definedName>
    <definedName name="ratedescription">#REF!</definedName>
    <definedName name="RebaseYear">#REF!</definedName>
    <definedName name="RebaseYear_1">#REF!</definedName>
    <definedName name="RenameBridge">#REF!</definedName>
    <definedName name="RenameRebase">#REF!</definedName>
    <definedName name="RenameTest">#REF!</definedName>
    <definedName name="RMpilsVer">#REF!</definedName>
    <definedName name="RMversion">#REF!</definedName>
    <definedName name="SALBENF">#REF!</definedName>
    <definedName name="salreg">#REF!</definedName>
    <definedName name="SALREGF">#REF!</definedName>
    <definedName name="SME">#REF!</definedName>
    <definedName name="TableName">"Dummy"</definedName>
    <definedName name="TEMPA">#REF!</definedName>
    <definedName name="Test_Year">#REF!</definedName>
    <definedName name="TestYear">#REF!</definedName>
    <definedName name="TestYr">#REF!</definedName>
    <definedName name="total_dept">#REF!</definedName>
    <definedName name="total_manpower">#REF!</definedName>
    <definedName name="total_material">#REF!</definedName>
    <definedName name="total_other">#REF!</definedName>
    <definedName name="total_transportation">#REF!</definedName>
    <definedName name="TRANBUD">#REF!</definedName>
    <definedName name="TRANEND">#REF!</definedName>
    <definedName name="transportation_costs">#REF!</definedName>
    <definedName name="TRANSTART">#REF!</definedName>
    <definedName name="trn_beg_bud">#REF!</definedName>
    <definedName name="trn_end_bud">#REF!</definedName>
    <definedName name="trn12ACT">#REF!</definedName>
    <definedName name="trnCYACT">#REF!</definedName>
    <definedName name="trnCYBUD">#REF!</definedName>
    <definedName name="trnCYF">#REF!</definedName>
    <definedName name="trnNYbud">#REF!</definedName>
    <definedName name="trnPYACT">#REF!</definedName>
    <definedName name="Units">#REF!</definedName>
    <definedName name="Units1">#REF!</definedName>
    <definedName name="Units2">#REF!</definedName>
    <definedName name="Utility">#REF!</definedName>
    <definedName name="utitliy1">#REF!</definedName>
    <definedName name="valuevx">42.314159</definedName>
    <definedName name="WAGBENF">#REF!</definedName>
    <definedName name="wagdob">#REF!</definedName>
    <definedName name="wagdobf">#REF!</definedName>
    <definedName name="wagreg">#REF!</definedName>
    <definedName name="wagregf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2" i="15" l="1"/>
  <c r="E83" i="15" s="1"/>
  <c r="E84" i="15" s="1"/>
  <c r="E85" i="15" s="1"/>
  <c r="E86" i="15" s="1"/>
  <c r="E87" i="15" s="1"/>
  <c r="E88" i="15" s="1"/>
  <c r="E89" i="15" s="1"/>
  <c r="E90" i="15" s="1"/>
  <c r="E82" i="13"/>
  <c r="E83" i="13" s="1"/>
  <c r="E84" i="13" s="1"/>
  <c r="E85" i="13" s="1"/>
  <c r="E86" i="13" s="1"/>
  <c r="E87" i="13" s="1"/>
  <c r="E88" i="13" s="1"/>
  <c r="E89" i="13" s="1"/>
  <c r="E90" i="13" s="1"/>
  <c r="E82" i="11"/>
  <c r="E83" i="11" s="1"/>
  <c r="E84" i="11" s="1"/>
  <c r="E85" i="11" s="1"/>
  <c r="E86" i="11" s="1"/>
  <c r="E87" i="11" s="1"/>
  <c r="E88" i="11" s="1"/>
  <c r="E89" i="11" s="1"/>
  <c r="E90" i="11" s="1"/>
  <c r="E82" i="9"/>
  <c r="E83" i="9" s="1"/>
  <c r="E84" i="9" s="1"/>
  <c r="E85" i="9" s="1"/>
  <c r="E86" i="9" s="1"/>
  <c r="E87" i="9" s="1"/>
  <c r="E88" i="9" s="1"/>
  <c r="E89" i="9" s="1"/>
  <c r="E90" i="9" s="1"/>
  <c r="H69" i="7" l="1"/>
  <c r="D10" i="15" l="1"/>
  <c r="D10" i="11"/>
  <c r="G52" i="10"/>
  <c r="D10" i="9"/>
  <c r="D10" i="7"/>
  <c r="D10" i="13"/>
  <c r="H69" i="15"/>
  <c r="H69" i="13"/>
  <c r="H69" i="9"/>
  <c r="A71" i="15"/>
  <c r="A69" i="15"/>
  <c r="A54" i="15"/>
  <c r="A52" i="15"/>
  <c r="A71" i="13"/>
  <c r="A69" i="13"/>
  <c r="A54" i="13"/>
  <c r="A52" i="13"/>
  <c r="A71" i="11"/>
  <c r="A69" i="11"/>
  <c r="A54" i="11"/>
  <c r="A52" i="11"/>
  <c r="A71" i="9"/>
  <c r="A69" i="9"/>
  <c r="A54" i="9"/>
  <c r="A52" i="9"/>
  <c r="I67" i="15"/>
  <c r="I68" i="15"/>
  <c r="I69" i="15"/>
  <c r="I70" i="15"/>
  <c r="I72" i="15"/>
  <c r="I58" i="15"/>
  <c r="I57" i="15"/>
  <c r="I56" i="15"/>
  <c r="I49" i="15"/>
  <c r="I50" i="15"/>
  <c r="I51" i="15"/>
  <c r="I52" i="15"/>
  <c r="I53" i="15"/>
  <c r="I55" i="15"/>
  <c r="I73" i="13"/>
  <c r="I69" i="13"/>
  <c r="I70" i="13"/>
  <c r="I72" i="13"/>
  <c r="I66" i="13"/>
  <c r="I67" i="13"/>
  <c r="I68" i="13"/>
  <c r="I56" i="13"/>
  <c r="I50" i="13"/>
  <c r="I51" i="13"/>
  <c r="I52" i="13"/>
  <c r="I53" i="13"/>
  <c r="I55" i="13"/>
  <c r="I75" i="11"/>
  <c r="I73" i="11"/>
  <c r="I67" i="11"/>
  <c r="I68" i="11"/>
  <c r="I69" i="11"/>
  <c r="I70" i="11"/>
  <c r="I72" i="11"/>
  <c r="I74" i="11"/>
  <c r="I58" i="11"/>
  <c r="I56" i="11"/>
  <c r="I52" i="11"/>
  <c r="J52" i="11" s="1"/>
  <c r="I53" i="11"/>
  <c r="I55" i="11"/>
  <c r="I57" i="11"/>
  <c r="I75" i="7"/>
  <c r="I73" i="7"/>
  <c r="I75" i="9"/>
  <c r="I73" i="9"/>
  <c r="I67" i="9"/>
  <c r="I68" i="9"/>
  <c r="I69" i="9"/>
  <c r="I70" i="9"/>
  <c r="I72" i="9"/>
  <c r="I74" i="9"/>
  <c r="I52" i="9"/>
  <c r="J52" i="9" s="1"/>
  <c r="I53" i="9"/>
  <c r="I55" i="9"/>
  <c r="A71" i="7"/>
  <c r="A69" i="7"/>
  <c r="A54" i="7"/>
  <c r="A52" i="7"/>
  <c r="I69" i="7"/>
  <c r="I66" i="7"/>
  <c r="I67" i="7"/>
  <c r="I68" i="7"/>
  <c r="I70" i="7"/>
  <c r="I72" i="7"/>
  <c r="I74" i="7"/>
  <c r="I65" i="7"/>
  <c r="I71" i="15"/>
  <c r="J71" i="15" s="1"/>
  <c r="I71" i="13"/>
  <c r="J71" i="13" s="1"/>
  <c r="I71" i="11"/>
  <c r="J71" i="11" s="1"/>
  <c r="I71" i="9"/>
  <c r="J71" i="9" s="1"/>
  <c r="I71" i="7"/>
  <c r="J71" i="7" s="1"/>
  <c r="I54" i="9"/>
  <c r="J54" i="9" s="1"/>
  <c r="I54" i="11"/>
  <c r="J54" i="11" s="1"/>
  <c r="I54" i="13"/>
  <c r="J54" i="13" s="1"/>
  <c r="I54" i="15"/>
  <c r="J54" i="15" s="1"/>
  <c r="I52" i="7"/>
  <c r="J52" i="7" s="1"/>
  <c r="I53" i="7"/>
  <c r="I54" i="7"/>
  <c r="J54" i="7" s="1"/>
  <c r="I55" i="7"/>
  <c r="I51" i="7"/>
  <c r="J69" i="13" l="1"/>
  <c r="J69" i="9"/>
  <c r="J69" i="11"/>
  <c r="J69" i="15"/>
  <c r="J69" i="7"/>
  <c r="J52" i="13"/>
  <c r="J52" i="15"/>
  <c r="H23" i="9" l="1"/>
  <c r="H22" i="9"/>
  <c r="H23" i="11"/>
  <c r="H22" i="11"/>
  <c r="H23" i="13"/>
  <c r="H22" i="13"/>
  <c r="H23" i="15"/>
  <c r="H22" i="15"/>
  <c r="F43" i="15"/>
  <c r="F42" i="15"/>
  <c r="F41" i="15"/>
  <c r="F40" i="15"/>
  <c r="F39" i="15"/>
  <c r="F38" i="15"/>
  <c r="F37" i="15"/>
  <c r="F36" i="15"/>
  <c r="F35" i="15"/>
  <c r="F34" i="15"/>
  <c r="F33" i="15"/>
  <c r="F32" i="15"/>
  <c r="F31" i="15"/>
  <c r="F30" i="15"/>
  <c r="F29" i="15"/>
  <c r="F28" i="15"/>
  <c r="F43" i="13"/>
  <c r="F42" i="13"/>
  <c r="F41" i="13"/>
  <c r="F40" i="13"/>
  <c r="F39" i="13"/>
  <c r="F38" i="13"/>
  <c r="F37" i="13"/>
  <c r="F36" i="13"/>
  <c r="F35" i="13"/>
  <c r="F34" i="13"/>
  <c r="F33" i="13"/>
  <c r="F32" i="13"/>
  <c r="F31" i="13"/>
  <c r="F30" i="13"/>
  <c r="F29" i="13"/>
  <c r="F28" i="13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28" i="11"/>
  <c r="F43" i="9"/>
  <c r="F42" i="9"/>
  <c r="F41" i="9"/>
  <c r="F40" i="9"/>
  <c r="F39" i="9"/>
  <c r="F38" i="9"/>
  <c r="F37" i="9"/>
  <c r="F36" i="9"/>
  <c r="F35" i="9"/>
  <c r="F34" i="9"/>
  <c r="F33" i="9"/>
  <c r="F32" i="9"/>
  <c r="F31" i="9"/>
  <c r="F30" i="9"/>
  <c r="F29" i="9"/>
  <c r="F28" i="9"/>
  <c r="H22" i="7"/>
  <c r="H23" i="7"/>
  <c r="K60" i="6" l="1"/>
  <c r="J38" i="6"/>
  <c r="J164" i="15"/>
  <c r="F164" i="15"/>
  <c r="J163" i="15"/>
  <c r="F163" i="15"/>
  <c r="J162" i="15"/>
  <c r="F162" i="15"/>
  <c r="J161" i="15"/>
  <c r="F161" i="15"/>
  <c r="J160" i="15"/>
  <c r="F160" i="15"/>
  <c r="E158" i="15"/>
  <c r="I158" i="15" s="1"/>
  <c r="I157" i="15"/>
  <c r="J152" i="15"/>
  <c r="F152" i="15"/>
  <c r="J151" i="15"/>
  <c r="F151" i="15"/>
  <c r="J137" i="15"/>
  <c r="F137" i="15"/>
  <c r="J136" i="15"/>
  <c r="F136" i="15"/>
  <c r="E128" i="15"/>
  <c r="E129" i="15" s="1"/>
  <c r="I129" i="15" s="1"/>
  <c r="I127" i="15"/>
  <c r="J122" i="15"/>
  <c r="F122" i="15"/>
  <c r="J121" i="15"/>
  <c r="F121" i="15"/>
  <c r="I112" i="15"/>
  <c r="E112" i="15" s="1"/>
  <c r="J107" i="15"/>
  <c r="F107" i="15"/>
  <c r="J106" i="15"/>
  <c r="F106" i="15"/>
  <c r="F105" i="15"/>
  <c r="F104" i="15"/>
  <c r="F103" i="15"/>
  <c r="F102" i="15"/>
  <c r="F101" i="15"/>
  <c r="F100" i="15"/>
  <c r="F99" i="15"/>
  <c r="I98" i="15"/>
  <c r="I113" i="15" s="1"/>
  <c r="E113" i="15" s="1"/>
  <c r="F98" i="15"/>
  <c r="J97" i="15"/>
  <c r="F97" i="15"/>
  <c r="J92" i="15"/>
  <c r="F92" i="15"/>
  <c r="J91" i="15"/>
  <c r="F91" i="15"/>
  <c r="J77" i="15"/>
  <c r="F77" i="15"/>
  <c r="J76" i="15"/>
  <c r="F76" i="15"/>
  <c r="J60" i="15"/>
  <c r="F60" i="15"/>
  <c r="J59" i="15"/>
  <c r="F59" i="15"/>
  <c r="A59" i="15"/>
  <c r="A76" i="15" s="1"/>
  <c r="A91" i="15" s="1"/>
  <c r="A106" i="15" s="1"/>
  <c r="A121" i="15" s="1"/>
  <c r="A136" i="15" s="1"/>
  <c r="A151" i="15" s="1"/>
  <c r="A55" i="15"/>
  <c r="A72" i="15" s="1"/>
  <c r="A87" i="15" s="1"/>
  <c r="A102" i="15" s="1"/>
  <c r="A117" i="15" s="1"/>
  <c r="A132" i="15" s="1"/>
  <c r="A147" i="15" s="1"/>
  <c r="A51" i="15"/>
  <c r="A68" i="15" s="1"/>
  <c r="A85" i="15" s="1"/>
  <c r="A100" i="15" s="1"/>
  <c r="A115" i="15" s="1"/>
  <c r="A130" i="15" s="1"/>
  <c r="A145" i="15" s="1"/>
  <c r="A50" i="15"/>
  <c r="A67" i="15" s="1"/>
  <c r="A84" i="15" s="1"/>
  <c r="A99" i="15" s="1"/>
  <c r="A114" i="15" s="1"/>
  <c r="A129" i="15" s="1"/>
  <c r="A144" i="15" s="1"/>
  <c r="A159" i="15" s="1"/>
  <c r="A48" i="15"/>
  <c r="A65" i="15" s="1"/>
  <c r="A82" i="15" s="1"/>
  <c r="A97" i="15" s="1"/>
  <c r="A112" i="15" s="1"/>
  <c r="A127" i="15" s="1"/>
  <c r="A142" i="15" s="1"/>
  <c r="A157" i="15" s="1"/>
  <c r="A36" i="15"/>
  <c r="A34" i="15"/>
  <c r="A30" i="15"/>
  <c r="A29" i="15"/>
  <c r="F44" i="15"/>
  <c r="A60" i="15"/>
  <c r="A77" i="15" s="1"/>
  <c r="A92" i="15" s="1"/>
  <c r="A107" i="15" s="1"/>
  <c r="A122" i="15" s="1"/>
  <c r="A137" i="15" s="1"/>
  <c r="A152" i="15" s="1"/>
  <c r="A37" i="15"/>
  <c r="A58" i="15"/>
  <c r="A75" i="15" s="1"/>
  <c r="A90" i="15" s="1"/>
  <c r="A105" i="15" s="1"/>
  <c r="A120" i="15" s="1"/>
  <c r="A135" i="15" s="1"/>
  <c r="A150" i="15" s="1"/>
  <c r="A35" i="15"/>
  <c r="A56" i="15"/>
  <c r="A73" i="15" s="1"/>
  <c r="A88" i="15" s="1"/>
  <c r="A103" i="15" s="1"/>
  <c r="A118" i="15" s="1"/>
  <c r="A133" i="15" s="1"/>
  <c r="A148" i="15" s="1"/>
  <c r="A33" i="15"/>
  <c r="A53" i="15"/>
  <c r="A70" i="15" s="1"/>
  <c r="A86" i="15" s="1"/>
  <c r="A101" i="15" s="1"/>
  <c r="A116" i="15" s="1"/>
  <c r="A131" i="15" s="1"/>
  <c r="A146" i="15" s="1"/>
  <c r="A31" i="15"/>
  <c r="A49" i="15"/>
  <c r="A66" i="15" s="1"/>
  <c r="A83" i="15" s="1"/>
  <c r="A98" i="15" s="1"/>
  <c r="A113" i="15" s="1"/>
  <c r="A128" i="15" s="1"/>
  <c r="A143" i="15" s="1"/>
  <c r="A158" i="15" s="1"/>
  <c r="A28" i="15"/>
  <c r="H10" i="15"/>
  <c r="H65" i="14"/>
  <c r="B65" i="14"/>
  <c r="H64" i="14"/>
  <c r="B64" i="14"/>
  <c r="B61" i="14"/>
  <c r="B59" i="14"/>
  <c r="B58" i="14"/>
  <c r="F50" i="14"/>
  <c r="L49" i="14"/>
  <c r="G52" i="14"/>
  <c r="B63" i="14"/>
  <c r="B62" i="14"/>
  <c r="B60" i="14"/>
  <c r="B57" i="14"/>
  <c r="B56" i="14"/>
  <c r="B55" i="14"/>
  <c r="J164" i="13"/>
  <c r="F164" i="13"/>
  <c r="J163" i="13"/>
  <c r="F163" i="13"/>
  <c r="J162" i="13"/>
  <c r="F162" i="13"/>
  <c r="J161" i="13"/>
  <c r="F161" i="13"/>
  <c r="J160" i="13"/>
  <c r="F160" i="13"/>
  <c r="E158" i="13"/>
  <c r="E159" i="13" s="1"/>
  <c r="I157" i="13"/>
  <c r="J152" i="13"/>
  <c r="F152" i="13"/>
  <c r="J151" i="13"/>
  <c r="F151" i="13"/>
  <c r="J137" i="13"/>
  <c r="F137" i="13"/>
  <c r="J136" i="13"/>
  <c r="F136" i="13"/>
  <c r="E128" i="13"/>
  <c r="I127" i="13"/>
  <c r="J122" i="13"/>
  <c r="F122" i="13"/>
  <c r="J121" i="13"/>
  <c r="F121" i="13"/>
  <c r="I112" i="13"/>
  <c r="E112" i="13" s="1"/>
  <c r="J107" i="13"/>
  <c r="F107" i="13"/>
  <c r="J106" i="13"/>
  <c r="F106" i="13"/>
  <c r="F105" i="13"/>
  <c r="F104" i="13"/>
  <c r="F103" i="13"/>
  <c r="F102" i="13"/>
  <c r="F101" i="13"/>
  <c r="F100" i="13"/>
  <c r="F99" i="13"/>
  <c r="I98" i="13"/>
  <c r="I99" i="13" s="1"/>
  <c r="F98" i="13"/>
  <c r="J97" i="13"/>
  <c r="F97" i="13"/>
  <c r="J92" i="13"/>
  <c r="F92" i="13"/>
  <c r="J91" i="13"/>
  <c r="F91" i="13"/>
  <c r="J77" i="13"/>
  <c r="F77" i="13"/>
  <c r="J76" i="13"/>
  <c r="F76" i="13"/>
  <c r="A70" i="13"/>
  <c r="A86" i="13" s="1"/>
  <c r="A101" i="13" s="1"/>
  <c r="A116" i="13" s="1"/>
  <c r="A131" i="13" s="1"/>
  <c r="A146" i="13" s="1"/>
  <c r="J60" i="13"/>
  <c r="F60" i="13"/>
  <c r="J59" i="13"/>
  <c r="F59" i="13"/>
  <c r="A58" i="13"/>
  <c r="A75" i="13" s="1"/>
  <c r="A90" i="13" s="1"/>
  <c r="A105" i="13" s="1"/>
  <c r="A120" i="13" s="1"/>
  <c r="A135" i="13" s="1"/>
  <c r="A150" i="13" s="1"/>
  <c r="A56" i="13"/>
  <c r="A73" i="13" s="1"/>
  <c r="A88" i="13" s="1"/>
  <c r="A103" i="13" s="1"/>
  <c r="A118" i="13" s="1"/>
  <c r="A133" i="13" s="1"/>
  <c r="A148" i="13" s="1"/>
  <c r="A51" i="13"/>
  <c r="A68" i="13" s="1"/>
  <c r="A85" i="13" s="1"/>
  <c r="A100" i="13" s="1"/>
  <c r="A115" i="13" s="1"/>
  <c r="A130" i="13" s="1"/>
  <c r="A145" i="13" s="1"/>
  <c r="A49" i="13"/>
  <c r="A66" i="13" s="1"/>
  <c r="A83" i="13" s="1"/>
  <c r="A98" i="13" s="1"/>
  <c r="A113" i="13" s="1"/>
  <c r="A128" i="13" s="1"/>
  <c r="A143" i="13" s="1"/>
  <c r="A158" i="13" s="1"/>
  <c r="A48" i="13"/>
  <c r="A65" i="13" s="1"/>
  <c r="A82" i="13" s="1"/>
  <c r="A97" i="13" s="1"/>
  <c r="A112" i="13" s="1"/>
  <c r="A127" i="13" s="1"/>
  <c r="A142" i="13" s="1"/>
  <c r="A157" i="13" s="1"/>
  <c r="A37" i="13"/>
  <c r="A36" i="13"/>
  <c r="A34" i="13"/>
  <c r="A32" i="13"/>
  <c r="A31" i="13"/>
  <c r="A30" i="13"/>
  <c r="A28" i="13"/>
  <c r="A60" i="13"/>
  <c r="A77" i="13" s="1"/>
  <c r="A92" i="13" s="1"/>
  <c r="A107" i="13" s="1"/>
  <c r="A122" i="13" s="1"/>
  <c r="A137" i="13" s="1"/>
  <c r="A152" i="13" s="1"/>
  <c r="A59" i="13"/>
  <c r="A76" i="13" s="1"/>
  <c r="A91" i="13" s="1"/>
  <c r="A106" i="13" s="1"/>
  <c r="A121" i="13" s="1"/>
  <c r="A136" i="13" s="1"/>
  <c r="A151" i="13" s="1"/>
  <c r="A33" i="13"/>
  <c r="A53" i="13"/>
  <c r="A50" i="13"/>
  <c r="A67" i="13" s="1"/>
  <c r="A84" i="13" s="1"/>
  <c r="A99" i="13" s="1"/>
  <c r="A114" i="13" s="1"/>
  <c r="A129" i="13" s="1"/>
  <c r="A144" i="13" s="1"/>
  <c r="A159" i="13" s="1"/>
  <c r="A29" i="13"/>
  <c r="H10" i="13"/>
  <c r="H65" i="12"/>
  <c r="B65" i="12"/>
  <c r="H64" i="12"/>
  <c r="B64" i="12"/>
  <c r="B62" i="12"/>
  <c r="B61" i="12"/>
  <c r="B59" i="12"/>
  <c r="F50" i="12"/>
  <c r="L49" i="12"/>
  <c r="G52" i="12"/>
  <c r="B63" i="12"/>
  <c r="B60" i="12"/>
  <c r="B58" i="12"/>
  <c r="B57" i="12"/>
  <c r="B56" i="12"/>
  <c r="B55" i="12"/>
  <c r="J164" i="11"/>
  <c r="F164" i="11"/>
  <c r="J163" i="11"/>
  <c r="F163" i="11"/>
  <c r="J162" i="11"/>
  <c r="F162" i="11"/>
  <c r="J161" i="11"/>
  <c r="F161" i="11"/>
  <c r="J160" i="11"/>
  <c r="F160" i="11"/>
  <c r="E158" i="11"/>
  <c r="I158" i="11" s="1"/>
  <c r="I157" i="11"/>
  <c r="J152" i="11"/>
  <c r="F152" i="11"/>
  <c r="J151" i="11"/>
  <c r="F151" i="11"/>
  <c r="J137" i="11"/>
  <c r="F137" i="11"/>
  <c r="J136" i="11"/>
  <c r="F136" i="11"/>
  <c r="E128" i="11"/>
  <c r="I128" i="11" s="1"/>
  <c r="I127" i="11"/>
  <c r="J122" i="11"/>
  <c r="F122" i="11"/>
  <c r="J121" i="11"/>
  <c r="F121" i="11"/>
  <c r="I112" i="11"/>
  <c r="E112" i="11" s="1"/>
  <c r="J107" i="11"/>
  <c r="F107" i="11"/>
  <c r="J106" i="11"/>
  <c r="F106" i="11"/>
  <c r="F105" i="11"/>
  <c r="F104" i="11"/>
  <c r="F103" i="11"/>
  <c r="F102" i="11"/>
  <c r="F101" i="11"/>
  <c r="F100" i="11"/>
  <c r="F99" i="11"/>
  <c r="I98" i="11"/>
  <c r="I99" i="11" s="1"/>
  <c r="F98" i="11"/>
  <c r="J97" i="11"/>
  <c r="F97" i="11"/>
  <c r="J92" i="11"/>
  <c r="F92" i="11"/>
  <c r="J91" i="11"/>
  <c r="F91" i="11"/>
  <c r="J77" i="11"/>
  <c r="F77" i="11"/>
  <c r="J76" i="11"/>
  <c r="F76" i="11"/>
  <c r="J60" i="11"/>
  <c r="F60" i="11"/>
  <c r="J59" i="11"/>
  <c r="F59" i="11"/>
  <c r="A55" i="11"/>
  <c r="A72" i="11" s="1"/>
  <c r="A87" i="11" s="1"/>
  <c r="A102" i="11" s="1"/>
  <c r="A117" i="11" s="1"/>
  <c r="A132" i="11" s="1"/>
  <c r="A147" i="11" s="1"/>
  <c r="A53" i="11"/>
  <c r="A70" i="11" s="1"/>
  <c r="A86" i="11" s="1"/>
  <c r="A101" i="11" s="1"/>
  <c r="A116" i="11" s="1"/>
  <c r="A131" i="11" s="1"/>
  <c r="A146" i="11" s="1"/>
  <c r="A51" i="11"/>
  <c r="A68" i="11" s="1"/>
  <c r="A85" i="11" s="1"/>
  <c r="A100" i="11" s="1"/>
  <c r="A115" i="11" s="1"/>
  <c r="A130" i="11" s="1"/>
  <c r="A145" i="11" s="1"/>
  <c r="A48" i="11"/>
  <c r="A65" i="11" s="1"/>
  <c r="A82" i="11" s="1"/>
  <c r="A97" i="11" s="1"/>
  <c r="A112" i="11" s="1"/>
  <c r="A127" i="11" s="1"/>
  <c r="A142" i="11" s="1"/>
  <c r="A157" i="11" s="1"/>
  <c r="A36" i="11"/>
  <c r="A33" i="11"/>
  <c r="A31" i="11"/>
  <c r="A30" i="11"/>
  <c r="A29" i="11"/>
  <c r="F44" i="11"/>
  <c r="A28" i="11"/>
  <c r="A60" i="11"/>
  <c r="A77" i="11" s="1"/>
  <c r="A92" i="11" s="1"/>
  <c r="A107" i="11" s="1"/>
  <c r="A122" i="11" s="1"/>
  <c r="A137" i="11" s="1"/>
  <c r="A152" i="11" s="1"/>
  <c r="A59" i="11"/>
  <c r="A76" i="11" s="1"/>
  <c r="A91" i="11" s="1"/>
  <c r="A106" i="11" s="1"/>
  <c r="A121" i="11" s="1"/>
  <c r="A136" i="11" s="1"/>
  <c r="A151" i="11" s="1"/>
  <c r="A58" i="11"/>
  <c r="A75" i="11" s="1"/>
  <c r="A90" i="11" s="1"/>
  <c r="A105" i="11" s="1"/>
  <c r="A120" i="11" s="1"/>
  <c r="A135" i="11" s="1"/>
  <c r="A150" i="11" s="1"/>
  <c r="A35" i="11"/>
  <c r="A34" i="11"/>
  <c r="A32" i="11"/>
  <c r="A50" i="11"/>
  <c r="A67" i="11" s="1"/>
  <c r="A84" i="11" s="1"/>
  <c r="A99" i="11" s="1"/>
  <c r="A114" i="11" s="1"/>
  <c r="A129" i="11" s="1"/>
  <c r="A144" i="11" s="1"/>
  <c r="A159" i="11" s="1"/>
  <c r="A49" i="11"/>
  <c r="A66" i="11" s="1"/>
  <c r="A83" i="11" s="1"/>
  <c r="A98" i="11" s="1"/>
  <c r="A113" i="11" s="1"/>
  <c r="A128" i="11" s="1"/>
  <c r="A143" i="11" s="1"/>
  <c r="A158" i="11" s="1"/>
  <c r="H10" i="11"/>
  <c r="H65" i="10"/>
  <c r="B65" i="10"/>
  <c r="H64" i="10"/>
  <c r="B64" i="10"/>
  <c r="B62" i="10"/>
  <c r="B61" i="10"/>
  <c r="B57" i="10"/>
  <c r="F50" i="10"/>
  <c r="L49" i="10"/>
  <c r="B63" i="10"/>
  <c r="B60" i="10"/>
  <c r="B59" i="10"/>
  <c r="B58" i="10"/>
  <c r="B56" i="10"/>
  <c r="B55" i="10"/>
  <c r="J164" i="9"/>
  <c r="F164" i="9"/>
  <c r="J163" i="9"/>
  <c r="F163" i="9"/>
  <c r="J162" i="9"/>
  <c r="F162" i="9"/>
  <c r="J161" i="9"/>
  <c r="F161" i="9"/>
  <c r="J160" i="9"/>
  <c r="F160" i="9"/>
  <c r="E158" i="9"/>
  <c r="I158" i="9" s="1"/>
  <c r="I157" i="9"/>
  <c r="J152" i="9"/>
  <c r="F152" i="9"/>
  <c r="J151" i="9"/>
  <c r="F151" i="9"/>
  <c r="J137" i="9"/>
  <c r="F137" i="9"/>
  <c r="J136" i="9"/>
  <c r="F136" i="9"/>
  <c r="E128" i="9"/>
  <c r="E129" i="9" s="1"/>
  <c r="I129" i="9" s="1"/>
  <c r="I127" i="9"/>
  <c r="J122" i="9"/>
  <c r="F122" i="9"/>
  <c r="J121" i="9"/>
  <c r="F121" i="9"/>
  <c r="I112" i="9"/>
  <c r="E112" i="9" s="1"/>
  <c r="J107" i="9"/>
  <c r="F107" i="9"/>
  <c r="J106" i="9"/>
  <c r="F106" i="9"/>
  <c r="F105" i="9"/>
  <c r="F104" i="9"/>
  <c r="F103" i="9"/>
  <c r="F102" i="9"/>
  <c r="F101" i="9"/>
  <c r="F100" i="9"/>
  <c r="F99" i="9"/>
  <c r="I98" i="9"/>
  <c r="I113" i="9" s="1"/>
  <c r="E113" i="9" s="1"/>
  <c r="F98" i="9"/>
  <c r="J97" i="9"/>
  <c r="F97" i="9"/>
  <c r="J92" i="9"/>
  <c r="F92" i="9"/>
  <c r="J91" i="9"/>
  <c r="F91" i="9"/>
  <c r="J77" i="9"/>
  <c r="F77" i="9"/>
  <c r="J76" i="9"/>
  <c r="F76" i="9"/>
  <c r="J60" i="9"/>
  <c r="F60" i="9"/>
  <c r="J59" i="9"/>
  <c r="F59" i="9"/>
  <c r="A57" i="9"/>
  <c r="A74" i="9" s="1"/>
  <c r="A89" i="9" s="1"/>
  <c r="A104" i="9" s="1"/>
  <c r="A119" i="9" s="1"/>
  <c r="A134" i="9" s="1"/>
  <c r="A149" i="9" s="1"/>
  <c r="A56" i="9"/>
  <c r="A73" i="9" s="1"/>
  <c r="A88" i="9" s="1"/>
  <c r="A103" i="9" s="1"/>
  <c r="A118" i="9" s="1"/>
  <c r="A133" i="9" s="1"/>
  <c r="A148" i="9" s="1"/>
  <c r="A55" i="9"/>
  <c r="A72" i="9" s="1"/>
  <c r="A87" i="9" s="1"/>
  <c r="A102" i="9" s="1"/>
  <c r="A117" i="9" s="1"/>
  <c r="A132" i="9" s="1"/>
  <c r="A147" i="9" s="1"/>
  <c r="A53" i="9"/>
  <c r="A70" i="9" s="1"/>
  <c r="A86" i="9" s="1"/>
  <c r="A101" i="9" s="1"/>
  <c r="A116" i="9" s="1"/>
  <c r="A131" i="9" s="1"/>
  <c r="A146" i="9" s="1"/>
  <c r="A48" i="9"/>
  <c r="A65" i="9" s="1"/>
  <c r="A82" i="9" s="1"/>
  <c r="A97" i="9" s="1"/>
  <c r="A112" i="9" s="1"/>
  <c r="A127" i="9" s="1"/>
  <c r="A142" i="9" s="1"/>
  <c r="A157" i="9" s="1"/>
  <c r="A38" i="9"/>
  <c r="A34" i="9"/>
  <c r="A33" i="9"/>
  <c r="A30" i="9"/>
  <c r="A29" i="9"/>
  <c r="F44" i="9"/>
  <c r="A28" i="9"/>
  <c r="A60" i="9"/>
  <c r="A77" i="9" s="1"/>
  <c r="A92" i="9" s="1"/>
  <c r="A107" i="9" s="1"/>
  <c r="A122" i="9" s="1"/>
  <c r="A137" i="9" s="1"/>
  <c r="A152" i="9" s="1"/>
  <c r="A59" i="9"/>
  <c r="A76" i="9" s="1"/>
  <c r="A91" i="9" s="1"/>
  <c r="A106" i="9" s="1"/>
  <c r="A121" i="9" s="1"/>
  <c r="A136" i="9" s="1"/>
  <c r="A151" i="9" s="1"/>
  <c r="A58" i="9"/>
  <c r="A75" i="9" s="1"/>
  <c r="A90" i="9" s="1"/>
  <c r="A105" i="9" s="1"/>
  <c r="A120" i="9" s="1"/>
  <c r="A135" i="9" s="1"/>
  <c r="A150" i="9" s="1"/>
  <c r="A35" i="9"/>
  <c r="A32" i="9"/>
  <c r="A31" i="9"/>
  <c r="A50" i="9"/>
  <c r="A67" i="9" s="1"/>
  <c r="A84" i="9" s="1"/>
  <c r="A99" i="9" s="1"/>
  <c r="A114" i="9" s="1"/>
  <c r="A129" i="9" s="1"/>
  <c r="A144" i="9" s="1"/>
  <c r="A159" i="9" s="1"/>
  <c r="A49" i="9"/>
  <c r="A66" i="9" s="1"/>
  <c r="A83" i="9" s="1"/>
  <c r="A98" i="9" s="1"/>
  <c r="A113" i="9" s="1"/>
  <c r="A128" i="9" s="1"/>
  <c r="A143" i="9" s="1"/>
  <c r="A158" i="9" s="1"/>
  <c r="H10" i="9"/>
  <c r="D174" i="9"/>
  <c r="H65" i="8"/>
  <c r="B65" i="8"/>
  <c r="H64" i="8"/>
  <c r="B64" i="8"/>
  <c r="B63" i="8"/>
  <c r="B61" i="8"/>
  <c r="B59" i="8"/>
  <c r="B57" i="8"/>
  <c r="B55" i="8"/>
  <c r="F50" i="8"/>
  <c r="L49" i="8"/>
  <c r="G52" i="8"/>
  <c r="B62" i="8"/>
  <c r="B60" i="8"/>
  <c r="B58" i="8"/>
  <c r="B56" i="8"/>
  <c r="J164" i="7"/>
  <c r="F164" i="7"/>
  <c r="J163" i="7"/>
  <c r="F163" i="7"/>
  <c r="J162" i="7"/>
  <c r="F162" i="7"/>
  <c r="J161" i="7"/>
  <c r="F161" i="7"/>
  <c r="J160" i="7"/>
  <c r="F160" i="7"/>
  <c r="E158" i="7"/>
  <c r="E159" i="7" s="1"/>
  <c r="I157" i="7"/>
  <c r="J152" i="7"/>
  <c r="F152" i="7"/>
  <c r="J151" i="7"/>
  <c r="F151" i="7"/>
  <c r="J137" i="7"/>
  <c r="F137" i="7"/>
  <c r="J136" i="7"/>
  <c r="F136" i="7"/>
  <c r="E128" i="7"/>
  <c r="I128" i="7" s="1"/>
  <c r="I127" i="7"/>
  <c r="J122" i="7"/>
  <c r="F122" i="7"/>
  <c r="J121" i="7"/>
  <c r="F121" i="7"/>
  <c r="I112" i="7"/>
  <c r="E112" i="7" s="1"/>
  <c r="J107" i="7"/>
  <c r="F107" i="7"/>
  <c r="J106" i="7"/>
  <c r="F106" i="7"/>
  <c r="F105" i="7"/>
  <c r="F104" i="7"/>
  <c r="F103" i="7"/>
  <c r="F102" i="7"/>
  <c r="F101" i="7"/>
  <c r="F100" i="7"/>
  <c r="F99" i="7"/>
  <c r="I98" i="7"/>
  <c r="J98" i="7" s="1"/>
  <c r="F98" i="7"/>
  <c r="J97" i="7"/>
  <c r="F97" i="7"/>
  <c r="J92" i="7"/>
  <c r="F92" i="7"/>
  <c r="J91" i="7"/>
  <c r="F91" i="7"/>
  <c r="E82" i="7"/>
  <c r="I82" i="7" s="1"/>
  <c r="J77" i="7"/>
  <c r="F77" i="7"/>
  <c r="J76" i="7"/>
  <c r="F76" i="7"/>
  <c r="J60" i="7"/>
  <c r="F60" i="7"/>
  <c r="A60" i="7"/>
  <c r="A77" i="7" s="1"/>
  <c r="A92" i="7" s="1"/>
  <c r="A107" i="7" s="1"/>
  <c r="A122" i="7" s="1"/>
  <c r="A137" i="7" s="1"/>
  <c r="A152" i="7" s="1"/>
  <c r="J59" i="7"/>
  <c r="F59" i="7"/>
  <c r="A53" i="7"/>
  <c r="A70" i="7" s="1"/>
  <c r="A86" i="7" s="1"/>
  <c r="A101" i="7" s="1"/>
  <c r="A116" i="7" s="1"/>
  <c r="A131" i="7" s="1"/>
  <c r="A146" i="7" s="1"/>
  <c r="A48" i="7"/>
  <c r="A65" i="7" s="1"/>
  <c r="A82" i="7" s="1"/>
  <c r="A97" i="7" s="1"/>
  <c r="A112" i="7" s="1"/>
  <c r="A127" i="7" s="1"/>
  <c r="A142" i="7" s="1"/>
  <c r="A157" i="7" s="1"/>
  <c r="F43" i="7"/>
  <c r="F42" i="7"/>
  <c r="F41" i="7"/>
  <c r="F40" i="7"/>
  <c r="F39" i="7"/>
  <c r="F38" i="7"/>
  <c r="A38" i="7"/>
  <c r="F37" i="7"/>
  <c r="F36" i="7"/>
  <c r="F35" i="7"/>
  <c r="A35" i="7"/>
  <c r="F34" i="7"/>
  <c r="A34" i="7"/>
  <c r="F33" i="7"/>
  <c r="F32" i="7"/>
  <c r="A32" i="7"/>
  <c r="F31" i="7"/>
  <c r="F30" i="7"/>
  <c r="F29" i="7"/>
  <c r="A29" i="7"/>
  <c r="F28" i="7"/>
  <c r="A59" i="7"/>
  <c r="A76" i="7" s="1"/>
  <c r="A91" i="7" s="1"/>
  <c r="A106" i="7" s="1"/>
  <c r="A121" i="7" s="1"/>
  <c r="A136" i="7" s="1"/>
  <c r="A151" i="7" s="1"/>
  <c r="A58" i="7"/>
  <c r="A75" i="7" s="1"/>
  <c r="A90" i="7" s="1"/>
  <c r="A105" i="7" s="1"/>
  <c r="A120" i="7" s="1"/>
  <c r="A135" i="7" s="1"/>
  <c r="A150" i="7" s="1"/>
  <c r="A57" i="7"/>
  <c r="A74" i="7" s="1"/>
  <c r="A89" i="7" s="1"/>
  <c r="A104" i="7" s="1"/>
  <c r="A119" i="7" s="1"/>
  <c r="A134" i="7" s="1"/>
  <c r="A149" i="7" s="1"/>
  <c r="A56" i="7"/>
  <c r="A73" i="7" s="1"/>
  <c r="A88" i="7" s="1"/>
  <c r="A103" i="7" s="1"/>
  <c r="A118" i="7" s="1"/>
  <c r="A133" i="7" s="1"/>
  <c r="A148" i="7" s="1"/>
  <c r="A33" i="7"/>
  <c r="A31" i="7"/>
  <c r="A50" i="7"/>
  <c r="A67" i="7" s="1"/>
  <c r="A84" i="7" s="1"/>
  <c r="A99" i="7" s="1"/>
  <c r="A114" i="7" s="1"/>
  <c r="A129" i="7" s="1"/>
  <c r="A144" i="7" s="1"/>
  <c r="A159" i="7" s="1"/>
  <c r="A49" i="7"/>
  <c r="A66" i="7" s="1"/>
  <c r="A83" i="7" s="1"/>
  <c r="A98" i="7" s="1"/>
  <c r="A113" i="7" s="1"/>
  <c r="A128" i="7" s="1"/>
  <c r="A143" i="7" s="1"/>
  <c r="A158" i="7" s="1"/>
  <c r="A28" i="7"/>
  <c r="D174" i="7"/>
  <c r="K65" i="6"/>
  <c r="L65" i="6" s="1"/>
  <c r="H65" i="6"/>
  <c r="B65" i="6"/>
  <c r="K64" i="6"/>
  <c r="L64" i="6" s="1"/>
  <c r="H64" i="6"/>
  <c r="B64" i="6"/>
  <c r="K61" i="6"/>
  <c r="K57" i="6"/>
  <c r="K56" i="6"/>
  <c r="F50" i="6"/>
  <c r="L49" i="6"/>
  <c r="G52" i="6"/>
  <c r="B63" i="6"/>
  <c r="B62" i="6"/>
  <c r="B61" i="6"/>
  <c r="B60" i="6"/>
  <c r="B59" i="6"/>
  <c r="B58" i="6"/>
  <c r="J31" i="6"/>
  <c r="B57" i="6"/>
  <c r="B56" i="6"/>
  <c r="B55" i="6"/>
  <c r="H18" i="6"/>
  <c r="K63" i="6"/>
  <c r="J98" i="15" l="1"/>
  <c r="I99" i="15"/>
  <c r="J99" i="15" s="1"/>
  <c r="F108" i="15"/>
  <c r="I128" i="15"/>
  <c r="I113" i="13"/>
  <c r="E113" i="13" s="1"/>
  <c r="F108" i="13"/>
  <c r="D174" i="13"/>
  <c r="E129" i="11"/>
  <c r="I129" i="11" s="1"/>
  <c r="F108" i="11"/>
  <c r="E159" i="11"/>
  <c r="I159" i="11" s="1"/>
  <c r="J98" i="11"/>
  <c r="J98" i="9"/>
  <c r="I99" i="9"/>
  <c r="J99" i="9" s="1"/>
  <c r="I128" i="9"/>
  <c r="F108" i="9"/>
  <c r="E83" i="7"/>
  <c r="I83" i="7" s="1"/>
  <c r="E129" i="7"/>
  <c r="E130" i="7" s="1"/>
  <c r="F108" i="7"/>
  <c r="F44" i="7"/>
  <c r="I99" i="7"/>
  <c r="I83" i="11"/>
  <c r="E159" i="9"/>
  <c r="I159" i="9" s="1"/>
  <c r="I82" i="13"/>
  <c r="I82" i="15"/>
  <c r="I158" i="7"/>
  <c r="I82" i="11"/>
  <c r="E159" i="15"/>
  <c r="I159" i="15" s="1"/>
  <c r="J33" i="8"/>
  <c r="J32" i="6"/>
  <c r="K60" i="8"/>
  <c r="J32" i="10"/>
  <c r="K55" i="10"/>
  <c r="J38" i="12"/>
  <c r="K57" i="12"/>
  <c r="J38" i="14"/>
  <c r="K62" i="14"/>
  <c r="J29" i="6"/>
  <c r="J39" i="6"/>
  <c r="K46" i="6"/>
  <c r="K47" i="6" s="1"/>
  <c r="J35" i="6"/>
  <c r="J36" i="6"/>
  <c r="J33" i="6"/>
  <c r="J37" i="6"/>
  <c r="I83" i="15"/>
  <c r="I100" i="15"/>
  <c r="E130" i="15"/>
  <c r="D174" i="15"/>
  <c r="A32" i="15"/>
  <c r="A38" i="15"/>
  <c r="I114" i="15"/>
  <c r="A57" i="15"/>
  <c r="A74" i="15" s="1"/>
  <c r="A89" i="15" s="1"/>
  <c r="A104" i="15" s="1"/>
  <c r="A119" i="15" s="1"/>
  <c r="A134" i="15" s="1"/>
  <c r="A149" i="15" s="1"/>
  <c r="I83" i="13"/>
  <c r="A35" i="13"/>
  <c r="A57" i="13"/>
  <c r="A74" i="13" s="1"/>
  <c r="A89" i="13" s="1"/>
  <c r="A104" i="13" s="1"/>
  <c r="A119" i="13" s="1"/>
  <c r="A134" i="13" s="1"/>
  <c r="A149" i="13" s="1"/>
  <c r="J99" i="13"/>
  <c r="I114" i="13"/>
  <c r="E114" i="13" s="1"/>
  <c r="E129" i="13"/>
  <c r="I128" i="13"/>
  <c r="I158" i="13"/>
  <c r="A38" i="13"/>
  <c r="I159" i="13"/>
  <c r="I100" i="13"/>
  <c r="F44" i="13"/>
  <c r="A55" i="13"/>
  <c r="A72" i="13" s="1"/>
  <c r="A87" i="13" s="1"/>
  <c r="A102" i="13" s="1"/>
  <c r="A117" i="13" s="1"/>
  <c r="A132" i="13" s="1"/>
  <c r="A147" i="13" s="1"/>
  <c r="J98" i="13"/>
  <c r="J99" i="11"/>
  <c r="I114" i="11"/>
  <c r="I100" i="11"/>
  <c r="I113" i="11"/>
  <c r="E113" i="11" s="1"/>
  <c r="E130" i="11"/>
  <c r="A37" i="11"/>
  <c r="D174" i="11"/>
  <c r="A56" i="11"/>
  <c r="A73" i="11" s="1"/>
  <c r="A88" i="11" s="1"/>
  <c r="A103" i="11" s="1"/>
  <c r="A118" i="11" s="1"/>
  <c r="A133" i="11" s="1"/>
  <c r="A148" i="11" s="1"/>
  <c r="A38" i="11"/>
  <c r="A57" i="11"/>
  <c r="A74" i="11" s="1"/>
  <c r="A89" i="11" s="1"/>
  <c r="A104" i="11" s="1"/>
  <c r="A119" i="11" s="1"/>
  <c r="A134" i="11" s="1"/>
  <c r="A149" i="11" s="1"/>
  <c r="K63" i="10"/>
  <c r="I83" i="9"/>
  <c r="A36" i="9"/>
  <c r="A51" i="9"/>
  <c r="A68" i="9" s="1"/>
  <c r="A85" i="9" s="1"/>
  <c r="A100" i="9" s="1"/>
  <c r="A115" i="9" s="1"/>
  <c r="A130" i="9" s="1"/>
  <c r="A145" i="9" s="1"/>
  <c r="I82" i="9"/>
  <c r="I100" i="9"/>
  <c r="E130" i="9"/>
  <c r="A37" i="9"/>
  <c r="I114" i="9"/>
  <c r="E114" i="9" s="1"/>
  <c r="E131" i="7"/>
  <c r="I130" i="7"/>
  <c r="I159" i="7"/>
  <c r="H10" i="7"/>
  <c r="I129" i="7"/>
  <c r="A30" i="7"/>
  <c r="A55" i="7"/>
  <c r="A72" i="7" s="1"/>
  <c r="A87" i="7" s="1"/>
  <c r="A102" i="7" s="1"/>
  <c r="A117" i="7" s="1"/>
  <c r="A132" i="7" s="1"/>
  <c r="A147" i="7" s="1"/>
  <c r="I113" i="7"/>
  <c r="E113" i="7" s="1"/>
  <c r="A36" i="7"/>
  <c r="A51" i="7"/>
  <c r="A68" i="7" s="1"/>
  <c r="A85" i="7" s="1"/>
  <c r="A100" i="7" s="1"/>
  <c r="A115" i="7" s="1"/>
  <c r="A130" i="7" s="1"/>
  <c r="A145" i="7" s="1"/>
  <c r="A37" i="7"/>
  <c r="K58" i="6"/>
  <c r="K62" i="6"/>
  <c r="J34" i="6"/>
  <c r="K55" i="6"/>
  <c r="K59" i="6"/>
  <c r="H17" i="6"/>
  <c r="H20" i="6" s="1"/>
  <c r="J30" i="6"/>
  <c r="J37" i="8" l="1"/>
  <c r="J34" i="14"/>
  <c r="H17" i="14"/>
  <c r="J30" i="14"/>
  <c r="H17" i="8"/>
  <c r="J29" i="8"/>
  <c r="K63" i="8"/>
  <c r="K59" i="8"/>
  <c r="K55" i="8"/>
  <c r="J32" i="8"/>
  <c r="J39" i="8"/>
  <c r="J34" i="8"/>
  <c r="J30" i="8"/>
  <c r="K62" i="8"/>
  <c r="J37" i="14"/>
  <c r="J38" i="8"/>
  <c r="E84" i="7"/>
  <c r="E85" i="7" s="1"/>
  <c r="I85" i="7" s="1"/>
  <c r="E86" i="7"/>
  <c r="I100" i="7"/>
  <c r="J99" i="7"/>
  <c r="I114" i="7"/>
  <c r="E114" i="7" s="1"/>
  <c r="I84" i="7"/>
  <c r="I84" i="11"/>
  <c r="J30" i="10"/>
  <c r="J30" i="12"/>
  <c r="J35" i="12"/>
  <c r="J29" i="14"/>
  <c r="J32" i="14"/>
  <c r="J34" i="12"/>
  <c r="J35" i="14"/>
  <c r="J33" i="12"/>
  <c r="H17" i="10"/>
  <c r="K46" i="12"/>
  <c r="K47" i="12" s="1"/>
  <c r="K48" i="12" s="1"/>
  <c r="K46" i="14"/>
  <c r="K47" i="14" s="1"/>
  <c r="K48" i="14" s="1"/>
  <c r="K60" i="10"/>
  <c r="J37" i="12"/>
  <c r="J33" i="14"/>
  <c r="K58" i="8"/>
  <c r="J36" i="14"/>
  <c r="K56" i="8"/>
  <c r="J34" i="10"/>
  <c r="J29" i="10"/>
  <c r="J39" i="10"/>
  <c r="J38" i="10"/>
  <c r="K56" i="10"/>
  <c r="K61" i="10"/>
  <c r="K55" i="14"/>
  <c r="H18" i="10"/>
  <c r="H20" i="10" s="1"/>
  <c r="K63" i="14"/>
  <c r="J37" i="10"/>
  <c r="J33" i="10"/>
  <c r="K59" i="10"/>
  <c r="H17" i="12"/>
  <c r="J36" i="12"/>
  <c r="J32" i="12"/>
  <c r="J29" i="12"/>
  <c r="J35" i="10"/>
  <c r="K55" i="12"/>
  <c r="K65" i="12"/>
  <c r="L65" i="12" s="1"/>
  <c r="K57" i="8"/>
  <c r="K64" i="8"/>
  <c r="L64" i="8" s="1"/>
  <c r="J31" i="12"/>
  <c r="K64" i="14"/>
  <c r="L64" i="14" s="1"/>
  <c r="K65" i="14"/>
  <c r="L65" i="14" s="1"/>
  <c r="K60" i="14"/>
  <c r="K59" i="14"/>
  <c r="H18" i="14"/>
  <c r="H20" i="14" s="1"/>
  <c r="K58" i="14"/>
  <c r="K57" i="14"/>
  <c r="K56" i="14"/>
  <c r="J31" i="14"/>
  <c r="J39" i="14"/>
  <c r="K58" i="12"/>
  <c r="K62" i="12"/>
  <c r="K61" i="12"/>
  <c r="K60" i="12"/>
  <c r="K56" i="12"/>
  <c r="K62" i="10"/>
  <c r="K57" i="10"/>
  <c r="K65" i="10"/>
  <c r="L65" i="10" s="1"/>
  <c r="K64" i="10"/>
  <c r="L64" i="10" s="1"/>
  <c r="K58" i="10"/>
  <c r="K65" i="8"/>
  <c r="L65" i="8" s="1"/>
  <c r="H18" i="8"/>
  <c r="H20" i="8" s="1"/>
  <c r="H18" i="12"/>
  <c r="H20" i="12" s="1"/>
  <c r="K46" i="10"/>
  <c r="K63" i="12"/>
  <c r="K61" i="8"/>
  <c r="K64" i="12"/>
  <c r="L64" i="12" s="1"/>
  <c r="K61" i="14"/>
  <c r="K59" i="12"/>
  <c r="J39" i="12"/>
  <c r="J31" i="10"/>
  <c r="J36" i="10"/>
  <c r="J31" i="8"/>
  <c r="J36" i="8"/>
  <c r="J35" i="8"/>
  <c r="K46" i="8"/>
  <c r="K47" i="8" s="1"/>
  <c r="K48" i="8" s="1"/>
  <c r="E131" i="15"/>
  <c r="I130" i="15"/>
  <c r="I115" i="15"/>
  <c r="I101" i="15"/>
  <c r="E114" i="15"/>
  <c r="I84" i="15"/>
  <c r="I129" i="13"/>
  <c r="E130" i="13"/>
  <c r="I115" i="13"/>
  <c r="I101" i="13"/>
  <c r="I84" i="13"/>
  <c r="I115" i="11"/>
  <c r="I101" i="11"/>
  <c r="E114" i="11"/>
  <c r="E131" i="11"/>
  <c r="I130" i="11"/>
  <c r="I115" i="9"/>
  <c r="I101" i="9"/>
  <c r="E131" i="9"/>
  <c r="I130" i="9"/>
  <c r="I84" i="9"/>
  <c r="E132" i="7"/>
  <c r="I131" i="7"/>
  <c r="E87" i="7"/>
  <c r="I86" i="7"/>
  <c r="K48" i="6"/>
  <c r="K29" i="6"/>
  <c r="K39" i="6"/>
  <c r="L39" i="6" s="1"/>
  <c r="K31" i="6"/>
  <c r="K33" i="6"/>
  <c r="K35" i="6"/>
  <c r="K37" i="6"/>
  <c r="K30" i="6"/>
  <c r="K38" i="6"/>
  <c r="L38" i="6" s="1"/>
  <c r="K32" i="6"/>
  <c r="K34" i="6"/>
  <c r="K36" i="6"/>
  <c r="I115" i="7" l="1"/>
  <c r="E115" i="7" s="1"/>
  <c r="I101" i="7"/>
  <c r="I85" i="11"/>
  <c r="K34" i="12"/>
  <c r="K29" i="12"/>
  <c r="K32" i="12"/>
  <c r="K37" i="8"/>
  <c r="K34" i="8"/>
  <c r="K35" i="8"/>
  <c r="K30" i="8"/>
  <c r="K36" i="8"/>
  <c r="K32" i="8"/>
  <c r="K29" i="8"/>
  <c r="K39" i="8"/>
  <c r="L39" i="8" s="1"/>
  <c r="K31" i="8"/>
  <c r="K33" i="8"/>
  <c r="K38" i="8"/>
  <c r="L38" i="8" s="1"/>
  <c r="K34" i="14"/>
  <c r="K39" i="14"/>
  <c r="L39" i="14" s="1"/>
  <c r="K29" i="14"/>
  <c r="K33" i="14"/>
  <c r="K31" i="14"/>
  <c r="K38" i="14"/>
  <c r="L38" i="14" s="1"/>
  <c r="K35" i="14"/>
  <c r="K37" i="14"/>
  <c r="K30" i="14"/>
  <c r="K36" i="14"/>
  <c r="K32" i="14"/>
  <c r="K36" i="12"/>
  <c r="K30" i="12"/>
  <c r="K35" i="12"/>
  <c r="K31" i="12"/>
  <c r="K39" i="12"/>
  <c r="L39" i="12" s="1"/>
  <c r="K37" i="12"/>
  <c r="K38" i="12"/>
  <c r="L38" i="12" s="1"/>
  <c r="K33" i="12"/>
  <c r="I102" i="15"/>
  <c r="I116" i="15"/>
  <c r="E115" i="15"/>
  <c r="I131" i="15"/>
  <c r="E132" i="15"/>
  <c r="I85" i="15"/>
  <c r="E115" i="13"/>
  <c r="E131" i="13"/>
  <c r="I130" i="13"/>
  <c r="I102" i="13"/>
  <c r="I116" i="13"/>
  <c r="I85" i="13"/>
  <c r="I102" i="11"/>
  <c r="I116" i="11"/>
  <c r="E115" i="11"/>
  <c r="I131" i="11"/>
  <c r="E132" i="11"/>
  <c r="K31" i="10"/>
  <c r="K39" i="10"/>
  <c r="L39" i="10" s="1"/>
  <c r="K33" i="10"/>
  <c r="K38" i="10"/>
  <c r="L38" i="10" s="1"/>
  <c r="K35" i="10"/>
  <c r="K29" i="10"/>
  <c r="K37" i="10"/>
  <c r="K30" i="10"/>
  <c r="K32" i="10"/>
  <c r="K34" i="10"/>
  <c r="K36" i="10"/>
  <c r="K47" i="10"/>
  <c r="I131" i="9"/>
  <c r="E132" i="9"/>
  <c r="I85" i="9"/>
  <c r="I102" i="9"/>
  <c r="I116" i="9"/>
  <c r="E115" i="9"/>
  <c r="E133" i="7"/>
  <c r="I132" i="7"/>
  <c r="E88" i="7"/>
  <c r="I87" i="7"/>
  <c r="I102" i="7" l="1"/>
  <c r="I116" i="7"/>
  <c r="E116" i="7" s="1"/>
  <c r="I86" i="11"/>
  <c r="I86" i="15"/>
  <c r="E116" i="15"/>
  <c r="I117" i="15"/>
  <c r="I103" i="15"/>
  <c r="E133" i="15"/>
  <c r="I132" i="15"/>
  <c r="I86" i="13"/>
  <c r="E116" i="13"/>
  <c r="I131" i="13"/>
  <c r="E132" i="13"/>
  <c r="I117" i="13"/>
  <c r="I103" i="13"/>
  <c r="E133" i="11"/>
  <c r="I132" i="11"/>
  <c r="I117" i="11"/>
  <c r="I103" i="11"/>
  <c r="E116" i="11"/>
  <c r="K48" i="10"/>
  <c r="E116" i="9"/>
  <c r="I117" i="9"/>
  <c r="I103" i="9"/>
  <c r="E133" i="9"/>
  <c r="I132" i="9"/>
  <c r="I86" i="9"/>
  <c r="I88" i="7"/>
  <c r="E89" i="7"/>
  <c r="I133" i="7"/>
  <c r="E134" i="7"/>
  <c r="I117" i="7" l="1"/>
  <c r="E117" i="7" s="1"/>
  <c r="I103" i="7"/>
  <c r="I87" i="11"/>
  <c r="E134" i="15"/>
  <c r="I133" i="15"/>
  <c r="E117" i="15"/>
  <c r="I87" i="15"/>
  <c r="I104" i="15"/>
  <c r="I118" i="15"/>
  <c r="I118" i="13"/>
  <c r="I104" i="13"/>
  <c r="E117" i="13"/>
  <c r="E133" i="13"/>
  <c r="I132" i="13"/>
  <c r="I87" i="13"/>
  <c r="E134" i="11"/>
  <c r="I133" i="11"/>
  <c r="I104" i="11"/>
  <c r="I118" i="11"/>
  <c r="E117" i="11"/>
  <c r="E134" i="9"/>
  <c r="I133" i="9"/>
  <c r="I104" i="9"/>
  <c r="I118" i="9"/>
  <c r="I87" i="9"/>
  <c r="E117" i="9"/>
  <c r="E135" i="7"/>
  <c r="I134" i="7"/>
  <c r="E90" i="7"/>
  <c r="I89" i="7"/>
  <c r="I104" i="7" l="1"/>
  <c r="I118" i="7"/>
  <c r="E118" i="7" s="1"/>
  <c r="I88" i="11"/>
  <c r="E118" i="15"/>
  <c r="I119" i="15"/>
  <c r="I105" i="15"/>
  <c r="J104" i="15"/>
  <c r="I88" i="15"/>
  <c r="I134" i="15"/>
  <c r="E135" i="15"/>
  <c r="I88" i="13"/>
  <c r="E134" i="13"/>
  <c r="I133" i="13"/>
  <c r="I119" i="13"/>
  <c r="I105" i="13"/>
  <c r="J104" i="13"/>
  <c r="E118" i="13"/>
  <c r="E135" i="11"/>
  <c r="I134" i="11"/>
  <c r="E118" i="11"/>
  <c r="I119" i="11"/>
  <c r="I105" i="11"/>
  <c r="J104" i="11"/>
  <c r="E118" i="9"/>
  <c r="E135" i="9"/>
  <c r="I134" i="9"/>
  <c r="I88" i="9"/>
  <c r="I119" i="9"/>
  <c r="I105" i="9"/>
  <c r="J104" i="9"/>
  <c r="I135" i="7"/>
  <c r="I90" i="7"/>
  <c r="I119" i="7" l="1"/>
  <c r="E119" i="7" s="1"/>
  <c r="I105" i="7"/>
  <c r="J104" i="7"/>
  <c r="I90" i="11"/>
  <c r="I89" i="11"/>
  <c r="I135" i="15"/>
  <c r="I89" i="15"/>
  <c r="E119" i="15"/>
  <c r="J105" i="15"/>
  <c r="I120" i="15"/>
  <c r="J105" i="13"/>
  <c r="I120" i="13"/>
  <c r="E119" i="13"/>
  <c r="I134" i="13"/>
  <c r="E135" i="13"/>
  <c r="I89" i="13"/>
  <c r="J105" i="11"/>
  <c r="I120" i="11"/>
  <c r="E119" i="11"/>
  <c r="I135" i="11"/>
  <c r="J105" i="9"/>
  <c r="I120" i="9"/>
  <c r="E119" i="9"/>
  <c r="I135" i="9"/>
  <c r="I89" i="9"/>
  <c r="J105" i="7" l="1"/>
  <c r="I120" i="7"/>
  <c r="E120" i="7" s="1"/>
  <c r="E120" i="15"/>
  <c r="I90" i="15"/>
  <c r="E120" i="13"/>
  <c r="I135" i="13"/>
  <c r="I90" i="13"/>
  <c r="E120" i="11"/>
  <c r="E120" i="9"/>
  <c r="I90" i="9"/>
  <c r="I49" i="7" l="1"/>
  <c r="I56" i="7" l="1"/>
  <c r="I56" i="9"/>
  <c r="I74" i="13"/>
  <c r="I74" i="15"/>
  <c r="I48" i="7"/>
  <c r="I49" i="9"/>
  <c r="I66" i="9"/>
  <c r="I50" i="7"/>
  <c r="I57" i="13"/>
  <c r="I57" i="9"/>
  <c r="I57" i="7"/>
  <c r="I75" i="13"/>
  <c r="I75" i="15"/>
  <c r="I73" i="15"/>
  <c r="I51" i="11"/>
  <c r="I51" i="9"/>
  <c r="I58" i="9"/>
  <c r="I58" i="7"/>
  <c r="I58" i="13"/>
  <c r="I65" i="9" l="1"/>
  <c r="I50" i="9"/>
  <c r="I66" i="11"/>
  <c r="I49" i="11"/>
  <c r="I48" i="9"/>
  <c r="I50" i="11" l="1"/>
  <c r="I49" i="13"/>
  <c r="I48" i="11"/>
  <c r="I65" i="11"/>
  <c r="I48" i="13" l="1"/>
  <c r="I65" i="13"/>
  <c r="I66" i="15"/>
  <c r="I65" i="15"/>
  <c r="I48" i="15" l="1"/>
  <c r="I142" i="7" l="1"/>
  <c r="I143" i="7" l="1"/>
  <c r="I142" i="9"/>
  <c r="I144" i="7" l="1"/>
  <c r="I143" i="9"/>
  <c r="I143" i="11"/>
  <c r="I142" i="11"/>
  <c r="I143" i="13" l="1"/>
  <c r="I142" i="13"/>
  <c r="I143" i="15" l="1"/>
  <c r="I142" i="15"/>
  <c r="I144" i="15" l="1"/>
  <c r="I147" i="15" l="1"/>
  <c r="I148" i="7"/>
  <c r="I148" i="11" l="1"/>
  <c r="I144" i="9" l="1"/>
  <c r="I145" i="13"/>
  <c r="I145" i="9"/>
  <c r="I146" i="7"/>
  <c r="I144" i="13"/>
  <c r="I149" i="9"/>
  <c r="I147" i="7"/>
  <c r="I145" i="11"/>
  <c r="I144" i="11"/>
  <c r="I145" i="7"/>
  <c r="I146" i="9"/>
  <c r="I149" i="11" l="1"/>
  <c r="I146" i="15"/>
  <c r="I146" i="11"/>
  <c r="I148" i="9"/>
  <c r="I148" i="15"/>
  <c r="I147" i="13"/>
  <c r="I146" i="13"/>
  <c r="I147" i="9"/>
  <c r="I150" i="7"/>
  <c r="I145" i="15"/>
  <c r="I150" i="9"/>
  <c r="I148" i="13"/>
  <c r="I150" i="11" l="1"/>
  <c r="I149" i="13"/>
  <c r="I149" i="7"/>
  <c r="I147" i="11"/>
  <c r="I150" i="13" l="1"/>
  <c r="I149" i="15"/>
  <c r="I150" i="15" l="1"/>
  <c r="F158" i="7" l="1"/>
  <c r="J157" i="7"/>
  <c r="J158" i="7"/>
  <c r="F157" i="7"/>
  <c r="F158" i="11" l="1"/>
  <c r="F159" i="7"/>
  <c r="F165" i="7" s="1"/>
  <c r="J158" i="11"/>
  <c r="F157" i="9"/>
  <c r="J159" i="7"/>
  <c r="J165" i="7" s="1"/>
  <c r="F157" i="11"/>
  <c r="J157" i="11"/>
  <c r="J157" i="9"/>
  <c r="J158" i="9"/>
  <c r="F158" i="9"/>
  <c r="F87" i="9" l="1"/>
  <c r="J87" i="9"/>
  <c r="J103" i="9"/>
  <c r="J159" i="9"/>
  <c r="J165" i="9" s="1"/>
  <c r="F157" i="15"/>
  <c r="K165" i="7"/>
  <c r="E181" i="7" s="1"/>
  <c r="F159" i="9"/>
  <c r="F165" i="9" s="1"/>
  <c r="J157" i="15"/>
  <c r="J158" i="13"/>
  <c r="F158" i="13"/>
  <c r="F117" i="9"/>
  <c r="J117" i="9"/>
  <c r="D18" i="9"/>
  <c r="F18" i="9" s="1"/>
  <c r="K165" i="9" l="1"/>
  <c r="E181" i="9" s="1"/>
  <c r="G48" i="8"/>
  <c r="L48" i="8" s="1"/>
  <c r="J42" i="9" s="1"/>
  <c r="L34" i="8"/>
  <c r="F159" i="11"/>
  <c r="F165" i="11" s="1"/>
  <c r="J159" i="11"/>
  <c r="J165" i="11" s="1"/>
  <c r="J103" i="15"/>
  <c r="J103" i="7"/>
  <c r="J87" i="15"/>
  <c r="H18" i="9"/>
  <c r="J18" i="9" s="1"/>
  <c r="H60" i="8"/>
  <c r="L60" i="8" s="1"/>
  <c r="J33" i="9" s="1"/>
  <c r="J103" i="13"/>
  <c r="F87" i="13"/>
  <c r="J147" i="7"/>
  <c r="F132" i="9"/>
  <c r="J158" i="15"/>
  <c r="J117" i="13"/>
  <c r="J147" i="9"/>
  <c r="F87" i="15"/>
  <c r="D18" i="15"/>
  <c r="F18" i="15" s="1"/>
  <c r="J132" i="9"/>
  <c r="F157" i="13"/>
  <c r="J157" i="13"/>
  <c r="J117" i="15"/>
  <c r="J117" i="7"/>
  <c r="D18" i="7"/>
  <c r="F18" i="7" s="1"/>
  <c r="F117" i="15"/>
  <c r="F158" i="15"/>
  <c r="F87" i="7"/>
  <c r="F147" i="7"/>
  <c r="F147" i="9"/>
  <c r="F149" i="7" l="1"/>
  <c r="J87" i="7"/>
  <c r="H132" i="7"/>
  <c r="J132" i="7" s="1"/>
  <c r="J103" i="11"/>
  <c r="J87" i="13"/>
  <c r="H132" i="13"/>
  <c r="J132" i="13" s="1"/>
  <c r="K165" i="11"/>
  <c r="E181" i="11" s="1"/>
  <c r="F132" i="15"/>
  <c r="G48" i="14"/>
  <c r="L48" i="14" s="1"/>
  <c r="J42" i="15" s="1"/>
  <c r="L34" i="14"/>
  <c r="G48" i="6"/>
  <c r="L48" i="6" s="1"/>
  <c r="J42" i="7" s="1"/>
  <c r="L34" i="6"/>
  <c r="J87" i="11"/>
  <c r="J117" i="11"/>
  <c r="H18" i="15"/>
  <c r="J18" i="15" s="1"/>
  <c r="H60" i="14"/>
  <c r="L60" i="14" s="1"/>
  <c r="J33" i="15" s="1"/>
  <c r="D132" i="7"/>
  <c r="F132" i="7" s="1"/>
  <c r="F117" i="7"/>
  <c r="D72" i="7"/>
  <c r="F72" i="7" s="1"/>
  <c r="F55" i="7"/>
  <c r="J132" i="15"/>
  <c r="J55" i="11"/>
  <c r="F147" i="11"/>
  <c r="H18" i="7"/>
  <c r="J18" i="7" s="1"/>
  <c r="H60" i="6"/>
  <c r="L60" i="6" s="1"/>
  <c r="J33" i="7" s="1"/>
  <c r="F55" i="9"/>
  <c r="D72" i="9"/>
  <c r="F72" i="9" s="1"/>
  <c r="D132" i="13"/>
  <c r="F132" i="13" s="1"/>
  <c r="F117" i="13"/>
  <c r="D18" i="13"/>
  <c r="F18" i="13" s="1"/>
  <c r="D18" i="11"/>
  <c r="F18" i="11" s="1"/>
  <c r="H72" i="7"/>
  <c r="J72" i="7" s="1"/>
  <c r="J55" i="7"/>
  <c r="F55" i="11"/>
  <c r="H72" i="9"/>
  <c r="J72" i="9" s="1"/>
  <c r="J55" i="9"/>
  <c r="F159" i="15"/>
  <c r="F165" i="15" s="1"/>
  <c r="F117" i="11"/>
  <c r="J149" i="7"/>
  <c r="J147" i="11"/>
  <c r="J159" i="15"/>
  <c r="J165" i="15" s="1"/>
  <c r="F87" i="11"/>
  <c r="K165" i="15" l="1"/>
  <c r="E181" i="15" s="1"/>
  <c r="H18" i="11"/>
  <c r="J18" i="11" s="1"/>
  <c r="H60" i="10"/>
  <c r="L60" i="10" s="1"/>
  <c r="J33" i="11" s="1"/>
  <c r="J72" i="11"/>
  <c r="J159" i="13"/>
  <c r="J165" i="13" s="1"/>
  <c r="F159" i="13"/>
  <c r="F165" i="13" s="1"/>
  <c r="F132" i="11"/>
  <c r="H74" i="7"/>
  <c r="J74" i="7" s="1"/>
  <c r="J57" i="7"/>
  <c r="F147" i="13"/>
  <c r="J132" i="11"/>
  <c r="G48" i="10"/>
  <c r="L48" i="10" s="1"/>
  <c r="J42" i="11" s="1"/>
  <c r="L34" i="10"/>
  <c r="J147" i="13"/>
  <c r="F72" i="11"/>
  <c r="D74" i="7"/>
  <c r="F74" i="7" s="1"/>
  <c r="F57" i="7"/>
  <c r="H60" i="12"/>
  <c r="L60" i="12" s="1"/>
  <c r="J33" i="13" s="1"/>
  <c r="H18" i="13"/>
  <c r="J18" i="13" s="1"/>
  <c r="G48" i="12"/>
  <c r="L48" i="12" s="1"/>
  <c r="J42" i="13" s="1"/>
  <c r="L34" i="12"/>
  <c r="F147" i="15" l="1"/>
  <c r="D72" i="13"/>
  <c r="F72" i="13" s="1"/>
  <c r="F55" i="13"/>
  <c r="F149" i="9"/>
  <c r="J147" i="15"/>
  <c r="F148" i="7"/>
  <c r="K165" i="13"/>
  <c r="E181" i="13" s="1"/>
  <c r="J149" i="9"/>
  <c r="J148" i="7"/>
  <c r="H72" i="13"/>
  <c r="J72" i="13" s="1"/>
  <c r="J55" i="13"/>
  <c r="F149" i="11" l="1"/>
  <c r="D73" i="7"/>
  <c r="F73" i="7" s="1"/>
  <c r="F56" i="7"/>
  <c r="H73" i="7"/>
  <c r="J73" i="7" s="1"/>
  <c r="J56" i="7"/>
  <c r="J57" i="11"/>
  <c r="J57" i="9"/>
  <c r="H74" i="9"/>
  <c r="J74" i="9" s="1"/>
  <c r="H72" i="15"/>
  <c r="J72" i="15" s="1"/>
  <c r="J55" i="15"/>
  <c r="D72" i="15"/>
  <c r="F72" i="15" s="1"/>
  <c r="F55" i="15"/>
  <c r="F57" i="11"/>
  <c r="J149" i="11"/>
  <c r="D74" i="9"/>
  <c r="F74" i="9" s="1"/>
  <c r="F57" i="9"/>
  <c r="J149" i="13" l="1"/>
  <c r="F74" i="11"/>
  <c r="F148" i="9"/>
  <c r="J74" i="11"/>
  <c r="F149" i="13"/>
  <c r="J148" i="9"/>
  <c r="F148" i="11" l="1"/>
  <c r="J56" i="11"/>
  <c r="F56" i="11"/>
  <c r="J148" i="11"/>
  <c r="F149" i="15"/>
  <c r="J57" i="13"/>
  <c r="H74" i="13"/>
  <c r="J74" i="13" s="1"/>
  <c r="F56" i="9"/>
  <c r="D73" i="9"/>
  <c r="F73" i="9" s="1"/>
  <c r="J56" i="9"/>
  <c r="H73" i="9"/>
  <c r="J73" i="9" s="1"/>
  <c r="J149" i="15"/>
  <c r="F57" i="13"/>
  <c r="D74" i="13"/>
  <c r="F74" i="13" s="1"/>
  <c r="J148" i="13" l="1"/>
  <c r="F148" i="13"/>
  <c r="F73" i="11"/>
  <c r="J73" i="11"/>
  <c r="H74" i="15"/>
  <c r="J74" i="15" s="1"/>
  <c r="J57" i="15"/>
  <c r="D74" i="15"/>
  <c r="F74" i="15" s="1"/>
  <c r="F57" i="15"/>
  <c r="J56" i="13" l="1"/>
  <c r="H73" i="13"/>
  <c r="J73" i="13" s="1"/>
  <c r="D73" i="13"/>
  <c r="F73" i="13" s="1"/>
  <c r="F56" i="13"/>
  <c r="F148" i="15"/>
  <c r="J148" i="15"/>
  <c r="D73" i="15" l="1"/>
  <c r="F73" i="15" s="1"/>
  <c r="F56" i="15"/>
  <c r="J56" i="15"/>
  <c r="H73" i="15"/>
  <c r="J73" i="15" s="1"/>
  <c r="F143" i="9" l="1"/>
  <c r="J143" i="11"/>
  <c r="F143" i="11"/>
  <c r="J143" i="7" l="1"/>
  <c r="J143" i="9"/>
  <c r="F143" i="7"/>
  <c r="J143" i="15" l="1"/>
  <c r="F143" i="13"/>
  <c r="F143" i="15"/>
  <c r="J143" i="13" l="1"/>
  <c r="J144" i="7" l="1"/>
  <c r="F144" i="7"/>
  <c r="J144" i="9" l="1"/>
  <c r="F144" i="13"/>
  <c r="F144" i="11"/>
  <c r="F144" i="9"/>
  <c r="J144" i="13" l="1"/>
  <c r="J142" i="9"/>
  <c r="F146" i="7"/>
  <c r="F142" i="7"/>
  <c r="F146" i="9"/>
  <c r="J146" i="9"/>
  <c r="J144" i="11"/>
  <c r="F142" i="9"/>
  <c r="J146" i="7"/>
  <c r="D70" i="9" l="1"/>
  <c r="F70" i="9" s="1"/>
  <c r="F53" i="9"/>
  <c r="J53" i="9"/>
  <c r="H70" i="9"/>
  <c r="J70" i="9" s="1"/>
  <c r="J142" i="7"/>
  <c r="H70" i="7"/>
  <c r="J70" i="7" s="1"/>
  <c r="J53" i="7"/>
  <c r="D70" i="7"/>
  <c r="F70" i="7" s="1"/>
  <c r="F53" i="7"/>
  <c r="J142" i="13" l="1"/>
  <c r="F144" i="15"/>
  <c r="F142" i="11"/>
  <c r="F142" i="13"/>
  <c r="J144" i="15" l="1"/>
  <c r="J142" i="11"/>
  <c r="F146" i="13"/>
  <c r="J146" i="13"/>
  <c r="J146" i="15"/>
  <c r="F146" i="15"/>
  <c r="H70" i="15" l="1"/>
  <c r="J70" i="15" s="1"/>
  <c r="J53" i="15"/>
  <c r="D70" i="15"/>
  <c r="F70" i="15" s="1"/>
  <c r="F53" i="15"/>
  <c r="J145" i="7"/>
  <c r="D70" i="13"/>
  <c r="F70" i="13" s="1"/>
  <c r="F53" i="13"/>
  <c r="J145" i="9"/>
  <c r="F145" i="9"/>
  <c r="F145" i="7"/>
  <c r="H70" i="13"/>
  <c r="J70" i="13" s="1"/>
  <c r="J53" i="13"/>
  <c r="J51" i="11" l="1"/>
  <c r="H68" i="7"/>
  <c r="J68" i="7" s="1"/>
  <c r="J51" i="7"/>
  <c r="F142" i="15"/>
  <c r="D68" i="7"/>
  <c r="F68" i="7" s="1"/>
  <c r="F51" i="7"/>
  <c r="J51" i="9"/>
  <c r="H68" i="9"/>
  <c r="J68" i="9" s="1"/>
  <c r="J145" i="11"/>
  <c r="F51" i="9"/>
  <c r="D68" i="9"/>
  <c r="F68" i="9" s="1"/>
  <c r="F51" i="11"/>
  <c r="F145" i="11"/>
  <c r="F145" i="13" l="1"/>
  <c r="F68" i="11"/>
  <c r="J145" i="13"/>
  <c r="J142" i="15"/>
  <c r="J68" i="11"/>
  <c r="D68" i="13" l="1"/>
  <c r="F68" i="13" s="1"/>
  <c r="F51" i="13"/>
  <c r="J51" i="13"/>
  <c r="H68" i="13"/>
  <c r="J68" i="13" s="1"/>
  <c r="F145" i="15"/>
  <c r="J145" i="15"/>
  <c r="D68" i="15" l="1"/>
  <c r="F68" i="15" s="1"/>
  <c r="F51" i="15"/>
  <c r="F53" i="11"/>
  <c r="J53" i="11"/>
  <c r="F146" i="11"/>
  <c r="H68" i="15"/>
  <c r="J68" i="15" s="1"/>
  <c r="J51" i="15"/>
  <c r="J146" i="11"/>
  <c r="F150" i="7" l="1"/>
  <c r="F153" i="7" s="1"/>
  <c r="F70" i="11"/>
  <c r="J70" i="11"/>
  <c r="J150" i="7" l="1"/>
  <c r="J153" i="7" s="1"/>
  <c r="K153" i="7" s="1"/>
  <c r="E180" i="7" s="1"/>
  <c r="F150" i="9" l="1"/>
  <c r="F153" i="9" s="1"/>
  <c r="J150" i="9" l="1"/>
  <c r="J153" i="9" s="1"/>
  <c r="K153" i="9"/>
  <c r="E180" i="9" s="1"/>
  <c r="J150" i="11"/>
  <c r="J153" i="11" s="1"/>
  <c r="F150" i="11"/>
  <c r="F153" i="11" s="1"/>
  <c r="K153" i="11" l="1"/>
  <c r="E180" i="11" s="1"/>
  <c r="F150" i="13"/>
  <c r="F153" i="13" s="1"/>
  <c r="J150" i="13" l="1"/>
  <c r="J153" i="13" s="1"/>
  <c r="K153" i="13" s="1"/>
  <c r="E180" i="13" s="1"/>
  <c r="D17" i="7"/>
  <c r="F17" i="7" s="1"/>
  <c r="J102" i="7"/>
  <c r="F86" i="11"/>
  <c r="J102" i="15"/>
  <c r="F86" i="7"/>
  <c r="F116" i="11"/>
  <c r="F115" i="9"/>
  <c r="D16" i="9"/>
  <c r="F16" i="9" s="1"/>
  <c r="J116" i="11"/>
  <c r="J101" i="15"/>
  <c r="J115" i="7"/>
  <c r="F85" i="9"/>
  <c r="J101" i="13"/>
  <c r="J86" i="15"/>
  <c r="J85" i="15"/>
  <c r="J86" i="11"/>
  <c r="J101" i="7"/>
  <c r="D16" i="7"/>
  <c r="F16" i="7" s="1"/>
  <c r="J115" i="13"/>
  <c r="J85" i="9"/>
  <c r="J102" i="11"/>
  <c r="F85" i="7"/>
  <c r="J102" i="13"/>
  <c r="J101" i="9"/>
  <c r="J116" i="7"/>
  <c r="D17" i="9"/>
  <c r="F17" i="9" s="1"/>
  <c r="F150" i="15"/>
  <c r="F153" i="15" s="1"/>
  <c r="D16" i="15"/>
  <c r="F16" i="15" s="1"/>
  <c r="F116" i="9"/>
  <c r="J116" i="9"/>
  <c r="F115" i="11"/>
  <c r="F85" i="15"/>
  <c r="J102" i="9"/>
  <c r="F86" i="9"/>
  <c r="F85" i="13"/>
  <c r="D16" i="13"/>
  <c r="F16" i="13" s="1"/>
  <c r="D16" i="11"/>
  <c r="F16" i="11" s="1"/>
  <c r="F115" i="15"/>
  <c r="F86" i="13"/>
  <c r="D17" i="15"/>
  <c r="F17" i="15" s="1"/>
  <c r="F85" i="11"/>
  <c r="J115" i="15"/>
  <c r="J86" i="9"/>
  <c r="F86" i="15"/>
  <c r="F116" i="15"/>
  <c r="J115" i="11"/>
  <c r="J116" i="15"/>
  <c r="J115" i="9"/>
  <c r="J116" i="13"/>
  <c r="J113" i="7"/>
  <c r="J85" i="11"/>
  <c r="D17" i="13"/>
  <c r="F17" i="13" s="1"/>
  <c r="D17" i="11"/>
  <c r="F17" i="11" s="1"/>
  <c r="J101" i="11"/>
  <c r="J118" i="9" l="1"/>
  <c r="D13" i="7"/>
  <c r="F13" i="7" s="1"/>
  <c r="F89" i="11"/>
  <c r="J82" i="15"/>
  <c r="D13" i="9"/>
  <c r="F13" i="9" s="1"/>
  <c r="F120" i="11"/>
  <c r="J112" i="9"/>
  <c r="F114" i="15"/>
  <c r="J130" i="11"/>
  <c r="F84" i="11"/>
  <c r="H16" i="9"/>
  <c r="J16" i="9" s="1"/>
  <c r="H58" i="8"/>
  <c r="L58" i="8" s="1"/>
  <c r="J31" i="9" s="1"/>
  <c r="D20" i="9"/>
  <c r="F20" i="9" s="1"/>
  <c r="D19" i="13"/>
  <c r="F19" i="13" s="1"/>
  <c r="D19" i="11"/>
  <c r="F19" i="11" s="1"/>
  <c r="F83" i="15"/>
  <c r="G46" i="8"/>
  <c r="L46" i="8" s="1"/>
  <c r="J40" i="9" s="1"/>
  <c r="L32" i="8"/>
  <c r="F131" i="9"/>
  <c r="D20" i="13"/>
  <c r="F20" i="13" s="1"/>
  <c r="D20" i="11"/>
  <c r="F20" i="11" s="1"/>
  <c r="G47" i="12"/>
  <c r="L47" i="12" s="1"/>
  <c r="J41" i="13" s="1"/>
  <c r="L33" i="12"/>
  <c r="J83" i="11"/>
  <c r="F82" i="9"/>
  <c r="F58" i="11"/>
  <c r="J48" i="11"/>
  <c r="J119" i="7"/>
  <c r="H59" i="6"/>
  <c r="L59" i="6" s="1"/>
  <c r="J32" i="7" s="1"/>
  <c r="H17" i="7"/>
  <c r="J17" i="7" s="1"/>
  <c r="F82" i="7"/>
  <c r="F119" i="11"/>
  <c r="J130" i="9"/>
  <c r="G47" i="10"/>
  <c r="L47" i="10" s="1"/>
  <c r="J41" i="11" s="1"/>
  <c r="L33" i="10"/>
  <c r="J118" i="7"/>
  <c r="H131" i="13"/>
  <c r="J131" i="13" s="1"/>
  <c r="J86" i="13"/>
  <c r="F90" i="11"/>
  <c r="J82" i="11"/>
  <c r="G47" i="8"/>
  <c r="L47" i="8" s="1"/>
  <c r="J41" i="9" s="1"/>
  <c r="L33" i="8"/>
  <c r="J83" i="15"/>
  <c r="J120" i="9"/>
  <c r="J49" i="11"/>
  <c r="F112" i="9"/>
  <c r="F83" i="9"/>
  <c r="J83" i="9"/>
  <c r="F88" i="11"/>
  <c r="J131" i="9"/>
  <c r="J114" i="15"/>
  <c r="F113" i="15"/>
  <c r="J119" i="11"/>
  <c r="D14" i="15"/>
  <c r="F14" i="15" s="1"/>
  <c r="F88" i="13"/>
  <c r="J120" i="7"/>
  <c r="H56" i="6"/>
  <c r="L56" i="6" s="1"/>
  <c r="J29" i="7" s="1"/>
  <c r="H14" i="7"/>
  <c r="J14" i="7" s="1"/>
  <c r="D20" i="15"/>
  <c r="F20" i="15" s="1"/>
  <c r="D13" i="15"/>
  <c r="F13" i="15" s="1"/>
  <c r="J100" i="7"/>
  <c r="J108" i="7" s="1"/>
  <c r="K108" i="7" s="1"/>
  <c r="D131" i="13"/>
  <c r="F131" i="13" s="1"/>
  <c r="F116" i="13"/>
  <c r="F83" i="11"/>
  <c r="J114" i="9"/>
  <c r="H59" i="12"/>
  <c r="L59" i="12" s="1"/>
  <c r="J32" i="13" s="1"/>
  <c r="H17" i="13"/>
  <c r="J17" i="13" s="1"/>
  <c r="F48" i="11"/>
  <c r="F113" i="9"/>
  <c r="J119" i="13"/>
  <c r="F49" i="11"/>
  <c r="F130" i="9"/>
  <c r="F112" i="11"/>
  <c r="H59" i="10"/>
  <c r="L59" i="10" s="1"/>
  <c r="J32" i="11" s="1"/>
  <c r="H17" i="11"/>
  <c r="J17" i="11" s="1"/>
  <c r="J50" i="11"/>
  <c r="F89" i="13"/>
  <c r="F82" i="11"/>
  <c r="D14" i="9"/>
  <c r="F14" i="9" s="1"/>
  <c r="H58" i="14"/>
  <c r="L58" i="14" s="1"/>
  <c r="J31" i="15" s="1"/>
  <c r="H16" i="15"/>
  <c r="J16" i="15" s="1"/>
  <c r="F119" i="9"/>
  <c r="J119" i="15"/>
  <c r="F89" i="15"/>
  <c r="F82" i="15"/>
  <c r="F119" i="15"/>
  <c r="F112" i="15"/>
  <c r="F113" i="11"/>
  <c r="J114" i="7"/>
  <c r="J89" i="15"/>
  <c r="F131" i="15"/>
  <c r="J150" i="15"/>
  <c r="J153" i="15" s="1"/>
  <c r="K153" i="15" s="1"/>
  <c r="E180" i="15" s="1"/>
  <c r="D14" i="13"/>
  <c r="F14" i="13" s="1"/>
  <c r="D14" i="11"/>
  <c r="F14" i="11" s="1"/>
  <c r="J113" i="11"/>
  <c r="J130" i="15"/>
  <c r="J84" i="11"/>
  <c r="F131" i="11"/>
  <c r="D13" i="13"/>
  <c r="F13" i="13" s="1"/>
  <c r="D13" i="11"/>
  <c r="F13" i="11" s="1"/>
  <c r="J118" i="11"/>
  <c r="F50" i="11"/>
  <c r="J113" i="9"/>
  <c r="G47" i="6"/>
  <c r="L47" i="6" s="1"/>
  <c r="J41" i="7" s="1"/>
  <c r="L33" i="6"/>
  <c r="J85" i="13"/>
  <c r="H130" i="13"/>
  <c r="J130" i="13" s="1"/>
  <c r="F89" i="9"/>
  <c r="H131" i="7"/>
  <c r="J131" i="7" s="1"/>
  <c r="J86" i="7"/>
  <c r="F116" i="7"/>
  <c r="D131" i="7"/>
  <c r="F131" i="7" s="1"/>
  <c r="J88" i="15"/>
  <c r="J82" i="9"/>
  <c r="J100" i="15"/>
  <c r="J108" i="15" s="1"/>
  <c r="K108" i="15" s="1"/>
  <c r="F89" i="7"/>
  <c r="F90" i="9"/>
  <c r="F84" i="13"/>
  <c r="F84" i="9"/>
  <c r="F82" i="13"/>
  <c r="D14" i="7"/>
  <c r="F14" i="7" s="1"/>
  <c r="J118" i="13"/>
  <c r="J58" i="11"/>
  <c r="D21" i="9"/>
  <c r="F21" i="9" s="1"/>
  <c r="J131" i="15"/>
  <c r="G46" i="14"/>
  <c r="L46" i="14" s="1"/>
  <c r="J40" i="15" s="1"/>
  <c r="L32" i="14"/>
  <c r="F83" i="7"/>
  <c r="G46" i="12"/>
  <c r="L46" i="12" s="1"/>
  <c r="J40" i="13" s="1"/>
  <c r="L32" i="12"/>
  <c r="H58" i="12"/>
  <c r="L58" i="12" s="1"/>
  <c r="J31" i="13" s="1"/>
  <c r="H16" i="13"/>
  <c r="J16" i="13" s="1"/>
  <c r="F130" i="15"/>
  <c r="D20" i="7"/>
  <c r="F20" i="7" s="1"/>
  <c r="J100" i="13"/>
  <c r="J108" i="13" s="1"/>
  <c r="K108" i="13" s="1"/>
  <c r="J131" i="11"/>
  <c r="J100" i="11"/>
  <c r="J108" i="11" s="1"/>
  <c r="K108" i="11" s="1"/>
  <c r="F114" i="9"/>
  <c r="J112" i="11"/>
  <c r="L32" i="10"/>
  <c r="G46" i="10"/>
  <c r="L46" i="10" s="1"/>
  <c r="J40" i="11" s="1"/>
  <c r="D15" i="15"/>
  <c r="F15" i="15" s="1"/>
  <c r="H58" i="10"/>
  <c r="L58" i="10" s="1"/>
  <c r="J31" i="11" s="1"/>
  <c r="H16" i="11"/>
  <c r="J16" i="11" s="1"/>
  <c r="J89" i="11"/>
  <c r="F120" i="9"/>
  <c r="H17" i="9"/>
  <c r="J17" i="9" s="1"/>
  <c r="H59" i="8"/>
  <c r="L59" i="8" s="1"/>
  <c r="J32" i="9" s="1"/>
  <c r="F83" i="13"/>
  <c r="D15" i="9"/>
  <c r="F15" i="9" s="1"/>
  <c r="J114" i="11"/>
  <c r="J113" i="15"/>
  <c r="J88" i="11"/>
  <c r="J90" i="11"/>
  <c r="J112" i="13"/>
  <c r="J120" i="11"/>
  <c r="F84" i="15"/>
  <c r="J84" i="15"/>
  <c r="F90" i="7"/>
  <c r="F130" i="11"/>
  <c r="F118" i="9"/>
  <c r="H130" i="7"/>
  <c r="J130" i="7" s="1"/>
  <c r="J85" i="7"/>
  <c r="F115" i="7"/>
  <c r="D130" i="7"/>
  <c r="F130" i="7" s="1"/>
  <c r="J120" i="13"/>
  <c r="J90" i="9"/>
  <c r="J119" i="9"/>
  <c r="F88" i="15"/>
  <c r="D15" i="7"/>
  <c r="F15" i="7" s="1"/>
  <c r="D19" i="9"/>
  <c r="F19" i="9" s="1"/>
  <c r="F88" i="7"/>
  <c r="H58" i="6"/>
  <c r="L58" i="6" s="1"/>
  <c r="J31" i="7" s="1"/>
  <c r="H16" i="7"/>
  <c r="J16" i="7" s="1"/>
  <c r="G47" i="14"/>
  <c r="L47" i="14" s="1"/>
  <c r="J41" i="15" s="1"/>
  <c r="L33" i="14"/>
  <c r="J89" i="9"/>
  <c r="D15" i="13"/>
  <c r="F15" i="13" s="1"/>
  <c r="D15" i="11"/>
  <c r="F15" i="11" s="1"/>
  <c r="D21" i="7"/>
  <c r="F21" i="7" s="1"/>
  <c r="D19" i="15"/>
  <c r="F19" i="15" s="1"/>
  <c r="F84" i="7"/>
  <c r="F88" i="9"/>
  <c r="D19" i="7"/>
  <c r="F19" i="7" s="1"/>
  <c r="F90" i="13"/>
  <c r="J100" i="9"/>
  <c r="J108" i="9" s="1"/>
  <c r="K108" i="9" s="1"/>
  <c r="J113" i="13"/>
  <c r="J118" i="15"/>
  <c r="F118" i="15"/>
  <c r="J114" i="13"/>
  <c r="H59" i="14"/>
  <c r="L59" i="14" s="1"/>
  <c r="J32" i="15" s="1"/>
  <c r="H17" i="15"/>
  <c r="J17" i="15" s="1"/>
  <c r="G46" i="6"/>
  <c r="L46" i="6" s="1"/>
  <c r="J40" i="7" s="1"/>
  <c r="L32" i="6"/>
  <c r="J84" i="9"/>
  <c r="F118" i="11"/>
  <c r="D130" i="13"/>
  <c r="F130" i="13" s="1"/>
  <c r="F115" i="13"/>
  <c r="F114" i="11"/>
  <c r="J88" i="9"/>
  <c r="J112" i="7"/>
  <c r="J112" i="15"/>
  <c r="D21" i="13"/>
  <c r="F21" i="13" s="1"/>
  <c r="D21" i="11"/>
  <c r="F21" i="11" s="1"/>
  <c r="L36" i="10" l="1"/>
  <c r="L36" i="12"/>
  <c r="L36" i="14"/>
  <c r="J123" i="7"/>
  <c r="F61" i="11"/>
  <c r="L36" i="6"/>
  <c r="L37" i="12"/>
  <c r="L37" i="8"/>
  <c r="F93" i="13"/>
  <c r="L37" i="6"/>
  <c r="L36" i="8"/>
  <c r="F93" i="11"/>
  <c r="J134" i="11"/>
  <c r="D134" i="7"/>
  <c r="F134" i="7" s="1"/>
  <c r="F119" i="7"/>
  <c r="D127" i="13"/>
  <c r="F127" i="13" s="1"/>
  <c r="F112" i="13"/>
  <c r="L29" i="14"/>
  <c r="D65" i="13"/>
  <c r="F65" i="13" s="1"/>
  <c r="F48" i="13"/>
  <c r="F118" i="7"/>
  <c r="D133" i="7"/>
  <c r="F133" i="7" s="1"/>
  <c r="J135" i="11"/>
  <c r="H129" i="13"/>
  <c r="J129" i="13" s="1"/>
  <c r="J84" i="13"/>
  <c r="H21" i="9"/>
  <c r="J21" i="9" s="1"/>
  <c r="H63" i="8"/>
  <c r="L63" i="8" s="1"/>
  <c r="J36" i="9" s="1"/>
  <c r="F128" i="9"/>
  <c r="L29" i="10"/>
  <c r="J128" i="15"/>
  <c r="L35" i="12"/>
  <c r="H19" i="7"/>
  <c r="J19" i="7" s="1"/>
  <c r="H61" i="6"/>
  <c r="L61" i="6" s="1"/>
  <c r="J34" i="7" s="1"/>
  <c r="J127" i="15"/>
  <c r="J50" i="9"/>
  <c r="H67" i="9"/>
  <c r="J67" i="9" s="1"/>
  <c r="J133" i="9"/>
  <c r="H57" i="12"/>
  <c r="L57" i="12" s="1"/>
  <c r="J30" i="13" s="1"/>
  <c r="H15" i="13"/>
  <c r="J15" i="13" s="1"/>
  <c r="F133" i="15"/>
  <c r="H55" i="10"/>
  <c r="H13" i="11"/>
  <c r="J13" i="11" s="1"/>
  <c r="H67" i="13"/>
  <c r="J67" i="13" s="1"/>
  <c r="J50" i="13"/>
  <c r="J93" i="9"/>
  <c r="L29" i="6"/>
  <c r="J134" i="15"/>
  <c r="F65" i="11"/>
  <c r="F49" i="9"/>
  <c r="D66" i="9"/>
  <c r="F66" i="9" s="1"/>
  <c r="J93" i="11"/>
  <c r="D67" i="15"/>
  <c r="F67" i="15" s="1"/>
  <c r="F50" i="15"/>
  <c r="H55" i="12"/>
  <c r="H13" i="13"/>
  <c r="J13" i="13" s="1"/>
  <c r="G45" i="14"/>
  <c r="L31" i="14"/>
  <c r="J58" i="13"/>
  <c r="H75" i="13"/>
  <c r="J75" i="13" s="1"/>
  <c r="F127" i="15"/>
  <c r="J127" i="11"/>
  <c r="J134" i="9"/>
  <c r="H15" i="11"/>
  <c r="J15" i="11" s="1"/>
  <c r="H57" i="10"/>
  <c r="L57" i="10" s="1"/>
  <c r="J30" i="11" s="1"/>
  <c r="J50" i="15"/>
  <c r="H67" i="15"/>
  <c r="J67" i="15" s="1"/>
  <c r="L37" i="10"/>
  <c r="J127" i="9"/>
  <c r="J133" i="15"/>
  <c r="H65" i="9"/>
  <c r="J65" i="9" s="1"/>
  <c r="J48" i="9"/>
  <c r="L35" i="6"/>
  <c r="F123" i="9"/>
  <c r="F112" i="7"/>
  <c r="D127" i="7"/>
  <c r="F127" i="7" s="1"/>
  <c r="J61" i="11"/>
  <c r="H55" i="14"/>
  <c r="H13" i="15"/>
  <c r="J13" i="15" s="1"/>
  <c r="J89" i="13"/>
  <c r="H134" i="13"/>
  <c r="J134" i="13" s="1"/>
  <c r="D66" i="7"/>
  <c r="F66" i="7" s="1"/>
  <c r="F49" i="7"/>
  <c r="F114" i="7"/>
  <c r="D129" i="7"/>
  <c r="F129" i="7" s="1"/>
  <c r="D134" i="13"/>
  <c r="F134" i="13" s="1"/>
  <c r="F119" i="13"/>
  <c r="J120" i="15"/>
  <c r="J123" i="15" s="1"/>
  <c r="D67" i="13"/>
  <c r="F67" i="13" s="1"/>
  <c r="F50" i="13"/>
  <c r="F134" i="9"/>
  <c r="J67" i="11"/>
  <c r="F66" i="11"/>
  <c r="L30" i="14"/>
  <c r="H62" i="12"/>
  <c r="L62" i="12" s="1"/>
  <c r="J35" i="13" s="1"/>
  <c r="H20" i="13"/>
  <c r="J20" i="13" s="1"/>
  <c r="L30" i="8"/>
  <c r="J135" i="9"/>
  <c r="J90" i="13"/>
  <c r="H135" i="13"/>
  <c r="J135" i="13" s="1"/>
  <c r="F127" i="9"/>
  <c r="H66" i="15"/>
  <c r="J66" i="15" s="1"/>
  <c r="J49" i="15"/>
  <c r="J65" i="11"/>
  <c r="H20" i="11"/>
  <c r="J20" i="11" s="1"/>
  <c r="H62" i="10"/>
  <c r="L62" i="10" s="1"/>
  <c r="J35" i="11" s="1"/>
  <c r="F134" i="15"/>
  <c r="J48" i="15"/>
  <c r="H65" i="15"/>
  <c r="J65" i="15" s="1"/>
  <c r="J48" i="13"/>
  <c r="H65" i="13"/>
  <c r="J65" i="13" s="1"/>
  <c r="F120" i="15"/>
  <c r="F123" i="15" s="1"/>
  <c r="F49" i="13"/>
  <c r="D66" i="13"/>
  <c r="F66" i="13" s="1"/>
  <c r="H75" i="7"/>
  <c r="J75" i="7" s="1"/>
  <c r="J58" i="7"/>
  <c r="J129" i="11"/>
  <c r="J90" i="15"/>
  <c r="J93" i="15" s="1"/>
  <c r="D66" i="15"/>
  <c r="F66" i="15" s="1"/>
  <c r="F49" i="15"/>
  <c r="G45" i="6"/>
  <c r="L31" i="6"/>
  <c r="D65" i="9"/>
  <c r="F65" i="9" s="1"/>
  <c r="F48" i="9"/>
  <c r="J123" i="9"/>
  <c r="H55" i="8"/>
  <c r="H13" i="9"/>
  <c r="J13" i="9" s="1"/>
  <c r="D67" i="9"/>
  <c r="F67" i="9" s="1"/>
  <c r="F50" i="9"/>
  <c r="F133" i="9"/>
  <c r="J129" i="15"/>
  <c r="F90" i="15"/>
  <c r="F93" i="15" s="1"/>
  <c r="D67" i="7"/>
  <c r="F67" i="7" s="1"/>
  <c r="F50" i="7"/>
  <c r="D21" i="15"/>
  <c r="F21" i="15" s="1"/>
  <c r="F24" i="15" s="1"/>
  <c r="D129" i="13"/>
  <c r="F129" i="13" s="1"/>
  <c r="F114" i="13"/>
  <c r="F129" i="9"/>
  <c r="F67" i="11"/>
  <c r="D65" i="15"/>
  <c r="F65" i="15" s="1"/>
  <c r="F48" i="15"/>
  <c r="L29" i="8"/>
  <c r="H19" i="13"/>
  <c r="J19" i="13" s="1"/>
  <c r="H61" i="12"/>
  <c r="L61" i="12" s="1"/>
  <c r="J34" i="13" s="1"/>
  <c r="H57" i="8"/>
  <c r="L57" i="8" s="1"/>
  <c r="J30" i="9" s="1"/>
  <c r="H15" i="9"/>
  <c r="J15" i="9" s="1"/>
  <c r="H14" i="9"/>
  <c r="J14" i="9" s="1"/>
  <c r="H56" i="8"/>
  <c r="L56" i="8" s="1"/>
  <c r="J29" i="9" s="1"/>
  <c r="J90" i="7"/>
  <c r="H135" i="7"/>
  <c r="J135" i="7" s="1"/>
  <c r="J66" i="11"/>
  <c r="F75" i="11"/>
  <c r="H55" i="6"/>
  <c r="H13" i="7"/>
  <c r="J13" i="7" s="1"/>
  <c r="F120" i="7"/>
  <c r="D135" i="7"/>
  <c r="F135" i="7" s="1"/>
  <c r="J58" i="9"/>
  <c r="H75" i="9"/>
  <c r="J75" i="9" s="1"/>
  <c r="H19" i="11"/>
  <c r="J19" i="11" s="1"/>
  <c r="H61" i="10"/>
  <c r="L61" i="10" s="1"/>
  <c r="J34" i="11" s="1"/>
  <c r="H14" i="15"/>
  <c r="J14" i="15" s="1"/>
  <c r="H56" i="14"/>
  <c r="L56" i="14" s="1"/>
  <c r="J29" i="15" s="1"/>
  <c r="H66" i="7"/>
  <c r="J66" i="7" s="1"/>
  <c r="J49" i="7"/>
  <c r="F24" i="7"/>
  <c r="D75" i="7"/>
  <c r="F75" i="7" s="1"/>
  <c r="F58" i="7"/>
  <c r="J129" i="9"/>
  <c r="G45" i="8"/>
  <c r="L31" i="8"/>
  <c r="F133" i="11"/>
  <c r="H20" i="9"/>
  <c r="J20" i="9" s="1"/>
  <c r="H62" i="8"/>
  <c r="L62" i="8" s="1"/>
  <c r="J35" i="9" s="1"/>
  <c r="J133" i="11"/>
  <c r="L31" i="12"/>
  <c r="G45" i="12"/>
  <c r="D133" i="13"/>
  <c r="F133" i="13" s="1"/>
  <c r="F118" i="13"/>
  <c r="H129" i="7"/>
  <c r="J129" i="7" s="1"/>
  <c r="J84" i="7"/>
  <c r="H128" i="13"/>
  <c r="J128" i="13" s="1"/>
  <c r="J83" i="13"/>
  <c r="H63" i="6"/>
  <c r="L63" i="6" s="1"/>
  <c r="J36" i="7" s="1"/>
  <c r="H21" i="7"/>
  <c r="J21" i="7" s="1"/>
  <c r="L30" i="12"/>
  <c r="F93" i="9"/>
  <c r="D65" i="7"/>
  <c r="F65" i="7" s="1"/>
  <c r="F48" i="7"/>
  <c r="G45" i="10"/>
  <c r="L31" i="10"/>
  <c r="J88" i="13"/>
  <c r="H133" i="13"/>
  <c r="J133" i="13" s="1"/>
  <c r="D128" i="7"/>
  <c r="F128" i="7" s="1"/>
  <c r="F113" i="7"/>
  <c r="D128" i="13"/>
  <c r="F128" i="13" s="1"/>
  <c r="F113" i="13"/>
  <c r="F123" i="11"/>
  <c r="H15" i="15"/>
  <c r="J15" i="15" s="1"/>
  <c r="H57" i="14"/>
  <c r="L57" i="14" s="1"/>
  <c r="J30" i="15" s="1"/>
  <c r="L30" i="10"/>
  <c r="F135" i="11"/>
  <c r="J123" i="11"/>
  <c r="H61" i="8"/>
  <c r="L61" i="8" s="1"/>
  <c r="J34" i="9" s="1"/>
  <c r="H19" i="9"/>
  <c r="J19" i="9" s="1"/>
  <c r="D75" i="13"/>
  <c r="F75" i="13" s="1"/>
  <c r="F58" i="13"/>
  <c r="H65" i="7"/>
  <c r="J65" i="7" s="1"/>
  <c r="J48" i="7"/>
  <c r="L35" i="8"/>
  <c r="J123" i="13"/>
  <c r="F127" i="11"/>
  <c r="F128" i="15"/>
  <c r="F134" i="11"/>
  <c r="F24" i="9"/>
  <c r="L30" i="6"/>
  <c r="D135" i="13"/>
  <c r="F135" i="13" s="1"/>
  <c r="F120" i="13"/>
  <c r="H61" i="14"/>
  <c r="L61" i="14" s="1"/>
  <c r="J34" i="15" s="1"/>
  <c r="H19" i="15"/>
  <c r="J19" i="15" s="1"/>
  <c r="D75" i="9"/>
  <c r="F75" i="9" s="1"/>
  <c r="F58" i="9"/>
  <c r="F135" i="9"/>
  <c r="H63" i="12"/>
  <c r="L63" i="12" s="1"/>
  <c r="J36" i="13" s="1"/>
  <c r="H21" i="13"/>
  <c r="J21" i="13" s="1"/>
  <c r="J75" i="11"/>
  <c r="L35" i="14"/>
  <c r="H15" i="7"/>
  <c r="J15" i="7" s="1"/>
  <c r="H57" i="6"/>
  <c r="L57" i="6" s="1"/>
  <c r="J30" i="7" s="1"/>
  <c r="H62" i="14"/>
  <c r="L62" i="14" s="1"/>
  <c r="J35" i="15" s="1"/>
  <c r="H20" i="15"/>
  <c r="J20" i="15" s="1"/>
  <c r="F129" i="15"/>
  <c r="H127" i="13"/>
  <c r="J127" i="13" s="1"/>
  <c r="J82" i="13"/>
  <c r="H56" i="12"/>
  <c r="L56" i="12" s="1"/>
  <c r="J29" i="13" s="1"/>
  <c r="H14" i="13"/>
  <c r="J14" i="13" s="1"/>
  <c r="F24" i="11"/>
  <c r="F128" i="11"/>
  <c r="J128" i="9"/>
  <c r="F93" i="7"/>
  <c r="J128" i="11"/>
  <c r="F129" i="11"/>
  <c r="H128" i="7"/>
  <c r="J128" i="7" s="1"/>
  <c r="J83" i="7"/>
  <c r="H63" i="10"/>
  <c r="L63" i="10" s="1"/>
  <c r="J36" i="11" s="1"/>
  <c r="H21" i="11"/>
  <c r="J21" i="11" s="1"/>
  <c r="H56" i="10"/>
  <c r="L56" i="10" s="1"/>
  <c r="J29" i="11" s="1"/>
  <c r="H14" i="11"/>
  <c r="J14" i="11" s="1"/>
  <c r="J89" i="7"/>
  <c r="H134" i="7"/>
  <c r="J134" i="7" s="1"/>
  <c r="J82" i="7"/>
  <c r="H127" i="7"/>
  <c r="J127" i="7" s="1"/>
  <c r="F24" i="13"/>
  <c r="H67" i="7"/>
  <c r="J67" i="7" s="1"/>
  <c r="J50" i="7"/>
  <c r="H133" i="7"/>
  <c r="J133" i="7" s="1"/>
  <c r="J88" i="7"/>
  <c r="L29" i="12"/>
  <c r="L35" i="10"/>
  <c r="J49" i="13"/>
  <c r="H66" i="13"/>
  <c r="J66" i="13" s="1"/>
  <c r="H20" i="7"/>
  <c r="J20" i="7" s="1"/>
  <c r="H62" i="6"/>
  <c r="L62" i="6" s="1"/>
  <c r="J35" i="7" s="1"/>
  <c r="J49" i="9"/>
  <c r="H66" i="9"/>
  <c r="J66" i="9" s="1"/>
  <c r="K93" i="11" l="1"/>
  <c r="K61" i="11"/>
  <c r="E178" i="11" s="1"/>
  <c r="K93" i="9"/>
  <c r="F61" i="7"/>
  <c r="K123" i="11"/>
  <c r="L40" i="12"/>
  <c r="J61" i="13"/>
  <c r="J61" i="7"/>
  <c r="J78" i="13"/>
  <c r="J78" i="7"/>
  <c r="J138" i="7"/>
  <c r="H21" i="15"/>
  <c r="J21" i="15" s="1"/>
  <c r="J24" i="15" s="1"/>
  <c r="K24" i="15" s="1"/>
  <c r="E175" i="15" s="1"/>
  <c r="H63" i="14"/>
  <c r="L63" i="14" s="1"/>
  <c r="J36" i="15" s="1"/>
  <c r="F61" i="9"/>
  <c r="J93" i="7"/>
  <c r="K93" i="7" s="1"/>
  <c r="F78" i="9"/>
  <c r="F135" i="15"/>
  <c r="F138" i="15" s="1"/>
  <c r="F138" i="9"/>
  <c r="D75" i="15"/>
  <c r="F75" i="15" s="1"/>
  <c r="F78" i="15" s="1"/>
  <c r="F58" i="15"/>
  <c r="F61" i="15" s="1"/>
  <c r="J61" i="9"/>
  <c r="J78" i="9"/>
  <c r="J138" i="11"/>
  <c r="L40" i="10"/>
  <c r="F61" i="13"/>
  <c r="J58" i="15"/>
  <c r="J61" i="15" s="1"/>
  <c r="H75" i="15"/>
  <c r="J75" i="15" s="1"/>
  <c r="J78" i="15" s="1"/>
  <c r="K93" i="15"/>
  <c r="L45" i="6"/>
  <c r="G50" i="6"/>
  <c r="J138" i="9"/>
  <c r="F78" i="11"/>
  <c r="F78" i="13"/>
  <c r="J135" i="15"/>
  <c r="J138" i="15" s="1"/>
  <c r="L45" i="8"/>
  <c r="G50" i="8"/>
  <c r="F123" i="13"/>
  <c r="K123" i="13" s="1"/>
  <c r="G50" i="10"/>
  <c r="L45" i="10"/>
  <c r="L40" i="6"/>
  <c r="F138" i="13"/>
  <c r="L55" i="14"/>
  <c r="L55" i="6"/>
  <c r="H66" i="6"/>
  <c r="F138" i="11"/>
  <c r="J138" i="13"/>
  <c r="F78" i="7"/>
  <c r="J78" i="11"/>
  <c r="G50" i="14"/>
  <c r="L45" i="14"/>
  <c r="J24" i="7"/>
  <c r="K24" i="7" s="1"/>
  <c r="E175" i="7" s="1"/>
  <c r="J93" i="13"/>
  <c r="K93" i="13" s="1"/>
  <c r="L40" i="8"/>
  <c r="J24" i="9"/>
  <c r="K24" i="9" s="1"/>
  <c r="E175" i="9" s="1"/>
  <c r="F138" i="7"/>
  <c r="J24" i="13"/>
  <c r="K24" i="13" s="1"/>
  <c r="E175" i="13" s="1"/>
  <c r="L45" i="12"/>
  <c r="G50" i="12"/>
  <c r="F123" i="7"/>
  <c r="K123" i="7" s="1"/>
  <c r="H66" i="12"/>
  <c r="L55" i="12"/>
  <c r="J24" i="11"/>
  <c r="K24" i="11" s="1"/>
  <c r="E175" i="11" s="1"/>
  <c r="L37" i="14"/>
  <c r="L40" i="14" s="1"/>
  <c r="L55" i="8"/>
  <c r="H66" i="8"/>
  <c r="K123" i="15"/>
  <c r="K123" i="9"/>
  <c r="L55" i="10"/>
  <c r="H66" i="10"/>
  <c r="K61" i="13" l="1"/>
  <c r="E178" i="13" s="1"/>
  <c r="H66" i="14"/>
  <c r="K61" i="7"/>
  <c r="E178" i="7" s="1"/>
  <c r="F167" i="15"/>
  <c r="F168" i="15" s="1"/>
  <c r="K168" i="15" s="1"/>
  <c r="E182" i="15" s="1"/>
  <c r="K61" i="9"/>
  <c r="E178" i="9" s="1"/>
  <c r="K138" i="11"/>
  <c r="E177" i="11" s="1"/>
  <c r="F167" i="11"/>
  <c r="F168" i="11" s="1"/>
  <c r="K168" i="11" s="1"/>
  <c r="E182" i="11" s="1"/>
  <c r="K78" i="13"/>
  <c r="E179" i="13" s="1"/>
  <c r="K138" i="13"/>
  <c r="E177" i="13" s="1"/>
  <c r="F167" i="13"/>
  <c r="F168" i="13" s="1"/>
  <c r="K168" i="13" s="1"/>
  <c r="E182" i="13" s="1"/>
  <c r="K138" i="7"/>
  <c r="E177" i="7" s="1"/>
  <c r="K78" i="7"/>
  <c r="E179" i="7" s="1"/>
  <c r="K61" i="15"/>
  <c r="E178" i="15" s="1"/>
  <c r="K78" i="15"/>
  <c r="E179" i="15" s="1"/>
  <c r="L67" i="14"/>
  <c r="J28" i="15"/>
  <c r="K78" i="11"/>
  <c r="E179" i="11" s="1"/>
  <c r="F167" i="9"/>
  <c r="K138" i="9"/>
  <c r="E177" i="9" s="1"/>
  <c r="J39" i="13"/>
  <c r="L50" i="12"/>
  <c r="K138" i="15"/>
  <c r="E177" i="15" s="1"/>
  <c r="L67" i="8"/>
  <c r="J28" i="9"/>
  <c r="F167" i="7"/>
  <c r="K78" i="9"/>
  <c r="E179" i="9" s="1"/>
  <c r="L50" i="8"/>
  <c r="J39" i="9"/>
  <c r="L50" i="6"/>
  <c r="J39" i="7"/>
  <c r="L67" i="10"/>
  <c r="J28" i="11"/>
  <c r="L67" i="6"/>
  <c r="J28" i="7"/>
  <c r="J39" i="15"/>
  <c r="L50" i="14"/>
  <c r="L50" i="10"/>
  <c r="J39" i="11"/>
  <c r="L67" i="12"/>
  <c r="J28" i="13"/>
  <c r="F169" i="15" l="1"/>
  <c r="F169" i="11"/>
  <c r="J44" i="13"/>
  <c r="F169" i="13"/>
  <c r="J44" i="15"/>
  <c r="F168" i="7"/>
  <c r="K168" i="7" s="1"/>
  <c r="E182" i="7" s="1"/>
  <c r="F168" i="9"/>
  <c r="K168" i="9" s="1"/>
  <c r="E182" i="9" s="1"/>
  <c r="J44" i="11"/>
  <c r="J44" i="9"/>
  <c r="J44" i="7"/>
  <c r="K44" i="13" l="1"/>
  <c r="E176" i="13" s="1"/>
  <c r="E183" i="13" s="1"/>
  <c r="J167" i="13"/>
  <c r="J169" i="13" s="1"/>
  <c r="K44" i="15"/>
  <c r="E176" i="15" s="1"/>
  <c r="E183" i="15" s="1"/>
  <c r="F169" i="9"/>
  <c r="J167" i="15"/>
  <c r="J169" i="15" s="1"/>
  <c r="F169" i="7"/>
  <c r="J167" i="7"/>
  <c r="K44" i="7"/>
  <c r="E176" i="7" s="1"/>
  <c r="E183" i="7" s="1"/>
  <c r="K44" i="9"/>
  <c r="E176" i="9" s="1"/>
  <c r="E183" i="9" s="1"/>
  <c r="J167" i="9"/>
  <c r="J167" i="11"/>
  <c r="K44" i="11"/>
  <c r="E176" i="11" s="1"/>
  <c r="E183" i="11" s="1"/>
  <c r="K167" i="13" l="1"/>
  <c r="K169" i="13" s="1"/>
  <c r="E184" i="13" s="1"/>
  <c r="K167" i="15"/>
  <c r="K169" i="15" s="1"/>
  <c r="E184" i="15" s="1"/>
  <c r="K167" i="9"/>
  <c r="K169" i="9" s="1"/>
  <c r="E184" i="9" s="1"/>
  <c r="J169" i="9"/>
  <c r="J169" i="11"/>
  <c r="K167" i="11"/>
  <c r="K169" i="11" s="1"/>
  <c r="E184" i="11" s="1"/>
  <c r="J169" i="7"/>
  <c r="K167" i="7"/>
  <c r="K169" i="7" s="1"/>
  <c r="E184" i="7" s="1"/>
</calcChain>
</file>

<file path=xl/sharedStrings.xml><?xml version="1.0" encoding="utf-8"?>
<sst xmlns="http://schemas.openxmlformats.org/spreadsheetml/2006/main" count="1033" uniqueCount="111">
  <si>
    <t>File Number:</t>
  </si>
  <si>
    <t>Exhibit:</t>
  </si>
  <si>
    <t>2027 Commodity Expense</t>
  </si>
  <si>
    <t>Tab:</t>
  </si>
  <si>
    <t>Schedule:</t>
  </si>
  <si>
    <t>Page:</t>
  </si>
  <si>
    <t>Date:</t>
  </si>
  <si>
    <t>Step 1:</t>
  </si>
  <si>
    <t>Commodity Pricing</t>
  </si>
  <si>
    <t> </t>
  </si>
  <si>
    <t>Forecasted Commodity Prices</t>
  </si>
  <si>
    <t xml:space="preserve"> Table 1: Average RPP Supply Cost Summary*</t>
  </si>
  <si>
    <t>non-RPP</t>
  </si>
  <si>
    <t>RPP</t>
  </si>
  <si>
    <t>HOEP ($/MWh)</t>
  </si>
  <si>
    <t>Load-Weighted Price for RPP Consumers</t>
  </si>
  <si>
    <t>Global Adjustment ($/MWh)</t>
  </si>
  <si>
    <t>Impact of the Global Adjustment</t>
  </si>
  <si>
    <t>Adjustments ($/MWh)</t>
  </si>
  <si>
    <t>TOTAL ($/MWh)</t>
  </si>
  <si>
    <t>Average Supply Cost for RPP Consumers</t>
  </si>
  <si>
    <t>Step 2:</t>
  </si>
  <si>
    <t>Commodity Expense</t>
  </si>
  <si>
    <t>(volumes for the test year is loss adjusted)</t>
  </si>
  <si>
    <t>Commodity</t>
  </si>
  <si>
    <t>2027 Test Year</t>
  </si>
  <si>
    <t>Customer</t>
  </si>
  <si>
    <t>Revenue</t>
  </si>
  <si>
    <t>Expense</t>
  </si>
  <si>
    <t>Class Name</t>
  </si>
  <si>
    <t>UoM</t>
  </si>
  <si>
    <t>USoA #</t>
  </si>
  <si>
    <t>Class A Non-RPP Volume**</t>
  </si>
  <si>
    <t>Class B Non-RPP Volume**</t>
  </si>
  <si>
    <t>Class B RPP Volume**</t>
  </si>
  <si>
    <t>Average HOEP</t>
  </si>
  <si>
    <t>Average RPP Rate</t>
  </si>
  <si>
    <t>Amount</t>
  </si>
  <si>
    <t>Residential</t>
  </si>
  <si>
    <t>kWh</t>
  </si>
  <si>
    <t>Residential Seasonal</t>
  </si>
  <si>
    <t>GS&lt;50</t>
  </si>
  <si>
    <t>GS 50 - 2,999</t>
  </si>
  <si>
    <t>GS 3,000 - 4,999</t>
  </si>
  <si>
    <t>Large Use</t>
  </si>
  <si>
    <t>Street Light</t>
  </si>
  <si>
    <t>Sentinel Light</t>
  </si>
  <si>
    <t>USL</t>
  </si>
  <si>
    <t>TOTAL</t>
  </si>
  <si>
    <t>Class A - non-RPP Global Adjustment</t>
  </si>
  <si>
    <t>kWh Volume</t>
  </si>
  <si>
    <t>Hist. Avg GA/kWh ***</t>
  </si>
  <si>
    <t>Class B - non-RPP Global Adjustment</t>
  </si>
  <si>
    <t>Class B Non-RPP Volume</t>
  </si>
  <si>
    <t>GA Rate/kWh</t>
  </si>
  <si>
    <t>Total Volume</t>
  </si>
  <si>
    <t>*Regulated Price Plan Prices for the Period November 1, 2023 to October 31, 2024, p. 5</t>
  </si>
  <si>
    <t>** Enter 2024 load forecast data by class based on the most recent 12-month historic Class A and Class B RPP/Non-RPP proportions</t>
  </si>
  <si>
    <t>*** Based on average $ GA per kWh billed to class A customers for most recent 12-month historical year.</t>
  </si>
  <si>
    <t>2027 Cost of Power Calculation</t>
  </si>
  <si>
    <t>All Volume should be loss adjusted with the exception of:</t>
  </si>
  <si>
    <t>1. Volume for Electricity Commodity, Wholesale Market Services, Class A and B should loss adjusted less WMP</t>
  </si>
  <si>
    <t>2. Low Voltage Charges - No loss adjustment for kWh</t>
  </si>
  <si>
    <t>Total</t>
  </si>
  <si>
    <t>Electricity Commodity</t>
  </si>
  <si>
    <t>Units</t>
  </si>
  <si>
    <t>Volume</t>
  </si>
  <si>
    <t>Rate</t>
  </si>
  <si>
    <t xml:space="preserve">$ </t>
  </si>
  <si>
    <t>$</t>
  </si>
  <si>
    <t>Class per Load Forecast</t>
  </si>
  <si>
    <t/>
  </si>
  <si>
    <t>SUB-TOTAL</t>
  </si>
  <si>
    <t>OK</t>
  </si>
  <si>
    <t>Global Adjustment non-RPP</t>
  </si>
  <si>
    <t xml:space="preserve">Class per Load Forecast </t>
  </si>
  <si>
    <t>Transmission - Network</t>
  </si>
  <si>
    <t xml:space="preserve"> Volume</t>
  </si>
  <si>
    <t>Transmission - Connection</t>
  </si>
  <si>
    <t>Wholesale Market Service</t>
  </si>
  <si>
    <t xml:space="preserve">Class A CBR </t>
  </si>
  <si>
    <t xml:space="preserve">Class B CBR </t>
  </si>
  <si>
    <t>RRRP</t>
  </si>
  <si>
    <t>Low Voltage - No TLF adjustment</t>
  </si>
  <si>
    <t>Smart Meter Entity Charge</t>
  </si>
  <si>
    <t>SUB- TOTAL</t>
  </si>
  <si>
    <t>OER CREDIT</t>
  </si>
  <si>
    <t xml:space="preserve">3.The OER Credit will only apply to RPP proportion of the listed components. Impacts on distribution charges are excluded for the purpose of calculating the cost of power. </t>
  </si>
  <si>
    <t>4. Class A CBR: use the average CBR per kWh, similar to how the Class A GA cost is calculated</t>
  </si>
  <si>
    <t>4705 -Power Purchased</t>
  </si>
  <si>
    <t>4707- Global Adjustment</t>
  </si>
  <si>
    <t>4708-Charges-WMS</t>
  </si>
  <si>
    <t>4714-Charges-NW</t>
  </si>
  <si>
    <t>4716-Charges-CN</t>
  </si>
  <si>
    <t>4750-Charges-LV</t>
  </si>
  <si>
    <t>4751-IESO SME</t>
  </si>
  <si>
    <t>Misc A/R or A/P</t>
  </si>
  <si>
    <t xml:space="preserve">2028 Commodity Expense </t>
  </si>
  <si>
    <t>2028 Test Year</t>
  </si>
  <si>
    <t>2028 Cost of Power Calculation</t>
  </si>
  <si>
    <t xml:space="preserve">2029 Commodity Expense </t>
  </si>
  <si>
    <t>2029 Test Year</t>
  </si>
  <si>
    <t>2029 Cost of Power Calculation</t>
  </si>
  <si>
    <t>ERROR</t>
  </si>
  <si>
    <t xml:space="preserve">2030 Commodity Expense </t>
  </si>
  <si>
    <t>2030 Test Year</t>
  </si>
  <si>
    <t>2030 Cost of Power Calculation</t>
  </si>
  <si>
    <t xml:space="preserve">2031 Commodity Expense </t>
  </si>
  <si>
    <t>2031 Test Year</t>
  </si>
  <si>
    <t>2031 Cost of Power Calculation</t>
  </si>
  <si>
    <t>EB-2025-0312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</si>
</sst>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5" formatCode="&quot;$&quot;#,##0;\-&quot;$&quot;#,##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0.0%"/>
    <numFmt numFmtId="167" formatCode="\$#,##0.00_);&quot;($&quot;#,##0.00\)"/>
    <numFmt numFmtId="168" formatCode="_-* #,##0_-;\-* #,##0_-;_-* &quot;-&quot;??_-;_-@_-"/>
    <numFmt numFmtId="169" formatCode="_(&quot;$&quot;* #,##0.00000_);_(&quot;$&quot;* \(#,##0.00000\);_(&quot;$&quot;* &quot;-&quot;??_);_(@_)"/>
    <numFmt numFmtId="170" formatCode="\$#,##0"/>
    <numFmt numFmtId="171" formatCode="_(* #,##0_);_(* \(#,##0\);_(* &quot;-&quot;??_);_(@_)"/>
    <numFmt numFmtId="172" formatCode="_(* #,##0.0000_);_(* \(#,##0.0000\);_(* &quot;-&quot;??_);_(@_)"/>
    <numFmt numFmtId="173" formatCode="0.0000"/>
    <numFmt numFmtId="174" formatCode="_-* #,##0_-;\-* #,##0_-;_-* \-??_-;_-@_-"/>
    <numFmt numFmtId="175" formatCode="_-* #,##0.00_-;\-* #,##0.00_-;_-* \-??_-;_-@_-"/>
    <numFmt numFmtId="176" formatCode="_(&quot;$&quot;* #,##0_);_(&quot;$&quot;* \(#,##0\);_(&quot;$&quot;* &quot;-&quot;??_);_(@_)"/>
    <numFmt numFmtId="177" formatCode="0.00000"/>
    <numFmt numFmtId="178" formatCode="_(* #,##0.0_);_(* \(#,##0.0\);_(* &quot;-&quot;??_);_(@_)"/>
    <numFmt numFmtId="179" formatCode="#,##0.0"/>
    <numFmt numFmtId="180" formatCode="mm/dd/yyyy"/>
    <numFmt numFmtId="181" formatCode="0\-0"/>
    <numFmt numFmtId="182" formatCode="##\-#"/>
    <numFmt numFmtId="183" formatCode="&quot;£ &quot;#,##0.00;[Red]\-&quot;£ &quot;#,##0.00"/>
  </numFmts>
  <fonts count="6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Arial"/>
      <family val="2"/>
    </font>
    <font>
      <i/>
      <sz val="8"/>
      <color indexed="22"/>
      <name val="Arial"/>
      <family val="2"/>
    </font>
    <font>
      <strike/>
      <sz val="11"/>
      <color rgb="FFFF0000"/>
      <name val="Aptos Narrow"/>
      <family val="2"/>
      <scheme val="minor"/>
    </font>
    <font>
      <b/>
      <sz val="10"/>
      <name val="Arial"/>
      <family val="2"/>
    </font>
    <font>
      <sz val="8"/>
      <name val="Arial"/>
      <family val="2"/>
    </font>
    <font>
      <b/>
      <sz val="14"/>
      <name val="Arial"/>
      <family val="2"/>
      <charset val="1"/>
    </font>
    <font>
      <sz val="11"/>
      <name val="Arial"/>
      <family val="2"/>
      <charset val="1"/>
    </font>
    <font>
      <i/>
      <sz val="10"/>
      <name val="Arial"/>
      <family val="2"/>
      <charset val="1"/>
    </font>
    <font>
      <sz val="10"/>
      <name val="Mangal"/>
      <family val="2"/>
      <charset val="1"/>
    </font>
    <font>
      <b/>
      <i/>
      <sz val="11"/>
      <name val="Arial"/>
      <family val="2"/>
    </font>
    <font>
      <b/>
      <u/>
      <sz val="12"/>
      <name val="Arial"/>
      <family val="2"/>
      <charset val="1"/>
    </font>
    <font>
      <b/>
      <sz val="11"/>
      <name val="Arial"/>
      <family val="2"/>
      <charset val="1"/>
    </font>
    <font>
      <b/>
      <u/>
      <sz val="11"/>
      <name val="Arial"/>
      <family val="2"/>
      <charset val="1"/>
    </font>
    <font>
      <b/>
      <sz val="11"/>
      <name val="Arial"/>
      <family val="2"/>
    </font>
    <font>
      <b/>
      <u/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i/>
      <sz val="10"/>
      <color rgb="FFFF0000"/>
      <name val="Arial"/>
      <family val="2"/>
      <charset val="1"/>
    </font>
    <font>
      <b/>
      <sz val="12"/>
      <name val="Arial"/>
      <family val="2"/>
    </font>
    <font>
      <sz val="10"/>
      <name val="Arial"/>
      <family val="2"/>
    </font>
    <font>
      <b/>
      <sz val="10"/>
      <color theme="0" tint="-0.499984740745262"/>
      <name val="Arial"/>
      <family val="2"/>
      <charset val="1"/>
    </font>
    <font>
      <sz val="10"/>
      <color theme="0" tint="-0.499984740745262"/>
      <name val="Arial"/>
      <family val="2"/>
      <charset val="1"/>
    </font>
    <font>
      <sz val="11"/>
      <color theme="0" tint="-0.499984740745262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8"/>
      <color theme="3"/>
      <name val="Aptos Display"/>
      <family val="2"/>
      <scheme val="major"/>
    </font>
    <font>
      <sz val="11"/>
      <color rgb="FF9C6500"/>
      <name val="Aptos Narrow"/>
      <family val="2"/>
      <scheme val="minor"/>
    </font>
    <font>
      <sz val="11"/>
      <color theme="1"/>
      <name val="Calibri"/>
      <family val="2"/>
    </font>
  </fonts>
  <fills count="6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6" tint="0.79998168889431442"/>
        <bgColor indexed="58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53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207">
    <xf numFmtId="0" fontId="0" fillId="0" borderId="0"/>
    <xf numFmtId="0" fontId="3" fillId="0" borderId="0"/>
    <xf numFmtId="0" fontId="1" fillId="0" borderId="0"/>
    <xf numFmtId="9" fontId="11" fillId="0" borderId="0" applyFill="0" applyBorder="0" applyAlignment="0" applyProtection="0"/>
    <xf numFmtId="43" fontId="22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5" fontId="11" fillId="0" borderId="0" applyFill="0" applyBorder="0" applyAlignment="0" applyProtection="0"/>
    <xf numFmtId="165" fontId="1" fillId="0" borderId="0" applyFont="0" applyFill="0" applyBorder="0" applyAlignment="0" applyProtection="0"/>
    <xf numFmtId="0" fontId="22" fillId="0" borderId="0"/>
    <xf numFmtId="165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41" fillId="40" borderId="0" applyNumberFormat="0" applyBorder="0" applyAlignment="0" applyProtection="0"/>
    <xf numFmtId="0" fontId="41" fillId="41" borderId="0" applyNumberFormat="0" applyBorder="0" applyAlignment="0" applyProtection="0"/>
    <xf numFmtId="0" fontId="41" fillId="42" borderId="0" applyNumberFormat="0" applyBorder="0" applyAlignment="0" applyProtection="0"/>
    <xf numFmtId="0" fontId="41" fillId="43" borderId="0" applyNumberFormat="0" applyBorder="0" applyAlignment="0" applyProtection="0"/>
    <xf numFmtId="0" fontId="41" fillId="44" borderId="0" applyNumberFormat="0" applyBorder="0" applyAlignment="0" applyProtection="0"/>
    <xf numFmtId="0" fontId="41" fillId="45" borderId="0" applyNumberFormat="0" applyBorder="0" applyAlignment="0" applyProtection="0"/>
    <xf numFmtId="0" fontId="41" fillId="46" borderId="0" applyNumberFormat="0" applyBorder="0" applyAlignment="0" applyProtection="0"/>
    <xf numFmtId="0" fontId="41" fillId="47" borderId="0" applyNumberFormat="0" applyBorder="0" applyAlignment="0" applyProtection="0"/>
    <xf numFmtId="0" fontId="41" fillId="48" borderId="0" applyNumberFormat="0" applyBorder="0" applyAlignment="0" applyProtection="0"/>
    <xf numFmtId="0" fontId="41" fillId="43" borderId="0" applyNumberFormat="0" applyBorder="0" applyAlignment="0" applyProtection="0"/>
    <xf numFmtId="0" fontId="41" fillId="46" borderId="0" applyNumberFormat="0" applyBorder="0" applyAlignment="0" applyProtection="0"/>
    <xf numFmtId="0" fontId="41" fillId="49" borderId="0" applyNumberFormat="0" applyBorder="0" applyAlignment="0" applyProtection="0"/>
    <xf numFmtId="0" fontId="42" fillId="50" borderId="0" applyNumberFormat="0" applyBorder="0" applyAlignment="0" applyProtection="0"/>
    <xf numFmtId="0" fontId="42" fillId="47" borderId="0" applyNumberFormat="0" applyBorder="0" applyAlignment="0" applyProtection="0"/>
    <xf numFmtId="0" fontId="42" fillId="48" borderId="0" applyNumberFormat="0" applyBorder="0" applyAlignment="0" applyProtection="0"/>
    <xf numFmtId="0" fontId="42" fillId="51" borderId="0" applyNumberFormat="0" applyBorder="0" applyAlignment="0" applyProtection="0"/>
    <xf numFmtId="0" fontId="42" fillId="52" borderId="0" applyNumberFormat="0" applyBorder="0" applyAlignment="0" applyProtection="0"/>
    <xf numFmtId="0" fontId="42" fillId="53" borderId="0" applyNumberFormat="0" applyBorder="0" applyAlignment="0" applyProtection="0"/>
    <xf numFmtId="0" fontId="42" fillId="54" borderId="0" applyNumberFormat="0" applyBorder="0" applyAlignment="0" applyProtection="0"/>
    <xf numFmtId="0" fontId="42" fillId="55" borderId="0" applyNumberFormat="0" applyBorder="0" applyAlignment="0" applyProtection="0"/>
    <xf numFmtId="0" fontId="42" fillId="56" borderId="0" applyNumberFormat="0" applyBorder="0" applyAlignment="0" applyProtection="0"/>
    <xf numFmtId="0" fontId="42" fillId="51" borderId="0" applyNumberFormat="0" applyBorder="0" applyAlignment="0" applyProtection="0"/>
    <xf numFmtId="0" fontId="42" fillId="52" borderId="0" applyNumberFormat="0" applyBorder="0" applyAlignment="0" applyProtection="0"/>
    <xf numFmtId="0" fontId="42" fillId="57" borderId="0" applyNumberFormat="0" applyBorder="0" applyAlignment="0" applyProtection="0"/>
    <xf numFmtId="0" fontId="43" fillId="41" borderId="0" applyNumberFormat="0" applyBorder="0" applyAlignment="0" applyProtection="0"/>
    <xf numFmtId="0" fontId="44" fillId="58" borderId="44" applyNumberFormat="0" applyAlignment="0" applyProtection="0"/>
    <xf numFmtId="0" fontId="45" fillId="59" borderId="45" applyNumberFormat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46" fillId="0" borderId="0" applyNumberFormat="0" applyFill="0" applyBorder="0" applyAlignment="0" applyProtection="0"/>
    <xf numFmtId="0" fontId="47" fillId="42" borderId="0" applyNumberFormat="0" applyBorder="0" applyAlignment="0" applyProtection="0"/>
    <xf numFmtId="0" fontId="48" fillId="0" borderId="46" applyNumberFormat="0" applyFill="0" applyAlignment="0" applyProtection="0"/>
    <xf numFmtId="0" fontId="49" fillId="0" borderId="47" applyNumberFormat="0" applyFill="0" applyAlignment="0" applyProtection="0"/>
    <xf numFmtId="0" fontId="50" fillId="0" borderId="48" applyNumberFormat="0" applyFill="0" applyAlignment="0" applyProtection="0"/>
    <xf numFmtId="0" fontId="50" fillId="0" borderId="0" applyNumberFormat="0" applyFill="0" applyBorder="0" applyAlignment="0" applyProtection="0"/>
    <xf numFmtId="0" fontId="51" fillId="45" borderId="44" applyNumberFormat="0" applyAlignment="0" applyProtection="0"/>
    <xf numFmtId="0" fontId="52" fillId="0" borderId="49" applyNumberFormat="0" applyFill="0" applyAlignment="0" applyProtection="0"/>
    <xf numFmtId="0" fontId="53" fillId="60" borderId="0" applyNumberFormat="0" applyBorder="0" applyAlignment="0" applyProtection="0"/>
    <xf numFmtId="0" fontId="3" fillId="61" borderId="50" applyNumberFormat="0" applyFont="0" applyAlignment="0" applyProtection="0"/>
    <xf numFmtId="0" fontId="54" fillId="58" borderId="51" applyNumberFormat="0" applyAlignment="0" applyProtection="0"/>
    <xf numFmtId="9" fontId="3" fillId="0" borderId="0" applyFont="0" applyFill="0" applyBorder="0" applyAlignment="0" applyProtection="0"/>
    <xf numFmtId="0" fontId="55" fillId="0" borderId="0" applyNumberFormat="0" applyFill="0" applyBorder="0" applyAlignment="0" applyProtection="0"/>
    <xf numFmtId="0" fontId="56" fillId="0" borderId="52" applyNumberFormat="0" applyFill="0" applyAlignment="0" applyProtection="0"/>
    <xf numFmtId="0" fontId="57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29" fillId="0" borderId="36" applyNumberFormat="0" applyFill="0" applyAlignment="0" applyProtection="0"/>
    <xf numFmtId="0" fontId="28" fillId="0" borderId="35" applyNumberFormat="0" applyFill="0" applyAlignment="0" applyProtection="0"/>
    <xf numFmtId="0" fontId="1" fillId="0" borderId="0"/>
    <xf numFmtId="0" fontId="30" fillId="0" borderId="37" applyNumberFormat="0" applyFill="0" applyAlignment="0" applyProtection="0"/>
    <xf numFmtId="0" fontId="30" fillId="0" borderId="0" applyNumberFormat="0" applyFill="0" applyBorder="0" applyAlignment="0" applyProtection="0"/>
    <xf numFmtId="0" fontId="31" fillId="9" borderId="0" applyNumberFormat="0" applyBorder="0" applyAlignment="0" applyProtection="0"/>
    <xf numFmtId="0" fontId="32" fillId="10" borderId="0" applyNumberFormat="0" applyBorder="0" applyAlignment="0" applyProtection="0"/>
    <xf numFmtId="0" fontId="59" fillId="11" borderId="0" applyNumberFormat="0" applyBorder="0" applyAlignment="0" applyProtection="0"/>
    <xf numFmtId="0" fontId="33" fillId="12" borderId="38" applyNumberFormat="0" applyAlignment="0" applyProtection="0"/>
    <xf numFmtId="0" fontId="34" fillId="13" borderId="39" applyNumberFormat="0" applyAlignment="0" applyProtection="0"/>
    <xf numFmtId="0" fontId="35" fillId="13" borderId="38" applyNumberFormat="0" applyAlignment="0" applyProtection="0"/>
    <xf numFmtId="0" fontId="36" fillId="0" borderId="40" applyNumberFormat="0" applyFill="0" applyAlignment="0" applyProtection="0"/>
    <xf numFmtId="0" fontId="37" fillId="14" borderId="41" applyNumberFormat="0" applyAlignment="0" applyProtection="0"/>
    <xf numFmtId="0" fontId="38" fillId="0" borderId="0" applyNumberFormat="0" applyFill="0" applyBorder="0" applyAlignment="0" applyProtection="0"/>
    <xf numFmtId="0" fontId="1" fillId="15" borderId="42" applyNumberFormat="0" applyFont="0" applyAlignment="0" applyProtection="0"/>
    <xf numFmtId="0" fontId="39" fillId="0" borderId="0" applyNumberFormat="0" applyFill="0" applyBorder="0" applyAlignment="0" applyProtection="0"/>
    <xf numFmtId="0" fontId="2" fillId="0" borderId="43" applyNumberFormat="0" applyFill="0" applyAlignment="0" applyProtection="0"/>
    <xf numFmtId="0" fontId="40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40" fillId="19" borderId="0" applyNumberFormat="0" applyBorder="0" applyAlignment="0" applyProtection="0"/>
    <xf numFmtId="0" fontId="40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40" fillId="23" borderId="0" applyNumberFormat="0" applyBorder="0" applyAlignment="0" applyProtection="0"/>
    <xf numFmtId="0" fontId="40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40" fillId="27" borderId="0" applyNumberFormat="0" applyBorder="0" applyAlignment="0" applyProtection="0"/>
    <xf numFmtId="0" fontId="40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40" fillId="31" borderId="0" applyNumberFormat="0" applyBorder="0" applyAlignment="0" applyProtection="0"/>
    <xf numFmtId="0" fontId="40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40" fillId="35" borderId="0" applyNumberFormat="0" applyBorder="0" applyAlignment="0" applyProtection="0"/>
    <xf numFmtId="0" fontId="40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40" fillId="39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3" fillId="0" borderId="0"/>
    <xf numFmtId="179" fontId="3" fillId="0" borderId="0"/>
    <xf numFmtId="178" fontId="3" fillId="0" borderId="0"/>
    <xf numFmtId="178" fontId="3" fillId="0" borderId="0"/>
    <xf numFmtId="178" fontId="3" fillId="0" borderId="0"/>
    <xf numFmtId="178" fontId="3" fillId="0" borderId="0"/>
    <xf numFmtId="180" fontId="3" fillId="0" borderId="0"/>
    <xf numFmtId="181" fontId="3" fillId="0" borderId="0"/>
    <xf numFmtId="180" fontId="3" fillId="0" borderId="0"/>
    <xf numFmtId="3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14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38" fontId="7" fillId="62" borderId="0" applyNumberFormat="0" applyBorder="0" applyAlignment="0" applyProtection="0"/>
    <xf numFmtId="10" fontId="7" fillId="63" borderId="17" applyNumberFormat="0" applyBorder="0" applyAlignment="0" applyProtection="0"/>
    <xf numFmtId="182" fontId="3" fillId="0" borderId="0"/>
    <xf numFmtId="171" fontId="3" fillId="0" borderId="0"/>
    <xf numFmtId="182" fontId="3" fillId="0" borderId="0"/>
    <xf numFmtId="182" fontId="3" fillId="0" borderId="0"/>
    <xf numFmtId="182" fontId="3" fillId="0" borderId="0"/>
    <xf numFmtId="182" fontId="3" fillId="0" borderId="0"/>
    <xf numFmtId="183" fontId="3" fillId="0" borderId="0"/>
    <xf numFmtId="10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0" fillId="0" borderId="0"/>
    <xf numFmtId="0" fontId="6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61" borderId="50" applyNumberFormat="0" applyFont="0" applyAlignment="0" applyProtection="0"/>
    <xf numFmtId="0" fontId="1" fillId="0" borderId="0"/>
    <xf numFmtId="0" fontId="1" fillId="15" borderId="42" applyNumberFormat="0" applyFont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51" fillId="45" borderId="44" applyNumberForma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51" fillId="45" borderId="44" applyNumberFormat="0" applyAlignment="0" applyProtection="0"/>
    <xf numFmtId="9" fontId="3" fillId="0" borderId="0" applyFont="0" applyFill="0" applyBorder="0" applyAlignment="0" applyProtection="0"/>
    <xf numFmtId="0" fontId="51" fillId="45" borderId="44" applyNumberFormat="0" applyAlignment="0" applyProtection="0"/>
    <xf numFmtId="0" fontId="3" fillId="0" borderId="0"/>
    <xf numFmtId="0" fontId="51" fillId="45" borderId="44" applyNumberFormat="0" applyAlignment="0" applyProtection="0"/>
  </cellStyleXfs>
  <cellXfs count="202">
    <xf numFmtId="0" fontId="0" fillId="0" borderId="0" xfId="0"/>
    <xf numFmtId="0" fontId="1" fillId="0" borderId="0" xfId="2"/>
    <xf numFmtId="0" fontId="4" fillId="0" borderId="0" xfId="2" applyFont="1" applyAlignment="1">
      <alignment horizontal="left" vertical="center"/>
    </xf>
    <xf numFmtId="0" fontId="5" fillId="0" borderId="0" xfId="2" applyFont="1" applyAlignment="1">
      <alignment wrapText="1"/>
    </xf>
    <xf numFmtId="0" fontId="6" fillId="0" borderId="0" xfId="2" applyFont="1" applyAlignment="1">
      <alignment horizontal="left"/>
    </xf>
    <xf numFmtId="0" fontId="7" fillId="2" borderId="0" xfId="2" applyFont="1" applyFill="1" applyAlignment="1" applyProtection="1">
      <alignment horizontal="right" vertical="top"/>
      <protection locked="0"/>
    </xf>
    <xf numFmtId="0" fontId="8" fillId="0" borderId="0" xfId="2" applyFont="1" applyAlignment="1">
      <alignment vertical="top"/>
    </xf>
    <xf numFmtId="0" fontId="7" fillId="2" borderId="1" xfId="2" applyFont="1" applyFill="1" applyBorder="1" applyAlignment="1" applyProtection="1">
      <alignment horizontal="right" vertical="top"/>
      <protection locked="0"/>
    </xf>
    <xf numFmtId="0" fontId="1" fillId="0" borderId="0" xfId="2" applyAlignment="1">
      <alignment horizontal="center"/>
    </xf>
    <xf numFmtId="0" fontId="7" fillId="0" borderId="0" xfId="2" applyFont="1" applyAlignment="1">
      <alignment horizontal="right" vertical="top"/>
    </xf>
    <xf numFmtId="0" fontId="9" fillId="0" borderId="2" xfId="2" applyFont="1" applyBorder="1"/>
    <xf numFmtId="0" fontId="10" fillId="0" borderId="2" xfId="2" applyFont="1" applyBorder="1" applyAlignment="1">
      <alignment horizontal="left" indent="1"/>
    </xf>
    <xf numFmtId="0" fontId="10" fillId="0" borderId="2" xfId="2" applyFont="1" applyBorder="1"/>
    <xf numFmtId="10" fontId="10" fillId="0" borderId="2" xfId="3" applyNumberFormat="1" applyFont="1" applyFill="1" applyBorder="1" applyAlignment="1" applyProtection="1">
      <alignment horizontal="right"/>
    </xf>
    <xf numFmtId="10" fontId="10" fillId="0" borderId="0" xfId="3" applyNumberFormat="1" applyFont="1" applyFill="1" applyBorder="1" applyAlignment="1" applyProtection="1">
      <alignment horizontal="right"/>
    </xf>
    <xf numFmtId="0" fontId="9" fillId="0" borderId="0" xfId="2" applyFont="1"/>
    <xf numFmtId="0" fontId="10" fillId="0" borderId="0" xfId="2" applyFont="1" applyAlignment="1">
      <alignment horizontal="left" indent="1"/>
    </xf>
    <xf numFmtId="0" fontId="10" fillId="0" borderId="0" xfId="2" applyFont="1"/>
    <xf numFmtId="0" fontId="12" fillId="0" borderId="0" xfId="2" applyFont="1"/>
    <xf numFmtId="0" fontId="13" fillId="0" borderId="0" xfId="2" applyFont="1"/>
    <xf numFmtId="164" fontId="6" fillId="0" borderId="3" xfId="2" applyNumberFormat="1" applyFont="1" applyBorder="1" applyAlignment="1">
      <alignment horizontal="center"/>
    </xf>
    <xf numFmtId="164" fontId="6" fillId="0" borderId="4" xfId="2" applyNumberFormat="1" applyFont="1" applyBorder="1" applyAlignment="1">
      <alignment horizontal="center"/>
    </xf>
    <xf numFmtId="164" fontId="6" fillId="0" borderId="0" xfId="2" applyNumberFormat="1" applyFont="1" applyAlignment="1">
      <alignment horizontal="center"/>
    </xf>
    <xf numFmtId="0" fontId="14" fillId="0" borderId="0" xfId="2" applyFont="1" applyAlignment="1">
      <alignment horizontal="center" vertical="top"/>
    </xf>
    <xf numFmtId="0" fontId="15" fillId="0" borderId="0" xfId="2" applyFont="1"/>
    <xf numFmtId="0" fontId="16" fillId="0" borderId="5" xfId="2" applyFont="1" applyBorder="1" applyAlignment="1">
      <alignment horizontal="center"/>
    </xf>
    <xf numFmtId="0" fontId="16" fillId="0" borderId="6" xfId="2" applyFont="1" applyBorder="1" applyAlignment="1">
      <alignment horizontal="center"/>
    </xf>
    <xf numFmtId="0" fontId="16" fillId="0" borderId="0" xfId="2" applyFont="1" applyAlignment="1">
      <alignment horizontal="center"/>
    </xf>
    <xf numFmtId="0" fontId="17" fillId="0" borderId="0" xfId="2" applyFont="1"/>
    <xf numFmtId="0" fontId="16" fillId="0" borderId="7" xfId="2" applyFont="1" applyBorder="1" applyAlignment="1">
      <alignment horizontal="center"/>
    </xf>
    <xf numFmtId="0" fontId="16" fillId="0" borderId="8" xfId="2" applyFont="1" applyBorder="1" applyAlignment="1">
      <alignment horizontal="center"/>
    </xf>
    <xf numFmtId="0" fontId="18" fillId="0" borderId="9" xfId="2" applyFont="1" applyBorder="1"/>
    <xf numFmtId="0" fontId="18" fillId="3" borderId="13" xfId="2" applyFont="1" applyFill="1" applyBorder="1" applyAlignment="1">
      <alignment horizontal="center" wrapText="1"/>
    </xf>
    <xf numFmtId="167" fontId="18" fillId="4" borderId="14" xfId="2" applyNumberFormat="1" applyFont="1" applyFill="1" applyBorder="1" applyProtection="1">
      <protection locked="0"/>
    </xf>
    <xf numFmtId="167" fontId="18" fillId="2" borderId="15" xfId="2" applyNumberFormat="1" applyFont="1" applyFill="1" applyBorder="1" applyProtection="1">
      <protection locked="0"/>
    </xf>
    <xf numFmtId="167" fontId="18" fillId="0" borderId="0" xfId="2" applyNumberFormat="1" applyFont="1"/>
    <xf numFmtId="0" fontId="18" fillId="3" borderId="16" xfId="2" applyFont="1" applyFill="1" applyBorder="1" applyAlignment="1">
      <alignment horizontal="center" wrapText="1"/>
    </xf>
    <xf numFmtId="167" fontId="18" fillId="4" borderId="17" xfId="2" applyNumberFormat="1" applyFont="1" applyFill="1" applyBorder="1" applyProtection="1">
      <protection locked="0"/>
    </xf>
    <xf numFmtId="167" fontId="18" fillId="2" borderId="18" xfId="2" applyNumberFormat="1" applyFont="1" applyFill="1" applyBorder="1" applyProtection="1">
      <protection locked="0"/>
    </xf>
    <xf numFmtId="167" fontId="9" fillId="0" borderId="17" xfId="2" applyNumberFormat="1" applyFont="1" applyBorder="1"/>
    <xf numFmtId="167" fontId="9" fillId="0" borderId="0" xfId="2" applyNumberFormat="1" applyFont="1"/>
    <xf numFmtId="0" fontId="19" fillId="0" borderId="9" xfId="2" applyFont="1" applyBorder="1" applyAlignment="1">
      <alignment horizontal="left" indent="1"/>
    </xf>
    <xf numFmtId="167" fontId="19" fillId="0" borderId="17" xfId="2" applyNumberFormat="1" applyFont="1" applyBorder="1"/>
    <xf numFmtId="167" fontId="19" fillId="0" borderId="18" xfId="2" applyNumberFormat="1" applyFont="1" applyBorder="1"/>
    <xf numFmtId="167" fontId="19" fillId="0" borderId="0" xfId="2" applyNumberFormat="1" applyFont="1"/>
    <xf numFmtId="0" fontId="20" fillId="0" borderId="0" xfId="2" applyFont="1"/>
    <xf numFmtId="0" fontId="21" fillId="0" borderId="0" xfId="2" applyFont="1"/>
    <xf numFmtId="0" fontId="1" fillId="0" borderId="19" xfId="2" applyBorder="1"/>
    <xf numFmtId="1" fontId="19" fillId="5" borderId="12" xfId="2" applyNumberFormat="1" applyFont="1" applyFill="1" applyBorder="1" applyAlignment="1">
      <alignment horizontal="center"/>
    </xf>
    <xf numFmtId="0" fontId="19" fillId="0" borderId="20" xfId="2" applyFont="1" applyBorder="1"/>
    <xf numFmtId="0" fontId="19" fillId="0" borderId="20" xfId="2" applyFont="1" applyBorder="1" applyAlignment="1">
      <alignment horizontal="center"/>
    </xf>
    <xf numFmtId="0" fontId="19" fillId="0" borderId="9" xfId="2" applyFont="1" applyBorder="1" applyAlignment="1">
      <alignment horizontal="center"/>
    </xf>
    <xf numFmtId="0" fontId="19" fillId="0" borderId="17" xfId="2" applyFont="1" applyBorder="1" applyAlignment="1">
      <alignment horizontal="center"/>
    </xf>
    <xf numFmtId="0" fontId="1" fillId="0" borderId="20" xfId="2" applyBorder="1"/>
    <xf numFmtId="0" fontId="1" fillId="0" borderId="20" xfId="2" applyBorder="1" applyAlignment="1">
      <alignment horizontal="center"/>
    </xf>
    <xf numFmtId="0" fontId="1" fillId="0" borderId="9" xfId="2" applyBorder="1" applyAlignment="1">
      <alignment horizontal="center"/>
    </xf>
    <xf numFmtId="0" fontId="18" fillId="0" borderId="17" xfId="2" applyFont="1" applyBorder="1" applyAlignment="1">
      <alignment horizontal="center" wrapText="1"/>
    </xf>
    <xf numFmtId="0" fontId="1" fillId="0" borderId="17" xfId="2" applyBorder="1" applyAlignment="1">
      <alignment horizontal="center"/>
    </xf>
    <xf numFmtId="0" fontId="18" fillId="2" borderId="20" xfId="2" applyFont="1" applyFill="1" applyBorder="1" applyAlignment="1" applyProtection="1">
      <alignment vertical="center"/>
      <protection locked="0"/>
    </xf>
    <xf numFmtId="0" fontId="1" fillId="6" borderId="20" xfId="2" applyFill="1" applyBorder="1" applyAlignment="1">
      <alignment horizontal="center"/>
    </xf>
    <xf numFmtId="0" fontId="1" fillId="6" borderId="9" xfId="2" applyFill="1" applyBorder="1" applyAlignment="1">
      <alignment horizontal="center"/>
    </xf>
    <xf numFmtId="168" fontId="18" fillId="2" borderId="20" xfId="4" applyNumberFormat="1" applyFont="1" applyFill="1" applyBorder="1" applyAlignment="1" applyProtection="1">
      <alignment vertical="center"/>
      <protection locked="0"/>
    </xf>
    <xf numFmtId="168" fontId="1" fillId="3" borderId="0" xfId="4" applyNumberFormat="1" applyFont="1" applyFill="1" applyProtection="1"/>
    <xf numFmtId="169" fontId="0" fillId="0" borderId="17" xfId="5" quotePrefix="1" applyNumberFormat="1" applyFont="1" applyFill="1" applyBorder="1" applyAlignment="1" applyProtection="1">
      <alignment horizontal="right"/>
    </xf>
    <xf numFmtId="170" fontId="1" fillId="0" borderId="17" xfId="2" applyNumberFormat="1" applyBorder="1" applyAlignment="1">
      <alignment horizontal="right"/>
    </xf>
    <xf numFmtId="0" fontId="19" fillId="0" borderId="21" xfId="2" applyFont="1" applyBorder="1"/>
    <xf numFmtId="49" fontId="1" fillId="0" borderId="21" xfId="2" applyNumberFormat="1" applyBorder="1" applyAlignment="1">
      <alignment horizontal="center"/>
    </xf>
    <xf numFmtId="0" fontId="19" fillId="0" borderId="21" xfId="2" applyFont="1" applyBorder="1" applyAlignment="1">
      <alignment horizontal="center"/>
    </xf>
    <xf numFmtId="0" fontId="19" fillId="0" borderId="22" xfId="2" applyFont="1" applyBorder="1" applyAlignment="1">
      <alignment horizontal="center"/>
    </xf>
    <xf numFmtId="37" fontId="19" fillId="0" borderId="17" xfId="2" applyNumberFormat="1" applyFont="1" applyBorder="1" applyAlignment="1">
      <alignment horizontal="right"/>
    </xf>
    <xf numFmtId="171" fontId="2" fillId="0" borderId="17" xfId="6" applyNumberFormat="1" applyFont="1" applyBorder="1" applyProtection="1"/>
    <xf numFmtId="37" fontId="19" fillId="0" borderId="12" xfId="2" applyNumberFormat="1" applyFont="1" applyBorder="1" applyAlignment="1">
      <alignment horizontal="right"/>
    </xf>
    <xf numFmtId="170" fontId="19" fillId="0" borderId="17" xfId="2" applyNumberFormat="1" applyFont="1" applyBorder="1" applyAlignment="1">
      <alignment horizontal="right"/>
    </xf>
    <xf numFmtId="172" fontId="9" fillId="0" borderId="0" xfId="2" applyNumberFormat="1" applyFont="1"/>
    <xf numFmtId="1" fontId="19" fillId="5" borderId="23" xfId="2" applyNumberFormat="1" applyFont="1" applyFill="1" applyBorder="1" applyAlignment="1">
      <alignment horizontal="center"/>
    </xf>
    <xf numFmtId="0" fontId="23" fillId="3" borderId="0" xfId="2" applyFont="1" applyFill="1" applyAlignment="1">
      <alignment horizontal="center"/>
    </xf>
    <xf numFmtId="0" fontId="19" fillId="0" borderId="24" xfId="2" applyFont="1" applyBorder="1" applyAlignment="1">
      <alignment horizontal="center"/>
    </xf>
    <xf numFmtId="0" fontId="1" fillId="3" borderId="0" xfId="2" applyFill="1"/>
    <xf numFmtId="0" fontId="19" fillId="3" borderId="0" xfId="2" applyFont="1" applyFill="1" applyAlignment="1">
      <alignment horizontal="center"/>
    </xf>
    <xf numFmtId="0" fontId="19" fillId="0" borderId="24" xfId="2" applyFont="1" applyBorder="1" applyAlignment="1">
      <alignment horizontal="center" wrapText="1"/>
    </xf>
    <xf numFmtId="0" fontId="19" fillId="0" borderId="25" xfId="2" applyFont="1" applyBorder="1" applyAlignment="1">
      <alignment horizontal="center"/>
    </xf>
    <xf numFmtId="0" fontId="24" fillId="3" borderId="0" xfId="2" applyFont="1" applyFill="1" applyAlignment="1" applyProtection="1">
      <alignment vertical="center"/>
      <protection locked="0"/>
    </xf>
    <xf numFmtId="168" fontId="18" fillId="2" borderId="26" xfId="4" applyNumberFormat="1" applyFont="1" applyFill="1" applyBorder="1" applyAlignment="1" applyProtection="1">
      <alignment vertical="center"/>
      <protection locked="0"/>
    </xf>
    <xf numFmtId="171" fontId="0" fillId="3" borderId="0" xfId="6" applyNumberFormat="1" applyFont="1" applyFill="1" applyBorder="1" applyAlignment="1" applyProtection="1">
      <alignment horizontal="center"/>
    </xf>
    <xf numFmtId="173" fontId="18" fillId="2" borderId="20" xfId="2" applyNumberFormat="1" applyFont="1" applyFill="1" applyBorder="1" applyAlignment="1" applyProtection="1">
      <alignment vertical="center"/>
      <protection locked="0"/>
    </xf>
    <xf numFmtId="170" fontId="1" fillId="0" borderId="20" xfId="2" applyNumberFormat="1" applyBorder="1" applyAlignment="1">
      <alignment horizontal="right"/>
    </xf>
    <xf numFmtId="165" fontId="0" fillId="3" borderId="0" xfId="6" applyFont="1" applyFill="1" applyBorder="1" applyAlignment="1" applyProtection="1">
      <alignment horizontal="center"/>
    </xf>
    <xf numFmtId="171" fontId="25" fillId="3" borderId="0" xfId="2" applyNumberFormat="1" applyFont="1" applyFill="1" applyAlignment="1">
      <alignment horizontal="center"/>
    </xf>
    <xf numFmtId="174" fontId="1" fillId="6" borderId="26" xfId="2" applyNumberFormat="1" applyFill="1" applyBorder="1" applyAlignment="1">
      <alignment horizontal="center"/>
    </xf>
    <xf numFmtId="174" fontId="1" fillId="3" borderId="0" xfId="2" applyNumberFormat="1" applyFill="1" applyAlignment="1">
      <alignment horizontal="center"/>
    </xf>
    <xf numFmtId="0" fontId="1" fillId="6" borderId="26" xfId="2" applyFill="1" applyBorder="1" applyAlignment="1">
      <alignment horizontal="center"/>
    </xf>
    <xf numFmtId="170" fontId="2" fillId="0" borderId="20" xfId="2" applyNumberFormat="1" applyFont="1" applyBorder="1" applyAlignment="1">
      <alignment horizontal="right"/>
    </xf>
    <xf numFmtId="0" fontId="19" fillId="0" borderId="0" xfId="2" applyFont="1"/>
    <xf numFmtId="0" fontId="18" fillId="0" borderId="17" xfId="2" applyFont="1" applyBorder="1" applyAlignment="1">
      <alignment horizontal="center"/>
    </xf>
    <xf numFmtId="0" fontId="18" fillId="0" borderId="13" xfId="2" applyFont="1" applyBorder="1" applyAlignment="1">
      <alignment horizontal="center"/>
    </xf>
    <xf numFmtId="0" fontId="18" fillId="0" borderId="20" xfId="2" applyFont="1" applyBorder="1" applyAlignment="1">
      <alignment vertical="center"/>
    </xf>
    <xf numFmtId="37" fontId="1" fillId="3" borderId="0" xfId="2" quotePrefix="1" applyNumberFormat="1" applyFill="1" applyAlignment="1">
      <alignment horizontal="right"/>
    </xf>
    <xf numFmtId="37" fontId="1" fillId="7" borderId="11" xfId="2" quotePrefix="1" applyNumberFormat="1" applyFill="1" applyBorder="1" applyAlignment="1">
      <alignment horizontal="right"/>
    </xf>
    <xf numFmtId="169" fontId="0" fillId="7" borderId="12" xfId="5" quotePrefix="1" applyNumberFormat="1" applyFont="1" applyFill="1" applyBorder="1" applyAlignment="1" applyProtection="1">
      <alignment horizontal="right"/>
    </xf>
    <xf numFmtId="37" fontId="1" fillId="0" borderId="17" xfId="2" quotePrefix="1" applyNumberFormat="1" applyBorder="1" applyAlignment="1">
      <alignment horizontal="right"/>
    </xf>
    <xf numFmtId="37" fontId="2" fillId="7" borderId="17" xfId="2" quotePrefix="1" applyNumberFormat="1" applyFont="1" applyFill="1" applyBorder="1" applyAlignment="1">
      <alignment horizontal="right"/>
    </xf>
    <xf numFmtId="37" fontId="1" fillId="7" borderId="12" xfId="2" quotePrefix="1" applyNumberFormat="1" applyFill="1" applyBorder="1" applyAlignment="1">
      <alignment horizontal="right"/>
    </xf>
    <xf numFmtId="0" fontId="1" fillId="0" borderId="0" xfId="2" quotePrefix="1"/>
    <xf numFmtId="49" fontId="1" fillId="0" borderId="20" xfId="2" applyNumberFormat="1" applyBorder="1" applyAlignment="1">
      <alignment horizontal="center"/>
    </xf>
    <xf numFmtId="37" fontId="19" fillId="0" borderId="14" xfId="2" applyNumberFormat="1" applyFont="1" applyBorder="1" applyAlignment="1">
      <alignment horizontal="right"/>
    </xf>
    <xf numFmtId="170" fontId="2" fillId="0" borderId="17" xfId="2" applyNumberFormat="1" applyFont="1" applyBorder="1" applyAlignment="1">
      <alignment horizontal="right"/>
    </xf>
    <xf numFmtId="49" fontId="1" fillId="0" borderId="0" xfId="2" applyNumberFormat="1" applyAlignment="1">
      <alignment horizontal="center"/>
    </xf>
    <xf numFmtId="0" fontId="19" fillId="0" borderId="0" xfId="2" applyFont="1" applyAlignment="1">
      <alignment horizontal="center"/>
    </xf>
    <xf numFmtId="37" fontId="19" fillId="0" borderId="0" xfId="2" applyNumberFormat="1" applyFont="1" applyAlignment="1">
      <alignment horizontal="right"/>
    </xf>
    <xf numFmtId="170" fontId="1" fillId="0" borderId="0" xfId="2" applyNumberFormat="1"/>
    <xf numFmtId="174" fontId="11" fillId="0" borderId="0" xfId="7" applyNumberFormat="1" applyProtection="1"/>
    <xf numFmtId="165" fontId="1" fillId="0" borderId="0" xfId="2" applyNumberFormat="1"/>
    <xf numFmtId="0" fontId="2" fillId="0" borderId="0" xfId="2" applyFont="1" applyAlignment="1">
      <alignment horizontal="center"/>
    </xf>
    <xf numFmtId="0" fontId="1" fillId="0" borderId="0" xfId="2" applyAlignment="1">
      <alignment wrapText="1"/>
    </xf>
    <xf numFmtId="0" fontId="2" fillId="0" borderId="0" xfId="2" applyFont="1" applyAlignment="1">
      <alignment wrapText="1"/>
    </xf>
    <xf numFmtId="0" fontId="2" fillId="0" borderId="17" xfId="2" applyFont="1" applyBorder="1" applyAlignment="1">
      <alignment horizontal="center"/>
    </xf>
    <xf numFmtId="0" fontId="2" fillId="0" borderId="0" xfId="2" applyFont="1"/>
    <xf numFmtId="0" fontId="2" fillId="0" borderId="12" xfId="2" applyFont="1" applyBorder="1" applyAlignment="1">
      <alignment horizontal="center" vertical="center"/>
    </xf>
    <xf numFmtId="0" fontId="27" fillId="0" borderId="17" xfId="2" applyFont="1" applyBorder="1"/>
    <xf numFmtId="0" fontId="1" fillId="0" borderId="16" xfId="2" applyBorder="1" applyAlignment="1">
      <alignment horizontal="center"/>
    </xf>
    <xf numFmtId="0" fontId="1" fillId="0" borderId="17" xfId="2" applyBorder="1" applyAlignment="1">
      <alignment horizontal="center" wrapText="1"/>
    </xf>
    <xf numFmtId="0" fontId="1" fillId="0" borderId="12" xfId="2" applyBorder="1" applyAlignment="1">
      <alignment horizontal="center"/>
    </xf>
    <xf numFmtId="0" fontId="2" fillId="0" borderId="17" xfId="2" applyFont="1" applyBorder="1"/>
    <xf numFmtId="0" fontId="1" fillId="0" borderId="16" xfId="2" applyBorder="1"/>
    <xf numFmtId="37" fontId="1" fillId="0" borderId="17" xfId="2" applyNumberFormat="1" applyBorder="1"/>
    <xf numFmtId="0" fontId="1" fillId="0" borderId="13" xfId="2" applyBorder="1"/>
    <xf numFmtId="171" fontId="0" fillId="0" borderId="12" xfId="6" applyNumberFormat="1" applyFont="1" applyFill="1" applyBorder="1" applyProtection="1"/>
    <xf numFmtId="0" fontId="1" fillId="0" borderId="17" xfId="2" applyBorder="1"/>
    <xf numFmtId="0" fontId="1" fillId="2" borderId="17" xfId="2" applyFill="1" applyBorder="1" applyProtection="1">
      <protection locked="0"/>
    </xf>
    <xf numFmtId="171" fontId="0" fillId="0" borderId="12" xfId="6" applyNumberFormat="1" applyFont="1" applyBorder="1" applyProtection="1"/>
    <xf numFmtId="0" fontId="1" fillId="3" borderId="16" xfId="2" applyFill="1" applyBorder="1"/>
    <xf numFmtId="0" fontId="1" fillId="0" borderId="27" xfId="2" applyBorder="1"/>
    <xf numFmtId="0" fontId="1" fillId="2" borderId="13" xfId="2" applyFill="1" applyBorder="1" applyProtection="1">
      <protection locked="0"/>
    </xf>
    <xf numFmtId="0" fontId="1" fillId="0" borderId="14" xfId="2" applyBorder="1"/>
    <xf numFmtId="0" fontId="1" fillId="0" borderId="28" xfId="2" applyBorder="1"/>
    <xf numFmtId="171" fontId="1" fillId="0" borderId="17" xfId="2" applyNumberFormat="1" applyBorder="1"/>
    <xf numFmtId="176" fontId="0" fillId="0" borderId="17" xfId="5" applyNumberFormat="1" applyFont="1" applyBorder="1" applyProtection="1"/>
    <xf numFmtId="0" fontId="1" fillId="0" borderId="29" xfId="2" applyBorder="1"/>
    <xf numFmtId="0" fontId="1" fillId="0" borderId="30" xfId="2" applyBorder="1" applyAlignment="1">
      <alignment horizontal="center"/>
    </xf>
    <xf numFmtId="0" fontId="1" fillId="0" borderId="27" xfId="2" applyBorder="1" applyAlignment="1">
      <alignment horizontal="center"/>
    </xf>
    <xf numFmtId="0" fontId="1" fillId="0" borderId="31" xfId="2" applyBorder="1" applyAlignment="1">
      <alignment horizontal="center"/>
    </xf>
    <xf numFmtId="0" fontId="1" fillId="0" borderId="12" xfId="2" applyBorder="1"/>
    <xf numFmtId="37" fontId="1" fillId="3" borderId="0" xfId="2" applyNumberFormat="1" applyFill="1"/>
    <xf numFmtId="0" fontId="1" fillId="0" borderId="10" xfId="2" applyBorder="1" applyAlignment="1">
      <alignment horizontal="center"/>
    </xf>
    <xf numFmtId="171" fontId="0" fillId="0" borderId="17" xfId="6" applyNumberFormat="1" applyFont="1" applyFill="1" applyBorder="1" applyProtection="1"/>
    <xf numFmtId="176" fontId="1" fillId="0" borderId="0" xfId="2" applyNumberFormat="1"/>
    <xf numFmtId="171" fontId="0" fillId="2" borderId="17" xfId="8" applyNumberFormat="1" applyFont="1" applyFill="1" applyBorder="1" applyProtection="1">
      <protection locked="0"/>
    </xf>
    <xf numFmtId="172" fontId="0" fillId="2" borderId="17" xfId="8" applyNumberFormat="1" applyFont="1" applyFill="1" applyBorder="1" applyProtection="1">
      <protection locked="0"/>
    </xf>
    <xf numFmtId="171" fontId="0" fillId="0" borderId="17" xfId="6" applyNumberFormat="1" applyFont="1" applyBorder="1" applyProtection="1"/>
    <xf numFmtId="172" fontId="0" fillId="2" borderId="17" xfId="6" applyNumberFormat="1" applyFont="1" applyFill="1" applyBorder="1" applyProtection="1">
      <protection locked="0"/>
    </xf>
    <xf numFmtId="171" fontId="0" fillId="2" borderId="17" xfId="6" applyNumberFormat="1" applyFont="1" applyFill="1" applyBorder="1" applyProtection="1">
      <protection locked="0"/>
    </xf>
    <xf numFmtId="172" fontId="1" fillId="0" borderId="17" xfId="2" applyNumberFormat="1" applyBorder="1"/>
    <xf numFmtId="0" fontId="1" fillId="0" borderId="10" xfId="2" applyBorder="1"/>
    <xf numFmtId="0" fontId="1" fillId="0" borderId="31" xfId="2" applyBorder="1"/>
    <xf numFmtId="171" fontId="0" fillId="0" borderId="23" xfId="6" applyNumberFormat="1" applyFont="1" applyFill="1" applyBorder="1" applyProtection="1"/>
    <xf numFmtId="171" fontId="0" fillId="0" borderId="13" xfId="6" applyNumberFormat="1" applyFont="1" applyBorder="1" applyProtection="1"/>
    <xf numFmtId="0" fontId="1" fillId="0" borderId="30" xfId="2" applyBorder="1"/>
    <xf numFmtId="0" fontId="1" fillId="2" borderId="17" xfId="2" applyFill="1" applyBorder="1"/>
    <xf numFmtId="43" fontId="0" fillId="2" borderId="17" xfId="4" applyFont="1" applyFill="1" applyBorder="1" applyProtection="1">
      <protection locked="0"/>
    </xf>
    <xf numFmtId="165" fontId="0" fillId="2" borderId="17" xfId="6" applyFont="1" applyFill="1" applyBorder="1" applyProtection="1">
      <protection locked="0"/>
    </xf>
    <xf numFmtId="0" fontId="1" fillId="2" borderId="13" xfId="2" applyFill="1" applyBorder="1"/>
    <xf numFmtId="0" fontId="1" fillId="0" borderId="29" xfId="2" applyBorder="1" applyAlignment="1">
      <alignment horizontal="center"/>
    </xf>
    <xf numFmtId="166" fontId="1" fillId="2" borderId="10" xfId="2" applyNumberFormat="1" applyFill="1" applyBorder="1" applyAlignment="1">
      <alignment horizontal="center"/>
    </xf>
    <xf numFmtId="171" fontId="0" fillId="0" borderId="33" xfId="6" applyNumberFormat="1" applyFont="1" applyBorder="1" applyProtection="1"/>
    <xf numFmtId="10" fontId="2" fillId="0" borderId="17" xfId="2" applyNumberFormat="1" applyFont="1" applyBorder="1"/>
    <xf numFmtId="0" fontId="2" fillId="0" borderId="16" xfId="2" applyFont="1" applyBorder="1"/>
    <xf numFmtId="171" fontId="2" fillId="0" borderId="34" xfId="6" applyNumberFormat="1" applyFont="1" applyBorder="1" applyProtection="1"/>
    <xf numFmtId="10" fontId="2" fillId="0" borderId="0" xfId="2" applyNumberFormat="1" applyFont="1"/>
    <xf numFmtId="171" fontId="2" fillId="0" borderId="0" xfId="6" applyNumberFormat="1" applyFont="1" applyBorder="1" applyProtection="1"/>
    <xf numFmtId="176" fontId="1" fillId="0" borderId="17" xfId="2" applyNumberFormat="1" applyBorder="1"/>
    <xf numFmtId="176" fontId="2" fillId="0" borderId="17" xfId="2" applyNumberFormat="1" applyFont="1" applyBorder="1"/>
    <xf numFmtId="0" fontId="0" fillId="3" borderId="16" xfId="0" applyFill="1" applyBorder="1"/>
    <xf numFmtId="177" fontId="18" fillId="2" borderId="20" xfId="2" applyNumberFormat="1" applyFont="1" applyFill="1" applyBorder="1" applyAlignment="1" applyProtection="1">
      <alignment vertical="center"/>
      <protection locked="0"/>
    </xf>
    <xf numFmtId="1" fontId="2" fillId="0" borderId="17" xfId="2" applyNumberFormat="1" applyFont="1" applyBorder="1" applyAlignment="1">
      <alignment horizontal="center"/>
    </xf>
    <xf numFmtId="0" fontId="7" fillId="0" borderId="0" xfId="0" applyFont="1" applyAlignment="1">
      <alignment horizontal="right" vertical="top"/>
    </xf>
    <xf numFmtId="14" fontId="7" fillId="2" borderId="0" xfId="2" applyNumberFormat="1" applyFont="1" applyFill="1" applyAlignment="1" applyProtection="1">
      <alignment horizontal="right" vertical="top"/>
      <protection locked="0"/>
    </xf>
    <xf numFmtId="1" fontId="19" fillId="5" borderId="17" xfId="2" applyNumberFormat="1" applyFont="1" applyFill="1" applyBorder="1" applyAlignment="1">
      <alignment horizontal="center"/>
    </xf>
    <xf numFmtId="0" fontId="8" fillId="0" borderId="0" xfId="2" applyFont="1" applyAlignment="1">
      <alignment horizontal="center" vertical="top"/>
    </xf>
    <xf numFmtId="0" fontId="18" fillId="0" borderId="10" xfId="2" applyFont="1" applyBorder="1" applyAlignment="1">
      <alignment horizontal="center" vertical="center" wrapText="1"/>
    </xf>
    <xf numFmtId="0" fontId="18" fillId="0" borderId="11" xfId="2" applyFont="1" applyBorder="1" applyAlignment="1">
      <alignment horizontal="center" vertical="center" wrapText="1"/>
    </xf>
    <xf numFmtId="0" fontId="18" fillId="0" borderId="12" xfId="2" applyFont="1" applyBorder="1" applyAlignment="1">
      <alignment horizontal="center" vertical="center" wrapText="1"/>
    </xf>
    <xf numFmtId="0" fontId="9" fillId="0" borderId="10" xfId="2" applyFont="1" applyBorder="1" applyAlignment="1">
      <alignment horizontal="center" vertical="center" wrapText="1"/>
    </xf>
    <xf numFmtId="0" fontId="9" fillId="0" borderId="11" xfId="2" applyFont="1" applyBorder="1" applyAlignment="1">
      <alignment horizontal="center" vertical="center" wrapText="1"/>
    </xf>
    <xf numFmtId="0" fontId="9" fillId="0" borderId="12" xfId="2" applyFont="1" applyBorder="1" applyAlignment="1">
      <alignment horizontal="center" vertical="center" wrapText="1"/>
    </xf>
    <xf numFmtId="0" fontId="1" fillId="0" borderId="0" xfId="2" applyAlignment="1">
      <alignment horizontal="center"/>
    </xf>
    <xf numFmtId="0" fontId="1" fillId="8" borderId="17" xfId="2" applyFill="1" applyBorder="1" applyAlignment="1">
      <alignment horizontal="center"/>
    </xf>
    <xf numFmtId="0" fontId="1" fillId="0" borderId="17" xfId="2" applyBorder="1" applyAlignment="1">
      <alignment horizontal="center"/>
    </xf>
    <xf numFmtId="0" fontId="1" fillId="0" borderId="31" xfId="2" applyBorder="1" applyAlignment="1">
      <alignment horizontal="center"/>
    </xf>
    <xf numFmtId="0" fontId="1" fillId="0" borderId="32" xfId="2" applyBorder="1" applyAlignment="1">
      <alignment horizontal="center"/>
    </xf>
    <xf numFmtId="0" fontId="1" fillId="0" borderId="23" xfId="2" applyBorder="1" applyAlignment="1">
      <alignment horizontal="center"/>
    </xf>
    <xf numFmtId="0" fontId="1" fillId="0" borderId="28" xfId="2" applyBorder="1" applyAlignment="1">
      <alignment horizontal="center"/>
    </xf>
    <xf numFmtId="0" fontId="1" fillId="0" borderId="13" xfId="2" applyBorder="1" applyAlignment="1">
      <alignment horizontal="center"/>
    </xf>
    <xf numFmtId="0" fontId="1" fillId="0" borderId="14" xfId="2" applyBorder="1" applyAlignment="1">
      <alignment horizontal="center"/>
    </xf>
    <xf numFmtId="0" fontId="1" fillId="0" borderId="13" xfId="2" applyBorder="1" applyAlignment="1">
      <alignment horizontal="center" wrapText="1"/>
    </xf>
    <xf numFmtId="0" fontId="1" fillId="0" borderId="14" xfId="2" applyBorder="1" applyAlignment="1">
      <alignment horizontal="center" wrapText="1"/>
    </xf>
    <xf numFmtId="0" fontId="1" fillId="0" borderId="27" xfId="2" applyBorder="1" applyAlignment="1">
      <alignment horizontal="center"/>
    </xf>
    <xf numFmtId="0" fontId="1" fillId="0" borderId="30" xfId="2" applyBorder="1" applyAlignment="1">
      <alignment horizontal="center"/>
    </xf>
    <xf numFmtId="0" fontId="2" fillId="0" borderId="13" xfId="2" applyFont="1" applyBorder="1" applyAlignment="1">
      <alignment horizontal="center" vertical="center" wrapText="1"/>
    </xf>
    <xf numFmtId="0" fontId="2" fillId="0" borderId="14" xfId="2" applyFont="1" applyBorder="1" applyAlignment="1">
      <alignment horizontal="center" vertical="center" wrapText="1"/>
    </xf>
    <xf numFmtId="0" fontId="1" fillId="0" borderId="16" xfId="2" applyBorder="1" applyAlignment="1">
      <alignment horizontal="center" wrapText="1"/>
    </xf>
    <xf numFmtId="0" fontId="26" fillId="0" borderId="0" xfId="2" applyFont="1" applyAlignment="1">
      <alignment horizontal="center"/>
    </xf>
    <xf numFmtId="0" fontId="2" fillId="0" borderId="17" xfId="2" applyFont="1" applyBorder="1" applyAlignment="1">
      <alignment horizontal="center"/>
    </xf>
  </cellXfs>
  <cellStyles count="207">
    <cellStyle name="$" xfId="108" xr:uid="{013EF0DD-6A67-4976-B284-5499A67F5743}"/>
    <cellStyle name="$.00" xfId="109" xr:uid="{E1655613-D642-4F6B-990C-EFCF345C768A}"/>
    <cellStyle name="$_9. Rev2Cost_GDPIPI" xfId="110" xr:uid="{064A1306-36BA-44E6-91A1-C0175C89CB5F}"/>
    <cellStyle name="$_lists" xfId="111" xr:uid="{D5811566-5A13-43CC-9242-4134691A320E}"/>
    <cellStyle name="$_lists_4. Current Monthly Fixed Charge" xfId="112" xr:uid="{89183180-04C4-4759-B65B-0C7EDC5C81EA}"/>
    <cellStyle name="$_Sheet4" xfId="113" xr:uid="{1F1C46A8-B1FE-4062-93AE-414CCCB6C5D4}"/>
    <cellStyle name="$M" xfId="114" xr:uid="{8F4A369D-CAB3-4DB7-A008-D29E6F2000EE}"/>
    <cellStyle name="$M.00" xfId="115" xr:uid="{1B87CB91-BD55-43A7-8631-121654B86B4F}"/>
    <cellStyle name="$M_9. Rev2Cost_GDPIPI" xfId="116" xr:uid="{FF862788-3594-4C6E-A2DE-B5551BFDD596}"/>
    <cellStyle name="20% - Accent1 2" xfId="75" xr:uid="{5013085C-BEBF-4D9F-84E0-345770B2A67F}"/>
    <cellStyle name="20% - Accent1 2 2" xfId="155" xr:uid="{005615AF-4E30-4C63-9906-D80498C29A7F}"/>
    <cellStyle name="20% - Accent1 3" xfId="12" xr:uid="{7CAF5311-79CC-4123-BF60-3B394C121075}"/>
    <cellStyle name="20% - Accent2 2" xfId="79" xr:uid="{2CD799A0-5FBC-4684-B250-51908A346629}"/>
    <cellStyle name="20% - Accent2 2 2" xfId="157" xr:uid="{104AEC67-1B0D-400A-8DFB-A085B1A3B0DB}"/>
    <cellStyle name="20% - Accent2 3" xfId="13" xr:uid="{324F8957-28A2-45ED-B36F-9A552B4BC8EB}"/>
    <cellStyle name="20% - Accent3 2" xfId="83" xr:uid="{CDD42B79-40F6-43A0-9C86-D0CDC34F7B2D}"/>
    <cellStyle name="20% - Accent3 2 2" xfId="159" xr:uid="{5F4408D0-4BB7-4BB8-9427-D20ADC90B209}"/>
    <cellStyle name="20% - Accent3 3" xfId="14" xr:uid="{D86F892B-880B-4AAE-8C44-DCD9D0844A54}"/>
    <cellStyle name="20% - Accent4 2" xfId="87" xr:uid="{F1088EFF-E4D1-4BED-AD1A-3D1F9F43B66B}"/>
    <cellStyle name="20% - Accent4 2 2" xfId="161" xr:uid="{771C8B79-2949-4E6E-9322-8245F0EF1E0F}"/>
    <cellStyle name="20% - Accent4 3" xfId="15" xr:uid="{6D60CBA5-E946-4429-BA6C-3265C59DDCEB}"/>
    <cellStyle name="20% - Accent5 2" xfId="91" xr:uid="{14962A96-3CA0-4627-B019-989F77B24BA9}"/>
    <cellStyle name="20% - Accent5 2 2" xfId="163" xr:uid="{21433379-4939-4702-9841-CF1417041E02}"/>
    <cellStyle name="20% - Accent5 3" xfId="16" xr:uid="{0733E0FF-8D8C-49AD-B9EF-4BE11F677A1C}"/>
    <cellStyle name="20% - Accent6 2" xfId="95" xr:uid="{EDF87419-1B76-492D-A8FB-A5EC02EA714C}"/>
    <cellStyle name="20% - Accent6 2 2" xfId="165" xr:uid="{7B62BA12-0187-4665-833F-86018286F98D}"/>
    <cellStyle name="20% - Accent6 3" xfId="17" xr:uid="{397CA22D-C67B-4B1B-A2DC-AA108A215823}"/>
    <cellStyle name="40% - Accent1 2" xfId="76" xr:uid="{76E30FF2-474E-4360-9DA8-F61AB7F6E0B3}"/>
    <cellStyle name="40% - Accent1 2 2" xfId="156" xr:uid="{E61F4546-EE0F-46B0-9F9C-429A6C4A5A61}"/>
    <cellStyle name="40% - Accent1 3" xfId="18" xr:uid="{3C6C17B5-509A-4F16-8F27-32A04636BF7A}"/>
    <cellStyle name="40% - Accent2 2" xfId="80" xr:uid="{6AF89D14-420E-42ED-AD5C-178E79028BE3}"/>
    <cellStyle name="40% - Accent2 2 2" xfId="158" xr:uid="{20B66A5C-CABD-4ABB-A090-A4E9FE941209}"/>
    <cellStyle name="40% - Accent2 3" xfId="19" xr:uid="{977C6293-6A15-4541-8160-07F06023DC05}"/>
    <cellStyle name="40% - Accent3 2" xfId="84" xr:uid="{8E4FB91A-4821-4FA2-835E-5DA08C4B845A}"/>
    <cellStyle name="40% - Accent3 2 2" xfId="160" xr:uid="{D5BEC6FB-58FD-4EE9-B8F8-5A4C583857BA}"/>
    <cellStyle name="40% - Accent3 3" xfId="20" xr:uid="{3722D1D8-7403-47D7-A85F-A3C0C875FA6E}"/>
    <cellStyle name="40% - Accent4 2" xfId="88" xr:uid="{CD885886-1A02-4C3D-829A-7869B7601F07}"/>
    <cellStyle name="40% - Accent4 2 2" xfId="162" xr:uid="{4C2FEF76-C1DA-4334-A1DD-B255796BAA65}"/>
    <cellStyle name="40% - Accent4 3" xfId="21" xr:uid="{580355EE-6491-4DD4-A815-3E476441F34D}"/>
    <cellStyle name="40% - Accent5 2" xfId="92" xr:uid="{AD834A40-6922-4FF4-AC3C-44E31F29D5B7}"/>
    <cellStyle name="40% - Accent5 2 2" xfId="164" xr:uid="{36022FFE-3218-4FB9-B168-5552CD627EDB}"/>
    <cellStyle name="40% - Accent5 3" xfId="22" xr:uid="{FD3953A6-9C0A-4B0B-B1F0-677F8094FE29}"/>
    <cellStyle name="40% - Accent6 2" xfId="96" xr:uid="{A056EB7E-48FF-4EB9-A4DE-816A5DA24955}"/>
    <cellStyle name="40% - Accent6 2 2" xfId="166" xr:uid="{289DD393-6262-4A18-B2E7-FE3B5CB1DF92}"/>
    <cellStyle name="40% - Accent6 3" xfId="23" xr:uid="{652CCA58-FCEE-4391-964E-DA1F41E1A7D6}"/>
    <cellStyle name="60% - Accent1 2" xfId="77" xr:uid="{30DCE463-E118-4449-A85B-29E6CDA28995}"/>
    <cellStyle name="60% - Accent1 3" xfId="24" xr:uid="{4D4E03F9-9005-4A33-9A3D-0D0296F942F0}"/>
    <cellStyle name="60% - Accent2 2" xfId="81" xr:uid="{E5389759-5B7D-4A82-A977-BFACA9BAC03D}"/>
    <cellStyle name="60% - Accent2 3" xfId="25" xr:uid="{9BEAF09C-8FFD-4AFE-91A5-01E6CCBAB6C8}"/>
    <cellStyle name="60% - Accent3 2" xfId="85" xr:uid="{4BF402FF-7535-427E-8DF7-5002C992E759}"/>
    <cellStyle name="60% - Accent3 3" xfId="26" xr:uid="{2895CA50-1F2A-4D62-A0BF-6EF6109927E6}"/>
    <cellStyle name="60% - Accent4 2" xfId="89" xr:uid="{CF59317E-94C3-41F5-AD4E-149AEC41D400}"/>
    <cellStyle name="60% - Accent4 3" xfId="27" xr:uid="{1ED11C1F-BC30-493B-A2A7-561100CF8EF0}"/>
    <cellStyle name="60% - Accent5 2" xfId="93" xr:uid="{5DB002B4-46BE-433A-93DD-45E57BD53FDE}"/>
    <cellStyle name="60% - Accent5 3" xfId="28" xr:uid="{80CAF495-8C93-49BF-96BB-99471CD0676F}"/>
    <cellStyle name="60% - Accent6 2" xfId="97" xr:uid="{0A77E404-4329-405E-9F24-E6DD3128B8CD}"/>
    <cellStyle name="60% - Accent6 3" xfId="29" xr:uid="{0D624313-5716-4770-BDA6-B7FC5C3DFA46}"/>
    <cellStyle name="Accent1 2" xfId="74" xr:uid="{E2F2F8A5-20BB-48A5-84CA-A34690975B2E}"/>
    <cellStyle name="Accent1 3" xfId="30" xr:uid="{E2074CFB-97EF-45D4-B4BF-A8E58E96D60C}"/>
    <cellStyle name="Accent2 2" xfId="78" xr:uid="{383ABEB9-113E-43E7-87D5-E449476E8D76}"/>
    <cellStyle name="Accent2 3" xfId="31" xr:uid="{161A4485-E748-4D5D-9B47-0953D3FEE1F0}"/>
    <cellStyle name="Accent3 2" xfId="82" xr:uid="{06125816-1F4B-49A2-90F9-8AF6D79A4816}"/>
    <cellStyle name="Accent3 3" xfId="32" xr:uid="{3F656E3B-383D-4984-9742-135C9342699B}"/>
    <cellStyle name="Accent4 2" xfId="86" xr:uid="{6DAC2361-183E-47C4-9C95-67254061C851}"/>
    <cellStyle name="Accent4 3" xfId="33" xr:uid="{3245B9B8-813A-46F6-A97D-8EB194F94783}"/>
    <cellStyle name="Accent5 2" xfId="90" xr:uid="{284E9AFF-0490-465B-8CE5-BD851B86F0AE}"/>
    <cellStyle name="Accent5 3" xfId="34" xr:uid="{B0C22775-BA12-4AF1-B86B-BF72B58BE302}"/>
    <cellStyle name="Accent6 2" xfId="94" xr:uid="{9EF55643-0E6C-4C45-AE04-604DB6299D06}"/>
    <cellStyle name="Accent6 3" xfId="35" xr:uid="{C376378C-1E50-48B6-A5C4-1866386C8F25}"/>
    <cellStyle name="Bad 2" xfId="63" xr:uid="{4D4695C4-F48B-42CA-9B15-D4EE564ED1D2}"/>
    <cellStyle name="Bad 3" xfId="36" xr:uid="{233A8D1E-3BA4-4D0B-86CF-B892ED24DA47}"/>
    <cellStyle name="Calculation 2" xfId="67" xr:uid="{A5DFDE03-C725-4FA3-A593-DA91D3878EA3}"/>
    <cellStyle name="Calculation 3" xfId="37" xr:uid="{ACE10964-7AAC-4DC7-8690-4BE1692B7E5A}"/>
    <cellStyle name="Check Cell 2" xfId="69" xr:uid="{04DD2D56-67F8-4A57-84D4-E4D96509D0D3}"/>
    <cellStyle name="Check Cell 3" xfId="38" xr:uid="{E83DCC70-4EBB-4DAA-B490-AFD5160E62D0}"/>
    <cellStyle name="Comma 2" xfId="4" xr:uid="{8D917BFA-0F01-41E9-8946-7EC5DD0B9FA7}"/>
    <cellStyle name="Comma 2 2" xfId="168" xr:uid="{F57E3672-B39C-4A94-93C0-F75C65DFA328}"/>
    <cellStyle name="Comma 2 3" xfId="99" xr:uid="{80978D6C-2545-4331-A072-01583F70E9E3}"/>
    <cellStyle name="Comma 3" xfId="10" xr:uid="{700F45FD-5884-4B75-A2CC-20AC3E105FB0}"/>
    <cellStyle name="Comma 3 2" xfId="132" xr:uid="{EF4F9447-B8CF-4CAD-918D-61628BF9379C}"/>
    <cellStyle name="Comma 3 2 2" xfId="136" xr:uid="{A4411615-2597-45C3-8EC7-7C958CAF831F}"/>
    <cellStyle name="Comma 3 2 2 2" xfId="181" xr:uid="{42E77AF9-9FC0-478F-9A1C-AD455D2E5244}"/>
    <cellStyle name="Comma 3 2 3" xfId="178" xr:uid="{07BEFB84-6F95-4A58-84A4-8E2F4A32CB91}"/>
    <cellStyle name="Comma 3 3" xfId="171" xr:uid="{88E7808C-4487-4C83-927F-5E027820AB12}"/>
    <cellStyle name="Comma 3 4" xfId="102" xr:uid="{C0A29138-845D-4CAD-A523-E86D85EE50B8}"/>
    <cellStyle name="Comma 4" xfId="107" xr:uid="{F582E224-3EA8-4B21-A575-9BD1A95B8446}"/>
    <cellStyle name="Comma 4 2" xfId="176" xr:uid="{28F242D7-9E9D-4C2A-8096-F5F3367507DB}"/>
    <cellStyle name="Comma 5" xfId="140" xr:uid="{F5CF89A7-0B1F-44A3-B796-680087B0E5E2}"/>
    <cellStyle name="Comma 5 2" xfId="185" xr:uid="{6E1824CF-C806-4280-997E-2393D18E511F}"/>
    <cellStyle name="Comma 6" xfId="7" xr:uid="{F6DD5433-FEEC-4EB5-B2D0-133ABD804F3A}"/>
    <cellStyle name="Comma 7" xfId="6" xr:uid="{FC447C9B-C4E8-46A3-A3D6-9147CBC3B95A}"/>
    <cellStyle name="Comma 7 2" xfId="8" xr:uid="{418C9807-6125-43ED-8505-10CAC429B702}"/>
    <cellStyle name="Comma 7 2 2" xfId="194" xr:uid="{C8B14718-FE62-4F9F-BD1C-431C8A9F97AC}"/>
    <cellStyle name="Comma 7 2 3" xfId="151" xr:uid="{2C1C4BAD-034B-4285-92DC-5E02425AA453}"/>
    <cellStyle name="Comma 7 3" xfId="189" xr:uid="{7F1B3A9D-12FE-4517-8224-4708672CB0DF}"/>
    <cellStyle name="Comma 7 4" xfId="145" xr:uid="{E219F282-64E4-4D46-AC87-3F88344947BB}"/>
    <cellStyle name="Comma 8" xfId="150" xr:uid="{D47A1704-C466-4E86-8241-B05FFD25D1F4}"/>
    <cellStyle name="Comma 8 2" xfId="193" xr:uid="{E2E5307E-ADCF-43EE-8249-BD7334C6C06C}"/>
    <cellStyle name="Comma 9" xfId="39" xr:uid="{B3A14C64-CCD3-4FBE-B6B3-00E5A3F4C1E8}"/>
    <cellStyle name="Comma0" xfId="117" xr:uid="{E54D6098-84E7-43C4-BA1A-D8B7D3C600E8}"/>
    <cellStyle name="Currency 2" xfId="106" xr:uid="{6FCCD5E9-A999-4136-992C-021A8C61AA17}"/>
    <cellStyle name="Currency 2 2" xfId="142" xr:uid="{A2608DE3-D2F7-4CC9-83FC-E2E885B1A058}"/>
    <cellStyle name="Currency 2 3" xfId="175" xr:uid="{34C73CCE-7E47-459E-948D-41461045065F}"/>
    <cellStyle name="Currency 3" xfId="134" xr:uid="{452856E3-7216-4754-A794-2E42A2376044}"/>
    <cellStyle name="Currency 4" xfId="139" xr:uid="{701E0ABE-CA99-4879-904C-7415623904E1}"/>
    <cellStyle name="Currency 4 2" xfId="184" xr:uid="{31EB3C52-4FB2-447B-9290-919AAE1CF48A}"/>
    <cellStyle name="Currency 5" xfId="5" xr:uid="{2A0FBE19-5AAC-4603-AD75-88089195CAD7}"/>
    <cellStyle name="Currency 5 2" xfId="188" xr:uid="{0CE1E9EA-0787-499D-9E54-831C0343A028}"/>
    <cellStyle name="Currency 5 3" xfId="144" xr:uid="{4585B160-1B83-465B-B280-C8B4F50A17C1}"/>
    <cellStyle name="Currency 6" xfId="40" xr:uid="{C4FFF958-7EE6-4327-B31D-72CBC511DDC2}"/>
    <cellStyle name="Currency0" xfId="118" xr:uid="{87D65AC0-A57A-4714-A1FD-4522B42973B0}"/>
    <cellStyle name="Date" xfId="119" xr:uid="{2032404B-BC55-4847-9604-67AE59BB94A0}"/>
    <cellStyle name="Explanatory Text 2" xfId="72" xr:uid="{2ECF7027-6765-4476-803A-A95AF4F306C6}"/>
    <cellStyle name="Explanatory Text 3" xfId="41" xr:uid="{5BA614B6-2B6B-4AEE-A6FA-15C6028882D8}"/>
    <cellStyle name="Fixed" xfId="120" xr:uid="{6C2552F5-FC4E-4F41-98DD-5217B4A8C2C9}"/>
    <cellStyle name="Good 2" xfId="62" xr:uid="{4863387A-1D18-46E7-819E-666AC30C7439}"/>
    <cellStyle name="Good 3" xfId="42" xr:uid="{845F37DF-D28B-4DF7-9CC1-DF61B75EC6A7}"/>
    <cellStyle name="Grey" xfId="121" xr:uid="{EB0B2B04-0BC3-4439-8667-63E4236471D8}"/>
    <cellStyle name="Heading 1 2" xfId="58" xr:uid="{982D762D-5EFF-4669-9E68-19CABFACF722}"/>
    <cellStyle name="Heading 1 3" xfId="43" xr:uid="{19131931-E736-41D6-8651-EBC28518C04E}"/>
    <cellStyle name="Heading 2 2" xfId="57" xr:uid="{0B8E8F66-A7EB-4044-AA4B-3DC2C3ECAD00}"/>
    <cellStyle name="Heading 2 3" xfId="44" xr:uid="{5DCF9CEE-5FAC-4BEF-B414-9A177B25840A}"/>
    <cellStyle name="Heading 3 2" xfId="60" xr:uid="{33DDF2B0-9EE0-4628-8DD2-D38CB604D886}"/>
    <cellStyle name="Heading 3 3" xfId="45" xr:uid="{089903C6-82A2-4511-8F44-45A91E47A8EA}"/>
    <cellStyle name="Heading 4 2" xfId="61" xr:uid="{7186387B-EAE0-49F1-866A-BF330B21D628}"/>
    <cellStyle name="Heading 4 3" xfId="46" xr:uid="{A2F71C85-7AED-4A0E-A8C6-EBCCB6450185}"/>
    <cellStyle name="Input [yellow]" xfId="122" xr:uid="{375717EF-5BB7-4D1E-8544-33950132B8A8}"/>
    <cellStyle name="Input 2" xfId="65" xr:uid="{18AA5FEE-E433-411A-8723-EDCC94A6AF22}"/>
    <cellStyle name="Input 3" xfId="47" xr:uid="{6E0BFAB8-7345-43E8-8430-C752E8A8FD8C}"/>
    <cellStyle name="Input 4" xfId="197" xr:uid="{0B0D0FAD-DBE1-44FA-9E61-6D43EA91C7B7}"/>
    <cellStyle name="Input 5" xfId="206" xr:uid="{8E939D2E-B312-4542-A8B8-8F9AEFCF88A9}"/>
    <cellStyle name="Input 6" xfId="202" xr:uid="{866EAB5F-6CBB-4567-99D4-8B71BD1C766A}"/>
    <cellStyle name="Input 7" xfId="204" xr:uid="{4E54D517-B539-4222-8293-468996294B56}"/>
    <cellStyle name="Linked Cell 2" xfId="68" xr:uid="{3C6BA565-851F-4F31-8EF8-123A79B5B7F7}"/>
    <cellStyle name="Linked Cell 3" xfId="48" xr:uid="{3DDBD138-996C-49D7-96CD-010EAE30157F}"/>
    <cellStyle name="M" xfId="123" xr:uid="{30EFE48E-3394-4DFD-9B2B-2F0668169ED3}"/>
    <cellStyle name="M.00" xfId="124" xr:uid="{8D0E17BE-1001-4862-A7E0-7EADBE785098}"/>
    <cellStyle name="M_9. Rev2Cost_GDPIPI" xfId="125" xr:uid="{0A20B4B4-2C91-4C7E-93EF-DB25DFE08B65}"/>
    <cellStyle name="M_lists" xfId="126" xr:uid="{11733F13-E97F-484D-8AD3-1174A7D0F653}"/>
    <cellStyle name="M_lists_4. Current Monthly Fixed Charge" xfId="127" xr:uid="{D2F5EBE1-B021-4276-B724-0DD28BC16E41}"/>
    <cellStyle name="M_Sheet4" xfId="128" xr:uid="{328720BC-D66D-4319-9102-2DC12AE837AB}"/>
    <cellStyle name="Neutral 2" xfId="64" xr:uid="{3752A498-0D8B-41E0-AC72-24A3BB45F5D7}"/>
    <cellStyle name="Neutral 3" xfId="49" xr:uid="{A952656A-F869-4A13-9F08-AA212FCDAB25}"/>
    <cellStyle name="Normal" xfId="0" builtinId="0"/>
    <cellStyle name="Normal - Style1" xfId="129" xr:uid="{91598DD7-A26B-4C42-98C6-70017A67E5E9}"/>
    <cellStyle name="Normal 10" xfId="148" xr:uid="{5F425413-949D-4554-80E9-0C1222B12B7A}"/>
    <cellStyle name="Normal 10 2" xfId="191" xr:uid="{56EA44B0-0991-4893-B761-E8531D632131}"/>
    <cellStyle name="Normal 11" xfId="149" xr:uid="{D3BD87A5-8EFB-4C67-A0B3-D759E0E113BD}"/>
    <cellStyle name="Normal 11 2" xfId="192" xr:uid="{E12AA29B-1920-492F-8524-6BE33A0A1F99}"/>
    <cellStyle name="Normal 12" xfId="143" xr:uid="{F6023EFF-F894-42B7-A100-CC9A36655B73}"/>
    <cellStyle name="Normal 13" xfId="201" xr:uid="{71DB6B76-9B04-4559-AEEA-725958DD04D7}"/>
    <cellStyle name="Normal 14" xfId="205" xr:uid="{75779A05-ECD9-476B-84FF-9EA800BAEA20}"/>
    <cellStyle name="Normal 15" xfId="200" xr:uid="{772318F3-49FB-4A77-A1DB-8FA94359DF46}"/>
    <cellStyle name="Normal 2" xfId="1" xr:uid="{034EA50B-B5B1-4206-ACCB-A9AFB39C69E3}"/>
    <cellStyle name="Normal 2 2 2 2 2" xfId="9" xr:uid="{D97AC47F-30AA-42EC-904F-93271FFC5C7A}"/>
    <cellStyle name="Normal 2 4" xfId="195" xr:uid="{A6FCCD50-91C0-4783-AB24-FC1A8424847B}"/>
    <cellStyle name="Normal 3" xfId="59" xr:uid="{5AC51CF8-964A-4B33-B2C5-D6B2CC9B994C}"/>
    <cellStyle name="Normal 3 2" xfId="153" xr:uid="{6C4CE3FB-3B03-4031-93B3-640B4B09F27D}"/>
    <cellStyle name="Normal 4" xfId="98" xr:uid="{6950A88E-3E86-4B23-A414-471E9F4044C6}"/>
    <cellStyle name="Normal 4 2" xfId="2" xr:uid="{39F53BB8-E559-48F1-A5B8-3D9EE69012D4}"/>
    <cellStyle name="Normal 4 2 2" xfId="187" xr:uid="{B7979E54-99A9-4DB0-9232-FBD5E5AB0099}"/>
    <cellStyle name="Normal 4 3" xfId="167" xr:uid="{701A8A13-822F-46F9-A654-FE21A93CCF27}"/>
    <cellStyle name="Normal 5" xfId="101" xr:uid="{64389E49-7F21-4655-99EC-F60C8CC6A9F9}"/>
    <cellStyle name="Normal 5 2" xfId="131" xr:uid="{CBC40CB6-24B0-4B0F-8ABD-1FADA1E9B543}"/>
    <cellStyle name="Normal 5 2 2" xfId="135" xr:uid="{7722CEC0-7D37-42A6-B8CA-B84530DCD5B2}"/>
    <cellStyle name="Normal 5 2 2 2" xfId="180" xr:uid="{CF31D093-74F0-4F04-9923-9DF5FD99C87D}"/>
    <cellStyle name="Normal 5 2 3" xfId="177" xr:uid="{81AAC1E9-BB83-4E01-98B4-4B9335895136}"/>
    <cellStyle name="Normal 5 3" xfId="170" xr:uid="{8EDE5F74-CD79-4A1C-953F-4C8EB0756F6F}"/>
    <cellStyle name="Normal 6" xfId="104" xr:uid="{6047FABB-9374-4750-80FB-F2BEDBB32541}"/>
    <cellStyle name="Normal 6 2" xfId="173" xr:uid="{10B58E7B-F568-47D8-9B25-2EBD504AA48B}"/>
    <cellStyle name="Normal 7" xfId="138" xr:uid="{91414A80-6456-4768-9949-4A3E790CE9DD}"/>
    <cellStyle name="Normal 7 2" xfId="183" xr:uid="{9D008F01-BAF8-44F1-A47A-64389EB2D99B}"/>
    <cellStyle name="Normal 8" xfId="146" xr:uid="{02E9915D-D3A3-4D15-9994-F9F90E0B984C}"/>
    <cellStyle name="Normal 9" xfId="147" xr:uid="{84E33C01-81FD-41CC-9B8F-3BB6FF600F68}"/>
    <cellStyle name="Normal 9 2" xfId="190" xr:uid="{3D98F5BD-4495-489E-896F-78D034B905B5}"/>
    <cellStyle name="Note 2" xfId="71" xr:uid="{7C968317-9460-4CCB-9564-3FD3D66C06A5}"/>
    <cellStyle name="Note 2 2" xfId="154" xr:uid="{7DB4F35F-1E75-465C-9D1A-D6E33AB510C3}"/>
    <cellStyle name="Note 3" xfId="152" xr:uid="{78EDF0E0-3194-43A8-BBD2-485E8F50C002}"/>
    <cellStyle name="Note 4" xfId="50" xr:uid="{7E43BF2E-FB58-45BE-A6AA-FD615C94DFC1}"/>
    <cellStyle name="Output 2" xfId="66" xr:uid="{EAE826E7-F38A-4F15-82CF-54B541C58FC8}"/>
    <cellStyle name="Output 3" xfId="51" xr:uid="{24713660-F9FD-4D42-8217-5E78C180B743}"/>
    <cellStyle name="Percent [2]" xfId="130" xr:uid="{B5BE385A-A49F-4BDC-810B-34F775D4CD10}"/>
    <cellStyle name="Percent 10" xfId="196" xr:uid="{12665A28-0BC7-4361-89BA-1DA56D0C09FE}"/>
    <cellStyle name="Percent 11" xfId="199" xr:uid="{0CCFD13E-B6E0-4EC8-A894-DC3125082731}"/>
    <cellStyle name="Percent 2" xfId="11" xr:uid="{195E55E1-AA74-4488-93F6-A5A8DA8ED898}"/>
    <cellStyle name="Percent 2 2" xfId="169" xr:uid="{8A0732F3-60E8-408D-961A-728E43FAB092}"/>
    <cellStyle name="Percent 2 3" xfId="100" xr:uid="{6615CE4D-50F3-4CA8-9E79-9F6661ED7D86}"/>
    <cellStyle name="Percent 3" xfId="103" xr:uid="{FC0277E4-EDAE-40C3-9EBC-C772B2C0075B}"/>
    <cellStyle name="Percent 3 2" xfId="133" xr:uid="{50A926ED-7CF8-43D3-BDE7-F831FED8D397}"/>
    <cellStyle name="Percent 3 2 2" xfId="137" xr:uid="{BC8C80C0-6007-4078-A361-BD36ED6A97CB}"/>
    <cellStyle name="Percent 3 2 2 2" xfId="182" xr:uid="{29780AB1-FADC-43CD-8A99-93033DADA2B6}"/>
    <cellStyle name="Percent 3 2 3" xfId="179" xr:uid="{9C5F2844-CFC5-4B95-BB06-AFBB26319E87}"/>
    <cellStyle name="Percent 3 3" xfId="172" xr:uid="{8BCB3F9B-146B-4F74-843F-1F1074BC2FF7}"/>
    <cellStyle name="Percent 4" xfId="105" xr:uid="{CD11ABF9-F345-45AE-A23C-1BC154076000}"/>
    <cellStyle name="Percent 4 2" xfId="174" xr:uid="{C468D854-045E-4A02-972C-AF2321134112}"/>
    <cellStyle name="Percent 5" xfId="141" xr:uid="{3D24D7FB-321E-4C3B-9AE7-70AFC33EAEF8}"/>
    <cellStyle name="Percent 5 2" xfId="186" xr:uid="{E46B829D-27E9-476F-8F3D-3C2ADBE74D81}"/>
    <cellStyle name="Percent 6" xfId="3" xr:uid="{4FE06531-8588-42C6-8CBD-081D2BE96529}"/>
    <cellStyle name="Percent 7" xfId="52" xr:uid="{AD28C284-B18F-48CF-9CF9-2036BBBC2A33}"/>
    <cellStyle name="Percent 8" xfId="198" xr:uid="{4E2BC034-314B-42A0-B988-3537D7D44C51}"/>
    <cellStyle name="Percent 9" xfId="203" xr:uid="{D675228C-8799-42BE-8B55-3DBFD0A8AC20}"/>
    <cellStyle name="Title 2" xfId="56" xr:uid="{349F74BD-C08D-4F23-90BC-B287B8508D57}"/>
    <cellStyle name="Title 3" xfId="53" xr:uid="{0119C0C0-208D-4CC4-86A0-70B9F2DC8A2C}"/>
    <cellStyle name="Total 2" xfId="73" xr:uid="{8EA6EB3B-D465-461F-A7FA-7ECECF2A060F}"/>
    <cellStyle name="Total 3" xfId="54" xr:uid="{E12B5838-FF66-4C18-A7AD-15EA6E887551}"/>
    <cellStyle name="Warning Text 2" xfId="70" xr:uid="{ADCBE9EF-0A72-4054-A7CA-EA23256FE14F}"/>
    <cellStyle name="Warning Text 3" xfId="55" xr:uid="{5B9DD425-EEE3-4947-BF54-D9E83AED591E}"/>
  </cellStyles>
  <dxfs count="5"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AF1287-BE53-448F-9BDA-24192880F55C}">
  <sheetPr codeName="Sheet2"/>
  <dimension ref="A1:AA72"/>
  <sheetViews>
    <sheetView tabSelected="1" workbookViewId="0">
      <selection activeCell="B28" sqref="B28"/>
    </sheetView>
  </sheetViews>
  <sheetFormatPr defaultColWidth="9.28515625" defaultRowHeight="15" outlineLevelRow="1" x14ac:dyDescent="0.25"/>
  <cols>
    <col min="1" max="1" width="9.28515625" style="1"/>
    <col min="2" max="2" width="43.28515625" style="1" customWidth="1"/>
    <col min="3" max="3" width="7.28515625" style="1" customWidth="1"/>
    <col min="4" max="4" width="10.28515625" style="1" customWidth="1"/>
    <col min="5" max="5" width="7.5703125" style="1" customWidth="1"/>
    <col min="6" max="6" width="20.28515625" style="1" customWidth="1"/>
    <col min="7" max="7" width="14.5703125" style="1" customWidth="1"/>
    <col min="8" max="10" width="17.42578125" style="1" customWidth="1"/>
    <col min="11" max="11" width="21.28515625" style="1" customWidth="1"/>
    <col min="12" max="12" width="16.5703125" style="1" customWidth="1"/>
    <col min="13" max="13" width="12.42578125" style="1" bestFit="1" customWidth="1"/>
    <col min="14" max="14" width="12" style="1" bestFit="1" customWidth="1"/>
    <col min="15" max="16384" width="9.28515625" style="1"/>
  </cols>
  <sheetData>
    <row r="1" spans="1:27" x14ac:dyDescent="0.25">
      <c r="B1" s="2"/>
    </row>
    <row r="2" spans="1:27" x14ac:dyDescent="0.25">
      <c r="A2" s="3"/>
      <c r="B2" s="3"/>
      <c r="C2" s="3"/>
      <c r="D2" s="3"/>
      <c r="E2" s="3"/>
      <c r="K2" s="4" t="s">
        <v>0</v>
      </c>
      <c r="L2" s="5" t="s">
        <v>110</v>
      </c>
    </row>
    <row r="3" spans="1:27" ht="18" x14ac:dyDescent="0.25">
      <c r="A3" s="3"/>
      <c r="C3" s="6"/>
      <c r="D3" s="6"/>
      <c r="E3" s="6"/>
      <c r="F3" s="6"/>
      <c r="G3" s="6"/>
      <c r="H3" s="6"/>
      <c r="I3" s="6"/>
      <c r="J3" s="6"/>
      <c r="K3" s="4" t="s">
        <v>1</v>
      </c>
      <c r="L3" s="7"/>
    </row>
    <row r="4" spans="1:27" x14ac:dyDescent="0.25">
      <c r="B4" s="177" t="s">
        <v>2</v>
      </c>
      <c r="C4" s="177"/>
      <c r="D4" s="177"/>
      <c r="E4" s="177"/>
      <c r="F4" s="177"/>
      <c r="G4" s="177"/>
      <c r="H4" s="177"/>
      <c r="I4" s="177"/>
      <c r="K4" s="4" t="s">
        <v>3</v>
      </c>
      <c r="L4" s="7"/>
    </row>
    <row r="5" spans="1:27" ht="18" customHeight="1" x14ac:dyDescent="0.25">
      <c r="B5" s="177"/>
      <c r="C5" s="177"/>
      <c r="D5" s="177"/>
      <c r="E5" s="177"/>
      <c r="F5" s="177"/>
      <c r="G5" s="177"/>
      <c r="H5" s="177"/>
      <c r="I5" s="177"/>
      <c r="J5" s="6"/>
      <c r="K5" s="4" t="s">
        <v>4</v>
      </c>
      <c r="L5" s="7"/>
    </row>
    <row r="6" spans="1:27" ht="15" customHeight="1" x14ac:dyDescent="0.25">
      <c r="B6" s="177"/>
      <c r="C6" s="177"/>
      <c r="D6" s="177"/>
      <c r="E6" s="177"/>
      <c r="F6" s="177"/>
      <c r="G6" s="177"/>
      <c r="H6" s="177"/>
      <c r="I6" s="177"/>
      <c r="J6" s="6"/>
      <c r="K6" s="4" t="s">
        <v>5</v>
      </c>
      <c r="L6" s="5"/>
    </row>
    <row r="7" spans="1:27" x14ac:dyDescent="0.25">
      <c r="B7" s="8"/>
      <c r="K7" s="4"/>
      <c r="L7" s="9"/>
    </row>
    <row r="8" spans="1:27" x14ac:dyDescent="0.25">
      <c r="B8" s="8"/>
      <c r="K8" s="4" t="s">
        <v>6</v>
      </c>
      <c r="L8" s="175">
        <v>46150</v>
      </c>
    </row>
    <row r="9" spans="1:27" x14ac:dyDescent="0.25">
      <c r="B9" s="8"/>
    </row>
    <row r="10" spans="1:27" ht="15.75" thickBot="1" x14ac:dyDescent="0.3">
      <c r="A10" s="10"/>
      <c r="B10" s="11"/>
      <c r="C10" s="12"/>
      <c r="D10" s="13"/>
      <c r="E10" s="13"/>
      <c r="F10" s="13"/>
      <c r="G10" s="10"/>
      <c r="H10" s="10"/>
      <c r="I10" s="10"/>
      <c r="J10" s="10"/>
      <c r="K10" s="10"/>
      <c r="L10" s="13"/>
      <c r="Q10" s="14"/>
      <c r="R10" s="14"/>
      <c r="S10" s="14"/>
      <c r="T10" s="14"/>
      <c r="U10" s="14"/>
      <c r="V10" s="14"/>
      <c r="Y10" s="15"/>
      <c r="Z10" s="15"/>
      <c r="AA10" s="15"/>
    </row>
    <row r="11" spans="1:27" ht="15.75" x14ac:dyDescent="0.25">
      <c r="A11" s="16"/>
      <c r="B11" s="17"/>
      <c r="C11" s="14"/>
      <c r="D11" s="14"/>
      <c r="E11" s="14"/>
      <c r="F11" s="14"/>
      <c r="G11" s="15"/>
      <c r="H11" s="14"/>
      <c r="I11" s="14"/>
      <c r="J11" s="14"/>
      <c r="K11" s="14"/>
      <c r="L11" s="18"/>
      <c r="M11" s="19"/>
      <c r="N11" s="17"/>
      <c r="O11" s="14"/>
      <c r="P11" s="14"/>
      <c r="Q11" s="14"/>
      <c r="R11" s="14"/>
      <c r="S11" s="14"/>
      <c r="T11" s="14"/>
      <c r="U11" s="14"/>
      <c r="V11" s="14"/>
      <c r="Y11" s="15"/>
      <c r="Z11" s="15"/>
      <c r="AA11" s="15"/>
    </row>
    <row r="12" spans="1:27" ht="15.75" x14ac:dyDescent="0.25">
      <c r="A12" s="18" t="s">
        <v>7</v>
      </c>
      <c r="B12" s="19" t="s">
        <v>8</v>
      </c>
      <c r="C12" s="17"/>
      <c r="D12" s="14"/>
      <c r="E12" s="14"/>
      <c r="F12" s="14"/>
      <c r="G12" s="15"/>
      <c r="H12" s="14"/>
      <c r="I12" s="14"/>
      <c r="J12" s="14"/>
      <c r="K12" s="14"/>
      <c r="L12" s="18"/>
      <c r="M12" s="19"/>
      <c r="N12" s="17"/>
      <c r="O12" s="14"/>
      <c r="P12" s="14"/>
      <c r="Q12" s="14"/>
      <c r="R12" s="14"/>
      <c r="S12" s="14"/>
      <c r="T12" s="14"/>
      <c r="U12" s="14"/>
      <c r="V12" s="14"/>
      <c r="Y12" s="15"/>
      <c r="Z12" s="15"/>
      <c r="AA12" s="15"/>
    </row>
    <row r="13" spans="1:27" ht="16.5" thickBot="1" x14ac:dyDescent="0.3">
      <c r="A13" s="16"/>
      <c r="B13" s="17"/>
      <c r="C13" s="14"/>
      <c r="D13" s="14"/>
      <c r="E13" s="14"/>
      <c r="F13" s="14"/>
      <c r="G13" s="15"/>
      <c r="H13" s="14"/>
      <c r="I13" s="14"/>
      <c r="J13" s="14"/>
      <c r="K13" s="14"/>
      <c r="L13" s="18"/>
      <c r="M13" s="19"/>
      <c r="N13" s="17"/>
      <c r="O13" s="14"/>
      <c r="P13" s="14"/>
      <c r="Q13" s="14"/>
      <c r="R13" s="14"/>
      <c r="S13" s="14"/>
      <c r="T13" s="14"/>
      <c r="U13" s="14"/>
      <c r="V13" s="14"/>
      <c r="Y13" s="15"/>
      <c r="Z13" s="15"/>
      <c r="AA13" s="15"/>
    </row>
    <row r="14" spans="1:27" ht="15.75" thickBot="1" x14ac:dyDescent="0.3">
      <c r="A14" s="15"/>
      <c r="B14" s="15" t="s">
        <v>9</v>
      </c>
      <c r="C14" s="15"/>
      <c r="D14" s="15"/>
      <c r="E14" s="15"/>
      <c r="F14" s="15"/>
      <c r="G14" s="20"/>
      <c r="H14" s="21"/>
      <c r="J14" s="22"/>
      <c r="K14" s="22"/>
      <c r="N14" s="23"/>
      <c r="O14" s="23"/>
      <c r="P14" s="15"/>
    </row>
    <row r="15" spans="1:27" x14ac:dyDescent="0.25">
      <c r="A15" s="18"/>
      <c r="B15" s="24" t="s">
        <v>10</v>
      </c>
      <c r="C15" s="15" t="s">
        <v>11</v>
      </c>
      <c r="D15" s="15"/>
      <c r="E15" s="15"/>
      <c r="F15" s="15"/>
      <c r="G15" s="25" t="s">
        <v>12</v>
      </c>
      <c r="H15" s="26" t="s">
        <v>13</v>
      </c>
      <c r="J15" s="27"/>
      <c r="K15" s="27"/>
      <c r="N15" s="23"/>
      <c r="O15" s="23"/>
      <c r="P15" s="15"/>
    </row>
    <row r="16" spans="1:27" ht="15.75" thickBot="1" x14ac:dyDescent="0.3">
      <c r="A16" s="15"/>
      <c r="B16" s="28"/>
      <c r="C16" s="15"/>
      <c r="D16" s="15"/>
      <c r="E16" s="15"/>
      <c r="F16" s="15"/>
      <c r="G16" s="29"/>
      <c r="H16" s="30"/>
      <c r="J16" s="27"/>
      <c r="K16" s="27"/>
      <c r="N16" s="23"/>
      <c r="O16" s="23"/>
      <c r="P16" s="15"/>
    </row>
    <row r="17" spans="1:16" ht="29.25" customHeight="1" x14ac:dyDescent="0.25">
      <c r="A17" s="15"/>
      <c r="B17" s="31" t="s">
        <v>14</v>
      </c>
      <c r="C17" s="178" t="s">
        <v>15</v>
      </c>
      <c r="D17" s="179"/>
      <c r="E17" s="180"/>
      <c r="F17" s="32"/>
      <c r="G17" s="33">
        <v>35.2734624</v>
      </c>
      <c r="H17" s="34">
        <f>G17</f>
        <v>35.2734624</v>
      </c>
      <c r="J17" s="35"/>
      <c r="K17" s="35"/>
      <c r="N17" s="15"/>
      <c r="O17" s="15"/>
      <c r="P17" s="15"/>
    </row>
    <row r="18" spans="1:16" ht="32.25" customHeight="1" x14ac:dyDescent="0.25">
      <c r="A18" s="15"/>
      <c r="B18" s="31" t="s">
        <v>16</v>
      </c>
      <c r="C18" s="178" t="s">
        <v>17</v>
      </c>
      <c r="D18" s="179"/>
      <c r="E18" s="180"/>
      <c r="F18" s="36"/>
      <c r="G18" s="37">
        <v>70.972932800000009</v>
      </c>
      <c r="H18" s="38">
        <f>G18</f>
        <v>70.972932800000009</v>
      </c>
      <c r="J18" s="35"/>
      <c r="K18" s="35"/>
      <c r="N18" s="15"/>
      <c r="O18" s="15"/>
      <c r="P18" s="15"/>
    </row>
    <row r="19" spans="1:16" x14ac:dyDescent="0.25">
      <c r="A19" s="15"/>
      <c r="B19" s="31" t="s">
        <v>18</v>
      </c>
      <c r="C19" s="181"/>
      <c r="D19" s="182"/>
      <c r="E19" s="183"/>
      <c r="F19" s="36"/>
      <c r="G19" s="39"/>
      <c r="H19" s="38"/>
      <c r="J19" s="40"/>
      <c r="K19" s="35"/>
      <c r="N19" s="15"/>
      <c r="O19" s="15"/>
      <c r="P19" s="15"/>
    </row>
    <row r="20" spans="1:16" ht="40.9" customHeight="1" x14ac:dyDescent="0.25">
      <c r="A20" s="15"/>
      <c r="B20" s="41" t="s">
        <v>19</v>
      </c>
      <c r="C20" s="178" t="s">
        <v>20</v>
      </c>
      <c r="D20" s="179"/>
      <c r="E20" s="180"/>
      <c r="F20" s="36"/>
      <c r="G20" s="42"/>
      <c r="H20" s="43">
        <f>SUM(H17:H19)</f>
        <v>106.24639520000001</v>
      </c>
      <c r="J20" s="44"/>
      <c r="K20" s="44"/>
      <c r="N20" s="15"/>
      <c r="O20" s="15"/>
      <c r="P20" s="15"/>
    </row>
    <row r="21" spans="1:16" ht="15.75" thickBot="1" x14ac:dyDescent="0.3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5"/>
      <c r="N21" s="15"/>
      <c r="O21" s="15"/>
      <c r="P21" s="15"/>
    </row>
    <row r="22" spans="1:16" x14ac:dyDescent="0.25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</row>
    <row r="23" spans="1:16" ht="15.75" customHeight="1" outlineLevel="1" x14ac:dyDescent="0.25">
      <c r="A23" s="18" t="s">
        <v>21</v>
      </c>
      <c r="B23" s="19" t="s">
        <v>22</v>
      </c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</row>
    <row r="24" spans="1:16" ht="15" customHeight="1" outlineLevel="1" x14ac:dyDescent="0.25">
      <c r="A24" s="15"/>
      <c r="B24" s="45" t="s">
        <v>23</v>
      </c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</row>
    <row r="25" spans="1:16" ht="15" customHeight="1" outlineLevel="1" x14ac:dyDescent="0.25">
      <c r="A25" s="15"/>
      <c r="B25" s="4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</row>
    <row r="26" spans="1:16" ht="15" customHeight="1" outlineLevel="1" x14ac:dyDescent="0.25">
      <c r="A26" s="15"/>
      <c r="B26" s="46" t="s">
        <v>24</v>
      </c>
      <c r="E26" s="47"/>
      <c r="F26" s="48"/>
      <c r="G26" s="176" t="s">
        <v>25</v>
      </c>
      <c r="H26" s="176"/>
      <c r="I26" s="176"/>
      <c r="J26" s="176"/>
      <c r="K26" s="176"/>
      <c r="L26" s="176"/>
      <c r="M26" s="15"/>
      <c r="N26" s="15"/>
      <c r="O26" s="15"/>
      <c r="P26" s="15"/>
    </row>
    <row r="27" spans="1:16" ht="15" customHeight="1" outlineLevel="1" x14ac:dyDescent="0.25">
      <c r="A27" s="15"/>
      <c r="B27" s="49" t="s">
        <v>26</v>
      </c>
      <c r="C27" s="50"/>
      <c r="D27" s="50" t="s">
        <v>27</v>
      </c>
      <c r="E27" s="51" t="s">
        <v>28</v>
      </c>
      <c r="F27" s="52"/>
      <c r="G27" s="52"/>
      <c r="H27" s="52"/>
      <c r="I27" s="52"/>
      <c r="J27" s="52"/>
      <c r="K27" s="52"/>
      <c r="L27" s="52"/>
      <c r="M27" s="15"/>
      <c r="N27" s="15"/>
      <c r="O27" s="15"/>
      <c r="P27" s="15"/>
    </row>
    <row r="28" spans="1:16" ht="42.75" customHeight="1" outlineLevel="1" x14ac:dyDescent="0.25">
      <c r="A28" s="15"/>
      <c r="B28" s="53" t="s">
        <v>29</v>
      </c>
      <c r="C28" s="54" t="s">
        <v>30</v>
      </c>
      <c r="D28" s="54" t="s">
        <v>31</v>
      </c>
      <c r="E28" s="55" t="s">
        <v>31</v>
      </c>
      <c r="F28" s="56" t="s">
        <v>32</v>
      </c>
      <c r="G28" s="56"/>
      <c r="H28" s="56" t="s">
        <v>33</v>
      </c>
      <c r="I28" s="56" t="s">
        <v>34</v>
      </c>
      <c r="J28" s="56" t="s">
        <v>35</v>
      </c>
      <c r="K28" s="56" t="s">
        <v>36</v>
      </c>
      <c r="L28" s="57" t="s">
        <v>37</v>
      </c>
      <c r="M28" s="15"/>
      <c r="N28" s="15"/>
      <c r="O28" s="15"/>
      <c r="P28" s="15"/>
    </row>
    <row r="29" spans="1:16" ht="15" customHeight="1" outlineLevel="1" x14ac:dyDescent="0.25">
      <c r="A29" s="15"/>
      <c r="B29" s="58" t="s">
        <v>38</v>
      </c>
      <c r="C29" s="59" t="s">
        <v>39</v>
      </c>
      <c r="D29" s="59">
        <v>4006</v>
      </c>
      <c r="E29" s="60">
        <v>4705</v>
      </c>
      <c r="F29" s="61">
        <v>0</v>
      </c>
      <c r="G29" s="62"/>
      <c r="H29" s="61">
        <v>18987459.295209121</v>
      </c>
      <c r="I29" s="61">
        <v>1531013036.6581502</v>
      </c>
      <c r="J29" s="63">
        <f t="shared" ref="J29:J39" si="0">+$G$17/1000</f>
        <v>3.5273462399999997E-2</v>
      </c>
      <c r="K29" s="63">
        <f t="shared" ref="K29:K39" si="1">+$H$20/1000</f>
        <v>0.10624639520000001</v>
      </c>
      <c r="L29" s="64">
        <f t="shared" ref="L29:L39" si="2">(+F29+H29)*J29+(I29*K29)</f>
        <v>163334369.58065501</v>
      </c>
      <c r="M29" s="15"/>
      <c r="N29" s="15"/>
      <c r="O29" s="15"/>
      <c r="P29" s="15"/>
    </row>
    <row r="30" spans="1:16" ht="15" customHeight="1" outlineLevel="1" x14ac:dyDescent="0.25">
      <c r="A30" s="15"/>
      <c r="B30" s="58" t="s">
        <v>40</v>
      </c>
      <c r="C30" s="59" t="s">
        <v>39</v>
      </c>
      <c r="D30" s="59">
        <v>4010</v>
      </c>
      <c r="E30" s="60">
        <v>4705</v>
      </c>
      <c r="F30" s="61">
        <v>0</v>
      </c>
      <c r="G30" s="62"/>
      <c r="H30" s="61">
        <v>167109.97924476775</v>
      </c>
      <c r="I30" s="61">
        <v>13474554.588984281</v>
      </c>
      <c r="J30" s="63">
        <f t="shared" si="0"/>
        <v>3.5273462399999997E-2</v>
      </c>
      <c r="K30" s="63">
        <f t="shared" si="1"/>
        <v>0.10624639520000001</v>
      </c>
      <c r="L30" s="64">
        <f t="shared" si="2"/>
        <v>1437517.3995747527</v>
      </c>
      <c r="M30" s="15"/>
      <c r="N30" s="15"/>
      <c r="O30" s="15"/>
      <c r="P30" s="15"/>
    </row>
    <row r="31" spans="1:16" ht="15" customHeight="1" outlineLevel="1" x14ac:dyDescent="0.25">
      <c r="A31" s="15"/>
      <c r="B31" s="58" t="s">
        <v>41</v>
      </c>
      <c r="C31" s="59" t="s">
        <v>39</v>
      </c>
      <c r="D31" s="59">
        <v>4035</v>
      </c>
      <c r="E31" s="60">
        <v>4705</v>
      </c>
      <c r="F31" s="61">
        <v>48384.142087225046</v>
      </c>
      <c r="G31" s="62"/>
      <c r="H31" s="61">
        <v>50491015.253330417</v>
      </c>
      <c r="I31" s="61">
        <v>323815153.48074943</v>
      </c>
      <c r="J31" s="63">
        <f t="shared" si="0"/>
        <v>3.5273462399999997E-2</v>
      </c>
      <c r="K31" s="63">
        <f t="shared" si="1"/>
        <v>0.10624639520000001</v>
      </c>
      <c r="L31" s="64">
        <f>(+F31+H31)*J31+(I31*K31)</f>
        <v>36186892.372757211</v>
      </c>
      <c r="M31" s="15"/>
      <c r="N31" s="15"/>
      <c r="O31" s="15"/>
      <c r="P31" s="15"/>
    </row>
    <row r="32" spans="1:16" ht="15" customHeight="1" outlineLevel="1" x14ac:dyDescent="0.25">
      <c r="A32" s="15"/>
      <c r="B32" s="58" t="s">
        <v>42</v>
      </c>
      <c r="C32" s="59" t="s">
        <v>39</v>
      </c>
      <c r="D32" s="59">
        <v>4010</v>
      </c>
      <c r="E32" s="60">
        <v>4705</v>
      </c>
      <c r="F32" s="61">
        <v>103856383.1977946</v>
      </c>
      <c r="G32" s="62"/>
      <c r="H32" s="61">
        <v>838682192.78395426</v>
      </c>
      <c r="I32" s="61">
        <v>489083644.06982744</v>
      </c>
      <c r="J32" s="63">
        <f t="shared" si="0"/>
        <v>3.5273462399999997E-2</v>
      </c>
      <c r="K32" s="63">
        <f t="shared" si="1"/>
        <v>0.10624639520000001</v>
      </c>
      <c r="L32" s="64">
        <f>(+F32+H32)*J32+(I32*K32)</f>
        <v>85209973.154140785</v>
      </c>
      <c r="M32" s="15"/>
      <c r="N32" s="15"/>
      <c r="O32" s="15"/>
      <c r="P32" s="15"/>
    </row>
    <row r="33" spans="1:16" ht="15" customHeight="1" outlineLevel="1" x14ac:dyDescent="0.25">
      <c r="A33" s="15"/>
      <c r="B33" s="58" t="s">
        <v>43</v>
      </c>
      <c r="C33" s="59" t="s">
        <v>39</v>
      </c>
      <c r="D33" s="59">
        <v>4025</v>
      </c>
      <c r="E33" s="60">
        <v>4705</v>
      </c>
      <c r="F33" s="61">
        <v>217888224.81558493</v>
      </c>
      <c r="G33" s="62"/>
      <c r="H33" s="61">
        <v>43280479.622407138</v>
      </c>
      <c r="I33" s="61">
        <v>7115979.4701296501</v>
      </c>
      <c r="J33" s="63">
        <f t="shared" si="0"/>
        <v>3.5273462399999997E-2</v>
      </c>
      <c r="K33" s="63">
        <f t="shared" si="1"/>
        <v>0.10624639520000001</v>
      </c>
      <c r="L33" s="64">
        <f t="shared" si="2"/>
        <v>9968371.6430687066</v>
      </c>
      <c r="M33" s="15"/>
      <c r="N33" s="15"/>
      <c r="O33" s="15"/>
      <c r="P33" s="15"/>
    </row>
    <row r="34" spans="1:16" ht="15" customHeight="1" outlineLevel="1" x14ac:dyDescent="0.25">
      <c r="A34" s="15"/>
      <c r="B34" s="58" t="s">
        <v>44</v>
      </c>
      <c r="C34" s="59" t="s">
        <v>39</v>
      </c>
      <c r="D34" s="59">
        <v>4025</v>
      </c>
      <c r="E34" s="60">
        <v>4705</v>
      </c>
      <c r="F34" s="61">
        <v>363507048.98970616</v>
      </c>
      <c r="G34" s="62"/>
      <c r="H34" s="61">
        <v>48682435.110361874</v>
      </c>
      <c r="I34" s="61">
        <v>0</v>
      </c>
      <c r="J34" s="63">
        <f t="shared" si="0"/>
        <v>3.5273462399999997E-2</v>
      </c>
      <c r="K34" s="63">
        <f t="shared" si="1"/>
        <v>0.10624639520000001</v>
      </c>
      <c r="L34" s="64">
        <f t="shared" si="2"/>
        <v>14539350.269079147</v>
      </c>
      <c r="M34" s="15"/>
      <c r="N34" s="15"/>
      <c r="O34" s="15"/>
      <c r="P34" s="15"/>
    </row>
    <row r="35" spans="1:16" ht="15" customHeight="1" outlineLevel="1" x14ac:dyDescent="0.25">
      <c r="A35" s="15"/>
      <c r="B35" s="58" t="s">
        <v>45</v>
      </c>
      <c r="C35" s="59" t="s">
        <v>39</v>
      </c>
      <c r="D35" s="59">
        <v>4025</v>
      </c>
      <c r="E35" s="60">
        <v>4705</v>
      </c>
      <c r="F35" s="61">
        <v>0</v>
      </c>
      <c r="G35" s="62"/>
      <c r="H35" s="61">
        <v>16273488.111354187</v>
      </c>
      <c r="I35" s="61">
        <v>0</v>
      </c>
      <c r="J35" s="63">
        <f t="shared" si="0"/>
        <v>3.5273462399999997E-2</v>
      </c>
      <c r="K35" s="63">
        <f t="shared" si="1"/>
        <v>0.10624639520000001</v>
      </c>
      <c r="L35" s="64">
        <f t="shared" si="2"/>
        <v>574022.27101269888</v>
      </c>
      <c r="M35" s="15"/>
      <c r="N35" s="15"/>
      <c r="O35" s="15"/>
      <c r="P35" s="15"/>
    </row>
    <row r="36" spans="1:16" ht="15" customHeight="1" outlineLevel="1" x14ac:dyDescent="0.25">
      <c r="A36" s="15"/>
      <c r="B36" s="58" t="s">
        <v>46</v>
      </c>
      <c r="C36" s="59" t="s">
        <v>39</v>
      </c>
      <c r="D36" s="59">
        <v>4025</v>
      </c>
      <c r="E36" s="60">
        <v>4705</v>
      </c>
      <c r="F36" s="61">
        <v>0</v>
      </c>
      <c r="G36" s="62"/>
      <c r="H36" s="61">
        <v>0</v>
      </c>
      <c r="I36" s="61">
        <v>91087.249324986842</v>
      </c>
      <c r="J36" s="63">
        <f t="shared" si="0"/>
        <v>3.5273462399999997E-2</v>
      </c>
      <c r="K36" s="63">
        <f t="shared" si="1"/>
        <v>0.10624639520000001</v>
      </c>
      <c r="L36" s="64">
        <f t="shared" si="2"/>
        <v>9677.6918894634855</v>
      </c>
      <c r="M36" s="15"/>
      <c r="N36" s="15"/>
      <c r="O36" s="15"/>
      <c r="P36" s="15"/>
    </row>
    <row r="37" spans="1:16" ht="15" customHeight="1" outlineLevel="1" x14ac:dyDescent="0.25">
      <c r="A37" s="15"/>
      <c r="B37" s="58" t="s">
        <v>47</v>
      </c>
      <c r="C37" s="59" t="s">
        <v>39</v>
      </c>
      <c r="D37" s="59">
        <v>4025</v>
      </c>
      <c r="E37" s="60">
        <v>4705</v>
      </c>
      <c r="F37" s="61">
        <v>0</v>
      </c>
      <c r="G37" s="62"/>
      <c r="H37" s="61">
        <v>4280.034540994121</v>
      </c>
      <c r="I37" s="61">
        <v>6744404.510519959</v>
      </c>
      <c r="J37" s="63">
        <f t="shared" si="0"/>
        <v>3.5273462399999997E-2</v>
      </c>
      <c r="K37" s="63">
        <f t="shared" si="1"/>
        <v>0.10624639520000001</v>
      </c>
      <c r="L37" s="64">
        <f t="shared" si="2"/>
        <v>716719.63865081873</v>
      </c>
      <c r="M37" s="15"/>
      <c r="N37" s="15"/>
      <c r="O37" s="15"/>
      <c r="P37" s="15"/>
    </row>
    <row r="38" spans="1:16" ht="15" customHeight="1" outlineLevel="1" x14ac:dyDescent="0.25">
      <c r="A38" s="15"/>
      <c r="B38" s="58"/>
      <c r="C38" s="59" t="s">
        <v>39</v>
      </c>
      <c r="D38" s="59">
        <v>4025</v>
      </c>
      <c r="E38" s="60">
        <v>4705</v>
      </c>
      <c r="F38" s="61"/>
      <c r="G38" s="62"/>
      <c r="H38" s="61"/>
      <c r="I38" s="61"/>
      <c r="J38" s="63">
        <f t="shared" si="0"/>
        <v>3.5273462399999997E-2</v>
      </c>
      <c r="K38" s="63">
        <f t="shared" si="1"/>
        <v>0.10624639520000001</v>
      </c>
      <c r="L38" s="64">
        <f t="shared" si="2"/>
        <v>0</v>
      </c>
      <c r="M38" s="15"/>
      <c r="N38" s="15"/>
      <c r="O38" s="15"/>
      <c r="P38" s="15"/>
    </row>
    <row r="39" spans="1:16" ht="15" customHeight="1" outlineLevel="1" x14ac:dyDescent="0.25">
      <c r="A39" s="15"/>
      <c r="B39" s="58"/>
      <c r="C39" s="59" t="s">
        <v>39</v>
      </c>
      <c r="D39" s="59">
        <v>4025</v>
      </c>
      <c r="E39" s="60">
        <v>4705</v>
      </c>
      <c r="F39" s="61"/>
      <c r="G39" s="62"/>
      <c r="H39" s="61"/>
      <c r="I39" s="61"/>
      <c r="J39" s="63">
        <f t="shared" si="0"/>
        <v>3.5273462399999997E-2</v>
      </c>
      <c r="K39" s="63">
        <f t="shared" si="1"/>
        <v>0.10624639520000001</v>
      </c>
      <c r="L39" s="64">
        <f t="shared" si="2"/>
        <v>0</v>
      </c>
      <c r="M39" s="15"/>
      <c r="N39" s="15"/>
      <c r="O39" s="15"/>
      <c r="P39" s="15"/>
    </row>
    <row r="40" spans="1:16" ht="15" customHeight="1" outlineLevel="1" x14ac:dyDescent="0.25">
      <c r="A40" s="15"/>
      <c r="B40" s="65" t="s">
        <v>48</v>
      </c>
      <c r="C40" s="66"/>
      <c r="D40" s="67"/>
      <c r="E40" s="68"/>
      <c r="F40" s="69"/>
      <c r="G40" s="70"/>
      <c r="H40" s="69"/>
      <c r="I40" s="71"/>
      <c r="J40" s="71"/>
      <c r="K40" s="69"/>
      <c r="L40" s="72">
        <f>SUM(L29:L39)</f>
        <v>311976894.02082866</v>
      </c>
      <c r="M40" s="15"/>
      <c r="N40" s="15"/>
      <c r="O40" s="15"/>
      <c r="P40" s="15"/>
    </row>
    <row r="41" spans="1:16" ht="15" customHeight="1" outlineLevel="1" x14ac:dyDescent="0.25">
      <c r="A41" s="15"/>
      <c r="B41" s="4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</row>
    <row r="42" spans="1:16" ht="15" customHeight="1" outlineLevel="1" x14ac:dyDescent="0.25">
      <c r="A42" s="15"/>
      <c r="B42" s="28"/>
      <c r="C42" s="15"/>
      <c r="D42" s="15"/>
      <c r="E42" s="15"/>
      <c r="F42" s="73"/>
      <c r="G42" s="73"/>
      <c r="H42" s="15"/>
      <c r="I42" s="15"/>
      <c r="J42" s="15"/>
      <c r="K42" s="15"/>
      <c r="L42" s="15"/>
      <c r="M42" s="15"/>
      <c r="N42" s="15"/>
      <c r="O42" s="15"/>
      <c r="P42" s="15"/>
    </row>
    <row r="43" spans="1:16" ht="15.75" customHeight="1" outlineLevel="1" x14ac:dyDescent="0.25">
      <c r="A43" s="15"/>
      <c r="B43" s="46" t="s">
        <v>49</v>
      </c>
      <c r="E43" s="47"/>
      <c r="F43" s="74"/>
      <c r="G43" s="176">
        <v>2027</v>
      </c>
      <c r="H43" s="176"/>
      <c r="I43" s="176"/>
      <c r="J43" s="176"/>
      <c r="K43" s="176"/>
      <c r="L43" s="176"/>
      <c r="M43" s="15"/>
      <c r="N43" s="15"/>
      <c r="O43" s="15"/>
      <c r="P43" s="15"/>
    </row>
    <row r="44" spans="1:16" ht="15" customHeight="1" outlineLevel="1" x14ac:dyDescent="0.25">
      <c r="A44" s="15"/>
      <c r="B44" s="49" t="s">
        <v>26</v>
      </c>
      <c r="C44" s="54"/>
      <c r="D44" s="50" t="s">
        <v>27</v>
      </c>
      <c r="E44" s="51" t="s">
        <v>28</v>
      </c>
      <c r="F44" s="75"/>
      <c r="G44" s="76" t="s">
        <v>50</v>
      </c>
      <c r="H44" s="77"/>
      <c r="I44" s="77"/>
      <c r="J44" s="78"/>
      <c r="K44" s="79" t="s">
        <v>51</v>
      </c>
      <c r="L44" s="80" t="s">
        <v>37</v>
      </c>
      <c r="M44" s="15"/>
      <c r="N44" s="15"/>
      <c r="O44" s="15"/>
      <c r="P44" s="15"/>
    </row>
    <row r="45" spans="1:16" ht="15" customHeight="1" outlineLevel="1" x14ac:dyDescent="0.25">
      <c r="A45" s="15"/>
      <c r="B45" s="58"/>
      <c r="C45" s="59"/>
      <c r="D45" s="59">
        <v>4035</v>
      </c>
      <c r="E45" s="60">
        <v>4707</v>
      </c>
      <c r="F45" s="81"/>
      <c r="G45" s="82">
        <f>F31</f>
        <v>48384.142087225046</v>
      </c>
      <c r="H45" s="77"/>
      <c r="I45" s="77"/>
      <c r="J45" s="83"/>
      <c r="K45" s="172">
        <v>3.0729380196367954E-2</v>
      </c>
      <c r="L45" s="85">
        <f>+K45*G45</f>
        <v>1486.8146976734265</v>
      </c>
      <c r="M45" s="15"/>
      <c r="N45" s="15"/>
      <c r="O45" s="15"/>
      <c r="P45" s="15"/>
    </row>
    <row r="46" spans="1:16" ht="15" customHeight="1" outlineLevel="1" x14ac:dyDescent="0.25">
      <c r="A46" s="15"/>
      <c r="B46" s="58"/>
      <c r="C46" s="59"/>
      <c r="D46" s="59">
        <v>4010</v>
      </c>
      <c r="E46" s="60">
        <v>4707</v>
      </c>
      <c r="F46" s="81"/>
      <c r="G46" s="82">
        <f t="shared" ref="G46:G48" si="3">F32</f>
        <v>103856383.1977946</v>
      </c>
      <c r="H46" s="77"/>
      <c r="I46" s="77"/>
      <c r="J46" s="83"/>
      <c r="K46" s="172">
        <f>K45</f>
        <v>3.0729380196367954E-2</v>
      </c>
      <c r="L46" s="85">
        <f>+K46*G46</f>
        <v>3191442.2851047111</v>
      </c>
      <c r="M46" s="15"/>
      <c r="N46" s="15"/>
      <c r="O46" s="15"/>
      <c r="P46" s="15"/>
    </row>
    <row r="47" spans="1:16" ht="15" customHeight="1" outlineLevel="1" x14ac:dyDescent="0.25">
      <c r="A47" s="15"/>
      <c r="B47" s="58"/>
      <c r="C47" s="59"/>
      <c r="D47" s="59">
        <v>4010</v>
      </c>
      <c r="E47" s="60">
        <v>4707</v>
      </c>
      <c r="F47" s="81"/>
      <c r="G47" s="82">
        <f t="shared" si="3"/>
        <v>217888224.81558493</v>
      </c>
      <c r="H47" s="77"/>
      <c r="I47" s="77"/>
      <c r="J47" s="83"/>
      <c r="K47" s="172">
        <f t="shared" ref="K47:K48" si="4">K46</f>
        <v>3.0729380196367954E-2</v>
      </c>
      <c r="L47" s="85">
        <f>+K47*G47</f>
        <v>6695570.100669804</v>
      </c>
      <c r="M47" s="15"/>
      <c r="N47" s="15"/>
      <c r="O47" s="15"/>
      <c r="P47" s="15"/>
    </row>
    <row r="48" spans="1:16" ht="15" customHeight="1" outlineLevel="1" x14ac:dyDescent="0.25">
      <c r="A48" s="15"/>
      <c r="B48" s="58"/>
      <c r="C48" s="59"/>
      <c r="D48" s="59">
        <v>4010</v>
      </c>
      <c r="E48" s="60">
        <v>4707</v>
      </c>
      <c r="F48" s="81"/>
      <c r="G48" s="82">
        <f t="shared" si="3"/>
        <v>363507048.98970616</v>
      </c>
      <c r="H48" s="77"/>
      <c r="I48" s="77"/>
      <c r="J48" s="83"/>
      <c r="K48" s="172">
        <f t="shared" si="4"/>
        <v>3.0729380196367954E-2</v>
      </c>
      <c r="L48" s="85">
        <f>+K48*G48</f>
        <v>11170346.312464433</v>
      </c>
      <c r="M48" s="15"/>
      <c r="N48" s="15"/>
      <c r="O48" s="15"/>
      <c r="P48" s="15"/>
    </row>
    <row r="49" spans="1:16" ht="15" customHeight="1" outlineLevel="1" x14ac:dyDescent="0.25">
      <c r="A49" s="15"/>
      <c r="B49" s="58"/>
      <c r="C49" s="59"/>
      <c r="D49" s="59">
        <v>4010</v>
      </c>
      <c r="E49" s="60">
        <v>4707</v>
      </c>
      <c r="F49" s="81"/>
      <c r="G49" s="82"/>
      <c r="H49" s="77"/>
      <c r="I49" s="77"/>
      <c r="J49" s="86"/>
      <c r="K49" s="58"/>
      <c r="L49" s="85">
        <f>+K49*G49</f>
        <v>0</v>
      </c>
      <c r="M49" s="15"/>
      <c r="N49" s="15"/>
      <c r="O49" s="15"/>
      <c r="P49" s="15"/>
    </row>
    <row r="50" spans="1:16" ht="15" customHeight="1" outlineLevel="1" x14ac:dyDescent="0.25">
      <c r="A50" s="15"/>
      <c r="F50" s="87">
        <f>+F45+F46</f>
        <v>0</v>
      </c>
      <c r="G50" s="88">
        <f>SUM(G45:G49)</f>
        <v>685300041.14517283</v>
      </c>
      <c r="H50" s="77"/>
      <c r="I50" s="77"/>
      <c r="J50" s="89"/>
      <c r="K50" s="90"/>
      <c r="L50" s="91">
        <f>SUM(L45:L49)</f>
        <v>21058845.512936622</v>
      </c>
      <c r="M50" s="15"/>
      <c r="N50" s="15"/>
      <c r="O50" s="15"/>
      <c r="P50" s="15"/>
    </row>
    <row r="51" spans="1:16" ht="15" customHeight="1" outlineLevel="1" x14ac:dyDescent="0.25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</row>
    <row r="52" spans="1:16" ht="15.75" customHeight="1" outlineLevel="1" x14ac:dyDescent="0.25">
      <c r="B52" s="46" t="s">
        <v>52</v>
      </c>
      <c r="E52" s="47"/>
      <c r="F52" s="48"/>
      <c r="G52" s="176">
        <f>G43</f>
        <v>2027</v>
      </c>
      <c r="H52" s="176"/>
      <c r="I52" s="176"/>
      <c r="J52" s="176"/>
      <c r="K52" s="176"/>
      <c r="L52" s="176"/>
    </row>
    <row r="53" spans="1:16" ht="15" customHeight="1" outlineLevel="1" x14ac:dyDescent="0.25">
      <c r="A53" s="92"/>
      <c r="B53" s="49" t="s">
        <v>26</v>
      </c>
      <c r="C53" s="50"/>
      <c r="D53" s="50" t="s">
        <v>27</v>
      </c>
      <c r="E53" s="51" t="s">
        <v>28</v>
      </c>
      <c r="F53" s="52"/>
      <c r="G53" s="52"/>
      <c r="H53" s="52"/>
      <c r="I53" s="52"/>
      <c r="J53" s="52"/>
      <c r="K53" s="52"/>
      <c r="L53" s="57" t="s">
        <v>37</v>
      </c>
      <c r="M53" s="92"/>
      <c r="N53" s="92"/>
      <c r="O53" s="92"/>
      <c r="P53" s="92"/>
    </row>
    <row r="54" spans="1:16" ht="30.75" customHeight="1" outlineLevel="1" x14ac:dyDescent="0.25">
      <c r="B54" s="53" t="s">
        <v>29</v>
      </c>
      <c r="C54" s="54" t="s">
        <v>30</v>
      </c>
      <c r="D54" s="54" t="s">
        <v>31</v>
      </c>
      <c r="E54" s="54" t="s">
        <v>31</v>
      </c>
      <c r="F54" s="93"/>
      <c r="G54" s="93"/>
      <c r="H54" s="56" t="s">
        <v>53</v>
      </c>
      <c r="I54" s="94"/>
      <c r="J54" s="94"/>
      <c r="K54" s="93" t="s">
        <v>54</v>
      </c>
    </row>
    <row r="55" spans="1:16" ht="15" customHeight="1" outlineLevel="1" x14ac:dyDescent="0.25">
      <c r="B55" s="95" t="str">
        <f>IF(B29=0,"",B29)</f>
        <v>Residential</v>
      </c>
      <c r="C55" s="59" t="s">
        <v>39</v>
      </c>
      <c r="D55" s="59">
        <v>4006</v>
      </c>
      <c r="E55" s="59">
        <v>4707</v>
      </c>
      <c r="F55" s="96"/>
      <c r="G55" s="96"/>
      <c r="H55" s="97">
        <f>+H29</f>
        <v>18987459.295209121</v>
      </c>
      <c r="I55" s="96"/>
      <c r="J55" s="96"/>
      <c r="K55" s="98">
        <f>+$G$18/1000</f>
        <v>7.0972932800000013E-2</v>
      </c>
      <c r="L55" s="64">
        <f t="shared" ref="L55:L65" si="5">+K55*H55</f>
        <v>1347595.6726016125</v>
      </c>
    </row>
    <row r="56" spans="1:16" ht="15" customHeight="1" outlineLevel="1" x14ac:dyDescent="0.25">
      <c r="B56" s="95" t="str">
        <f t="shared" ref="B56:B65" si="6">IF(B30=0,"",B30)</f>
        <v>Residential Seasonal</v>
      </c>
      <c r="C56" s="59" t="s">
        <v>39</v>
      </c>
      <c r="D56" s="59">
        <v>4010</v>
      </c>
      <c r="E56" s="59">
        <v>4707</v>
      </c>
      <c r="F56" s="96"/>
      <c r="G56" s="96"/>
      <c r="H56" s="97">
        <f t="shared" ref="H56:H63" si="7">+H30</f>
        <v>167109.97924476775</v>
      </c>
      <c r="I56" s="96"/>
      <c r="J56" s="96"/>
      <c r="K56" s="98">
        <f>+$G$18/1000</f>
        <v>7.0972932800000013E-2</v>
      </c>
      <c r="L56" s="64">
        <f t="shared" si="5"/>
        <v>11860.285327148298</v>
      </c>
    </row>
    <row r="57" spans="1:16" ht="15" customHeight="1" outlineLevel="1" x14ac:dyDescent="0.25">
      <c r="B57" s="95" t="str">
        <f t="shared" si="6"/>
        <v>GS&lt;50</v>
      </c>
      <c r="C57" s="59" t="s">
        <v>39</v>
      </c>
      <c r="D57" s="59">
        <v>4035</v>
      </c>
      <c r="E57" s="59">
        <v>4707</v>
      </c>
      <c r="F57" s="96"/>
      <c r="G57" s="96"/>
      <c r="H57" s="97">
        <f>+H31</f>
        <v>50491015.253330417</v>
      </c>
      <c r="I57" s="96"/>
      <c r="J57" s="96"/>
      <c r="K57" s="98">
        <f>+$G$18/1000</f>
        <v>7.0972932800000013E-2</v>
      </c>
      <c r="L57" s="64">
        <f>+K57*H57</f>
        <v>3583495.4325783951</v>
      </c>
    </row>
    <row r="58" spans="1:16" ht="15" customHeight="1" outlineLevel="1" x14ac:dyDescent="0.25">
      <c r="B58" s="95" t="str">
        <f>IF(B32=0,"",B32)</f>
        <v>GS 50 - 2,999</v>
      </c>
      <c r="C58" s="59" t="s">
        <v>39</v>
      </c>
      <c r="D58" s="59">
        <v>4010</v>
      </c>
      <c r="E58" s="59">
        <v>4707</v>
      </c>
      <c r="F58" s="96"/>
      <c r="G58" s="96"/>
      <c r="H58" s="97">
        <f t="shared" si="7"/>
        <v>838682192.78395426</v>
      </c>
      <c r="I58" s="96"/>
      <c r="J58" s="96"/>
      <c r="K58" s="98">
        <f t="shared" ref="K58:K65" si="8">+$G$18/1000</f>
        <v>7.0972932800000013E-2</v>
      </c>
      <c r="L58" s="64">
        <f t="shared" si="5"/>
        <v>59523734.909012243</v>
      </c>
    </row>
    <row r="59" spans="1:16" ht="15" customHeight="1" outlineLevel="1" x14ac:dyDescent="0.25">
      <c r="B59" s="95" t="str">
        <f>IF(B33=0,"",B33)</f>
        <v>GS 3,000 - 4,999</v>
      </c>
      <c r="C59" s="59" t="s">
        <v>39</v>
      </c>
      <c r="D59" s="59">
        <v>4025</v>
      </c>
      <c r="E59" s="59">
        <v>4707</v>
      </c>
      <c r="F59" s="96"/>
      <c r="G59" s="96"/>
      <c r="H59" s="97">
        <f>+H33</f>
        <v>43280479.622407138</v>
      </c>
      <c r="I59" s="96"/>
      <c r="J59" s="96"/>
      <c r="K59" s="98">
        <f>+$G$18/1000</f>
        <v>7.0972932800000013E-2</v>
      </c>
      <c r="L59" s="64">
        <f t="shared" si="5"/>
        <v>3071742.5717928717</v>
      </c>
    </row>
    <row r="60" spans="1:16" ht="15" customHeight="1" outlineLevel="1" x14ac:dyDescent="0.25">
      <c r="B60" s="95" t="str">
        <f t="shared" si="6"/>
        <v>Large Use</v>
      </c>
      <c r="C60" s="59" t="s">
        <v>39</v>
      </c>
      <c r="D60" s="59">
        <v>4025</v>
      </c>
      <c r="E60" s="59">
        <v>4707</v>
      </c>
      <c r="F60" s="96"/>
      <c r="G60" s="96"/>
      <c r="H60" s="97">
        <f t="shared" si="7"/>
        <v>48682435.110361874</v>
      </c>
      <c r="I60" s="96"/>
      <c r="J60" s="96"/>
      <c r="K60" s="98">
        <f t="shared" si="8"/>
        <v>7.0972932800000013E-2</v>
      </c>
      <c r="L60" s="64">
        <f t="shared" si="5"/>
        <v>3455135.1956280745</v>
      </c>
    </row>
    <row r="61" spans="1:16" ht="15" customHeight="1" outlineLevel="1" x14ac:dyDescent="0.25">
      <c r="B61" s="95" t="str">
        <f t="shared" si="6"/>
        <v>Street Light</v>
      </c>
      <c r="C61" s="59" t="s">
        <v>39</v>
      </c>
      <c r="D61" s="59">
        <v>4025</v>
      </c>
      <c r="E61" s="59">
        <v>4707</v>
      </c>
      <c r="F61" s="96"/>
      <c r="G61" s="96"/>
      <c r="H61" s="97">
        <f t="shared" si="7"/>
        <v>16273488.111354187</v>
      </c>
      <c r="I61" s="96"/>
      <c r="J61" s="96"/>
      <c r="K61" s="98">
        <f t="shared" si="8"/>
        <v>7.0972932800000013E-2</v>
      </c>
      <c r="L61" s="64">
        <f t="shared" si="5"/>
        <v>1154977.1781487397</v>
      </c>
    </row>
    <row r="62" spans="1:16" ht="15" customHeight="1" outlineLevel="1" x14ac:dyDescent="0.25">
      <c r="B62" s="95" t="str">
        <f>IF(B36=0,"",B36)</f>
        <v>Sentinel Light</v>
      </c>
      <c r="C62" s="59" t="s">
        <v>39</v>
      </c>
      <c r="D62" s="59">
        <v>4025</v>
      </c>
      <c r="E62" s="59">
        <v>4707</v>
      </c>
      <c r="F62" s="96"/>
      <c r="G62" s="96"/>
      <c r="H62" s="97">
        <f>+H36</f>
        <v>0</v>
      </c>
      <c r="I62" s="96"/>
      <c r="J62" s="96"/>
      <c r="K62" s="98">
        <f t="shared" si="8"/>
        <v>7.0972932800000013E-2</v>
      </c>
      <c r="L62" s="64">
        <f t="shared" si="5"/>
        <v>0</v>
      </c>
    </row>
    <row r="63" spans="1:16" ht="15" customHeight="1" outlineLevel="1" x14ac:dyDescent="0.25">
      <c r="B63" s="95" t="str">
        <f t="shared" si="6"/>
        <v>USL</v>
      </c>
      <c r="C63" s="59" t="s">
        <v>39</v>
      </c>
      <c r="D63" s="59">
        <v>4025</v>
      </c>
      <c r="E63" s="59">
        <v>4707</v>
      </c>
      <c r="F63" s="96"/>
      <c r="G63" s="96"/>
      <c r="H63" s="97">
        <f t="shared" si="7"/>
        <v>4280.034540994121</v>
      </c>
      <c r="I63" s="96"/>
      <c r="J63" s="96"/>
      <c r="K63" s="98">
        <f t="shared" si="8"/>
        <v>7.0972932800000013E-2</v>
      </c>
      <c r="L63" s="64">
        <f t="shared" si="5"/>
        <v>303.76660385965465</v>
      </c>
    </row>
    <row r="64" spans="1:16" ht="15" customHeight="1" outlineLevel="1" x14ac:dyDescent="0.25">
      <c r="B64" s="95" t="str">
        <f t="shared" si="6"/>
        <v/>
      </c>
      <c r="C64" s="59" t="s">
        <v>39</v>
      </c>
      <c r="D64" s="59">
        <v>4025</v>
      </c>
      <c r="E64" s="59">
        <v>4707</v>
      </c>
      <c r="F64" s="96"/>
      <c r="G64" s="96"/>
      <c r="H64" s="97">
        <f>+H38</f>
        <v>0</v>
      </c>
      <c r="I64" s="96"/>
      <c r="J64" s="96"/>
      <c r="K64" s="98">
        <f t="shared" si="8"/>
        <v>7.0972932800000013E-2</v>
      </c>
      <c r="L64" s="64">
        <f>+K64*H64</f>
        <v>0</v>
      </c>
    </row>
    <row r="65" spans="1:16" ht="15" customHeight="1" outlineLevel="1" x14ac:dyDescent="0.25">
      <c r="B65" s="95" t="str">
        <f t="shared" si="6"/>
        <v/>
      </c>
      <c r="C65" s="59" t="s">
        <v>39</v>
      </c>
      <c r="D65" s="59">
        <v>4025</v>
      </c>
      <c r="E65" s="59">
        <v>4707</v>
      </c>
      <c r="F65" s="96"/>
      <c r="G65" s="96"/>
      <c r="H65" s="97">
        <f>+H39</f>
        <v>0</v>
      </c>
      <c r="I65" s="96"/>
      <c r="J65" s="96"/>
      <c r="K65" s="98">
        <f t="shared" si="8"/>
        <v>7.0972932800000013E-2</v>
      </c>
      <c r="L65" s="64">
        <f t="shared" si="5"/>
        <v>0</v>
      </c>
    </row>
    <row r="66" spans="1:16" ht="15" customHeight="1" outlineLevel="1" x14ac:dyDescent="0.25">
      <c r="B66" s="95" t="s">
        <v>55</v>
      </c>
      <c r="C66" s="54"/>
      <c r="D66" s="54"/>
      <c r="E66" s="55"/>
      <c r="F66" s="99"/>
      <c r="G66" s="99"/>
      <c r="H66" s="100">
        <f>SUM(H55:H65)</f>
        <v>1016568460.1904027</v>
      </c>
      <c r="I66" s="99"/>
      <c r="J66" s="99"/>
      <c r="K66" s="101"/>
      <c r="L66" s="72"/>
      <c r="P66" s="102"/>
    </row>
    <row r="67" spans="1:16" ht="15" customHeight="1" outlineLevel="1" x14ac:dyDescent="0.25">
      <c r="B67" s="49" t="s">
        <v>48</v>
      </c>
      <c r="C67" s="103"/>
      <c r="D67" s="50"/>
      <c r="E67" s="51"/>
      <c r="F67" s="104"/>
      <c r="G67" s="104"/>
      <c r="H67" s="104"/>
      <c r="I67" s="104"/>
      <c r="J67" s="104"/>
      <c r="K67" s="69"/>
      <c r="L67" s="105">
        <f>SUM(L55:L65)</f>
        <v>72148845.011692956</v>
      </c>
    </row>
    <row r="68" spans="1:16" ht="15" customHeight="1" outlineLevel="1" x14ac:dyDescent="0.25">
      <c r="B68" s="92"/>
      <c r="C68" s="106"/>
      <c r="D68" s="107"/>
      <c r="E68" s="107"/>
      <c r="F68" s="108"/>
      <c r="G68" s="108"/>
      <c r="H68" s="108"/>
      <c r="I68" s="108"/>
      <c r="J68" s="108"/>
      <c r="K68" s="108"/>
      <c r="L68" s="8"/>
    </row>
    <row r="69" spans="1:16" ht="15" customHeight="1" outlineLevel="1" x14ac:dyDescent="0.25">
      <c r="L69" s="109"/>
    </row>
    <row r="70" spans="1:16" ht="21" x14ac:dyDescent="0.55000000000000004">
      <c r="A70" s="1" t="s">
        <v>56</v>
      </c>
      <c r="F70" s="110"/>
      <c r="G70" s="110"/>
      <c r="H70" s="110"/>
      <c r="I70" s="110"/>
      <c r="J70" s="110"/>
      <c r="K70" s="110"/>
    </row>
    <row r="71" spans="1:16" x14ac:dyDescent="0.25">
      <c r="A71" s="1" t="s">
        <v>57</v>
      </c>
      <c r="G71" s="111"/>
      <c r="H71" s="111"/>
      <c r="I71" s="111"/>
      <c r="J71" s="111"/>
      <c r="K71" s="111"/>
    </row>
    <row r="72" spans="1:16" x14ac:dyDescent="0.25">
      <c r="A72" s="1" t="s">
        <v>58</v>
      </c>
    </row>
  </sheetData>
  <mergeCells count="8">
    <mergeCell ref="G43:L43"/>
    <mergeCell ref="G52:L52"/>
    <mergeCell ref="B4:I6"/>
    <mergeCell ref="C17:E17"/>
    <mergeCell ref="C18:E18"/>
    <mergeCell ref="C19:E19"/>
    <mergeCell ref="C20:E20"/>
    <mergeCell ref="G26:L26"/>
  </mergeCells>
  <conditionalFormatting sqref="B1">
    <cfRule type="expression" dxfId="4" priority="1" stopIfTrue="1">
      <formula>LEFT($C1,6)="Macros"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BF302C-785A-4C11-9A31-F7A2736C2DD3}">
  <sheetPr codeName="Sheet11"/>
  <dimension ref="A1:L184"/>
  <sheetViews>
    <sheetView workbookViewId="0">
      <selection activeCell="M34" sqref="M34"/>
    </sheetView>
  </sheetViews>
  <sheetFormatPr defaultColWidth="9.28515625" defaultRowHeight="15" x14ac:dyDescent="0.25"/>
  <cols>
    <col min="1" max="1" width="37" style="1" customWidth="1"/>
    <col min="2" max="2" width="8" style="1" bestFit="1" customWidth="1"/>
    <col min="3" max="3" width="1.5703125" style="1" customWidth="1"/>
    <col min="4" max="4" width="23.28515625" style="1" bestFit="1" customWidth="1"/>
    <col min="5" max="5" width="15.28515625" style="1" bestFit="1" customWidth="1"/>
    <col min="6" max="6" width="12.7109375" style="1" bestFit="1" customWidth="1"/>
    <col min="7" max="7" width="2.28515625" style="1" customWidth="1"/>
    <col min="8" max="8" width="19.28515625" style="1" customWidth="1"/>
    <col min="9" max="9" width="11.28515625" style="1" customWidth="1"/>
    <col min="10" max="10" width="13.28515625" style="1" customWidth="1"/>
    <col min="11" max="11" width="16.28515625" style="1" bestFit="1" customWidth="1"/>
    <col min="12" max="12" width="12" style="1" bestFit="1" customWidth="1"/>
    <col min="13" max="16384" width="9.28515625" style="1"/>
  </cols>
  <sheetData>
    <row r="1" spans="1:11" ht="21" x14ac:dyDescent="0.35">
      <c r="A1" s="200" t="s">
        <v>109</v>
      </c>
      <c r="B1" s="200"/>
      <c r="C1" s="200"/>
      <c r="D1" s="200"/>
      <c r="E1" s="200"/>
      <c r="F1" s="200"/>
      <c r="G1" s="200"/>
      <c r="H1" s="200"/>
      <c r="I1" s="200"/>
      <c r="J1" s="200"/>
    </row>
    <row r="2" spans="1:11" x14ac:dyDescent="0.25">
      <c r="A2" s="112"/>
      <c r="B2" s="112"/>
      <c r="C2" s="112"/>
      <c r="D2" s="112"/>
      <c r="E2" s="112"/>
      <c r="F2" s="112"/>
      <c r="G2" s="112"/>
      <c r="H2" s="112"/>
      <c r="I2" s="112"/>
      <c r="J2" s="4" t="s">
        <v>0</v>
      </c>
      <c r="K2" s="5" t="s">
        <v>110</v>
      </c>
    </row>
    <row r="3" spans="1:11" x14ac:dyDescent="0.25">
      <c r="A3" s="112"/>
      <c r="B3" s="112"/>
      <c r="C3" s="112"/>
      <c r="D3" s="112"/>
      <c r="E3" s="112"/>
      <c r="F3" s="112"/>
      <c r="G3" s="112"/>
      <c r="H3" s="112"/>
      <c r="I3" s="112"/>
      <c r="J3" s="4" t="s">
        <v>1</v>
      </c>
      <c r="K3" s="5"/>
    </row>
    <row r="4" spans="1:11" x14ac:dyDescent="0.25">
      <c r="A4" s="112"/>
      <c r="B4" s="112"/>
      <c r="C4" s="112"/>
      <c r="D4" s="112"/>
      <c r="E4" s="112"/>
      <c r="F4" s="112"/>
      <c r="G4" s="112"/>
      <c r="H4" s="112"/>
      <c r="I4" s="112"/>
      <c r="J4" s="4" t="s">
        <v>3</v>
      </c>
      <c r="K4" s="5"/>
    </row>
    <row r="5" spans="1:11" x14ac:dyDescent="0.25">
      <c r="A5" s="112"/>
      <c r="B5" s="112"/>
      <c r="C5" s="112"/>
      <c r="D5" s="112"/>
      <c r="E5" s="112"/>
      <c r="F5" s="112"/>
      <c r="G5" s="112"/>
      <c r="H5" s="112"/>
      <c r="I5" s="112"/>
      <c r="J5" s="4" t="s">
        <v>4</v>
      </c>
      <c r="K5" s="5"/>
    </row>
    <row r="6" spans="1:11" x14ac:dyDescent="0.25">
      <c r="A6" s="112"/>
      <c r="B6" s="112"/>
      <c r="C6" s="112"/>
      <c r="D6" s="112"/>
      <c r="E6" s="112"/>
      <c r="F6" s="112"/>
      <c r="G6" s="112"/>
      <c r="H6" s="112"/>
      <c r="I6" s="112"/>
      <c r="J6" s="4" t="s">
        <v>5</v>
      </c>
      <c r="K6" s="5"/>
    </row>
    <row r="7" spans="1:11" x14ac:dyDescent="0.25">
      <c r="A7" s="1" t="s">
        <v>60</v>
      </c>
      <c r="J7" s="4"/>
      <c r="K7" s="9"/>
    </row>
    <row r="8" spans="1:11" x14ac:dyDescent="0.25">
      <c r="A8" s="1" t="s">
        <v>61</v>
      </c>
      <c r="J8" s="4" t="s">
        <v>6</v>
      </c>
      <c r="K8" s="175">
        <v>46150</v>
      </c>
    </row>
    <row r="9" spans="1:11" x14ac:dyDescent="0.25">
      <c r="A9" s="1" t="s">
        <v>62</v>
      </c>
      <c r="E9" s="184"/>
      <c r="F9" s="184"/>
      <c r="G9" s="8"/>
      <c r="H9" s="8"/>
      <c r="I9" s="184"/>
      <c r="J9" s="184"/>
    </row>
    <row r="10" spans="1:11" x14ac:dyDescent="0.25">
      <c r="B10" s="113"/>
      <c r="C10" s="114"/>
      <c r="D10" s="173" t="str">
        <f>'App.2-ZA_Com. Exp. (2031)'!G26</f>
        <v>2031 Test Year</v>
      </c>
      <c r="E10" s="201" t="s">
        <v>13</v>
      </c>
      <c r="F10" s="201"/>
      <c r="G10" s="116"/>
      <c r="H10" s="115" t="str">
        <f>D10</f>
        <v>2031 Test Year</v>
      </c>
      <c r="I10" s="201" t="s">
        <v>12</v>
      </c>
      <c r="J10" s="201"/>
      <c r="K10" s="117" t="s">
        <v>63</v>
      </c>
    </row>
    <row r="11" spans="1:11" x14ac:dyDescent="0.25">
      <c r="A11" s="118" t="s">
        <v>64</v>
      </c>
      <c r="B11" s="197" t="s">
        <v>65</v>
      </c>
      <c r="C11" s="119"/>
      <c r="D11" s="120" t="s">
        <v>66</v>
      </c>
      <c r="E11" s="120" t="s">
        <v>67</v>
      </c>
      <c r="F11" s="57" t="s">
        <v>68</v>
      </c>
      <c r="G11" s="8"/>
      <c r="H11" s="120" t="s">
        <v>66</v>
      </c>
      <c r="I11" s="120" t="s">
        <v>67</v>
      </c>
      <c r="J11" s="57" t="s">
        <v>68</v>
      </c>
      <c r="K11" s="121" t="s">
        <v>69</v>
      </c>
    </row>
    <row r="12" spans="1:11" x14ac:dyDescent="0.25">
      <c r="A12" s="122" t="s">
        <v>70</v>
      </c>
      <c r="B12" s="198"/>
      <c r="C12" s="123"/>
      <c r="D12" s="124"/>
      <c r="E12" s="125"/>
      <c r="F12" s="126"/>
      <c r="H12" s="124"/>
      <c r="I12" s="125"/>
      <c r="J12" s="126"/>
      <c r="K12" s="186"/>
    </row>
    <row r="13" spans="1:11" x14ac:dyDescent="0.25">
      <c r="A13" s="127" t="s">
        <v>38</v>
      </c>
      <c r="B13" s="128"/>
      <c r="C13" s="123"/>
      <c r="D13" s="124">
        <f>'App.2-ZA_Com. Exp. (2031)'!I29</f>
        <v>1651852542.0109048</v>
      </c>
      <c r="E13" s="171"/>
      <c r="F13" s="129">
        <f>D13*'App.2-ZA_Com. Exp. (2031)'!K29</f>
        <v>197530598.11319754</v>
      </c>
      <c r="H13" s="124">
        <f>'App.2-ZA_Com. Exp. (2031)'!H29</f>
        <v>20486097.86601245</v>
      </c>
      <c r="I13" s="130"/>
      <c r="J13" s="126">
        <f>H13*'App.2-ZA_Com. Exp. (2031)'!J29</f>
        <v>813310.22719430982</v>
      </c>
      <c r="K13" s="186"/>
    </row>
    <row r="14" spans="1:11" x14ac:dyDescent="0.25">
      <c r="A14" s="127" t="s">
        <v>40</v>
      </c>
      <c r="B14" s="128"/>
      <c r="C14" s="123"/>
      <c r="D14" s="124">
        <f>'App.2-ZA_Com. Exp. (2031)'!I30</f>
        <v>15234987.695490753</v>
      </c>
      <c r="E14" s="171"/>
      <c r="F14" s="129">
        <f>D14*'App.2-ZA_Com. Exp. (2031)'!K30</f>
        <v>1821818.930686143</v>
      </c>
      <c r="H14" s="124">
        <f>'App.2-ZA_Com. Exp. (2031)'!H30</f>
        <v>188942.68161331961</v>
      </c>
      <c r="I14" s="130"/>
      <c r="J14" s="126">
        <f>H14*'App.2-ZA_Com. Exp. (2031)'!J30</f>
        <v>7501.1364445630406</v>
      </c>
      <c r="K14" s="186"/>
    </row>
    <row r="15" spans="1:11" x14ac:dyDescent="0.25">
      <c r="A15" s="127" t="s">
        <v>41</v>
      </c>
      <c r="B15" s="128"/>
      <c r="C15" s="123"/>
      <c r="D15" s="124">
        <f>'App.2-ZA_Com. Exp. (2031)'!I31</f>
        <v>324335379.60025686</v>
      </c>
      <c r="E15" s="171"/>
      <c r="F15" s="129">
        <f>D15*'App.2-ZA_Com. Exp. (2031)'!K31</f>
        <v>38784431.353489891</v>
      </c>
      <c r="H15" s="124">
        <f>'App.2-ZA_Com. Exp. (2031)'!H31</f>
        <v>50572131.731830217</v>
      </c>
      <c r="I15" s="130"/>
      <c r="J15" s="126">
        <f>H15*'App.2-ZA_Com. Exp. (2031)'!J31</f>
        <v>2007743.6033708346</v>
      </c>
      <c r="K15" s="186"/>
    </row>
    <row r="16" spans="1:11" x14ac:dyDescent="0.25">
      <c r="A16" s="127" t="s">
        <v>42</v>
      </c>
      <c r="B16" s="128"/>
      <c r="C16" s="123"/>
      <c r="D16" s="124">
        <f>'App.2-ZA_Com. Exp. (2031)'!I32</f>
        <v>505842845.62317544</v>
      </c>
      <c r="E16" s="171"/>
      <c r="F16" s="129">
        <f>D16*'App.2-ZA_Com. Exp. (2031)'!K32</f>
        <v>60489321.719715625</v>
      </c>
      <c r="H16" s="124">
        <f>'App.2-ZA_Com. Exp. (2031)'!H32</f>
        <v>867420925.06113386</v>
      </c>
      <c r="I16" s="130"/>
      <c r="J16" s="126">
        <f>H16*'App.2-ZA_Com. Exp. (2031)'!J32</f>
        <v>34437124.836985312</v>
      </c>
      <c r="K16" s="186"/>
    </row>
    <row r="17" spans="1:11" x14ac:dyDescent="0.25">
      <c r="A17" s="127" t="s">
        <v>43</v>
      </c>
      <c r="B17" s="128"/>
      <c r="C17" s="123"/>
      <c r="D17" s="124">
        <f>'App.2-ZA_Com. Exp. (2031)'!I33</f>
        <v>9183599.0294421669</v>
      </c>
      <c r="E17" s="171"/>
      <c r="F17" s="129">
        <f>D17*'App.2-ZA_Com. Exp. (2031)'!K33</f>
        <v>1098186.2865974365</v>
      </c>
      <c r="H17" s="124">
        <f>'App.2-ZA_Com. Exp. (2031)'!H33</f>
        <v>55856059.214696966</v>
      </c>
      <c r="I17" s="130"/>
      <c r="J17" s="126">
        <f>H17*'App.2-ZA_Com. Exp. (2031)'!J33</f>
        <v>2217518.6561737577</v>
      </c>
      <c r="K17" s="186"/>
    </row>
    <row r="18" spans="1:11" x14ac:dyDescent="0.25">
      <c r="A18" s="127" t="s">
        <v>44</v>
      </c>
      <c r="B18" s="128"/>
      <c r="C18" s="123"/>
      <c r="D18" s="124">
        <f>'App.2-ZA_Com. Exp. (2031)'!I34</f>
        <v>0</v>
      </c>
      <c r="E18" s="171"/>
      <c r="F18" s="129">
        <f>D18*'App.2-ZA_Com. Exp. (2031)'!K34</f>
        <v>0</v>
      </c>
      <c r="H18" s="124">
        <f>'App.2-ZA_Com. Exp. (2031)'!H34</f>
        <v>66148036.643528998</v>
      </c>
      <c r="I18" s="130"/>
      <c r="J18" s="126">
        <f>H18*'App.2-ZA_Com. Exp. (2031)'!J34</f>
        <v>2626116.260054647</v>
      </c>
      <c r="K18" s="186"/>
    </row>
    <row r="19" spans="1:11" x14ac:dyDescent="0.25">
      <c r="A19" s="127" t="s">
        <v>45</v>
      </c>
      <c r="B19" s="128"/>
      <c r="C19" s="123"/>
      <c r="D19" s="124">
        <f>'App.2-ZA_Com. Exp. (2031)'!I35</f>
        <v>0</v>
      </c>
      <c r="E19" s="171"/>
      <c r="F19" s="129">
        <f>D19*'App.2-ZA_Com. Exp. (2031)'!K35</f>
        <v>0</v>
      </c>
      <c r="H19" s="124">
        <f>'App.2-ZA_Com. Exp. (2031)'!H35</f>
        <v>17107205.673963737</v>
      </c>
      <c r="I19" s="130"/>
      <c r="J19" s="126">
        <f>H19*'App.2-ZA_Com. Exp. (2031)'!J35</f>
        <v>679166.20453299838</v>
      </c>
      <c r="K19" s="186"/>
    </row>
    <row r="20" spans="1:11" x14ac:dyDescent="0.25">
      <c r="A20" s="127" t="s">
        <v>46</v>
      </c>
      <c r="B20" s="128"/>
      <c r="C20" s="123"/>
      <c r="D20" s="124">
        <f>'App.2-ZA_Com. Exp. (2031)'!I36</f>
        <v>85043.081691055369</v>
      </c>
      <c r="E20" s="171"/>
      <c r="F20" s="129">
        <f>D20*'App.2-ZA_Com. Exp. (2031)'!K36</f>
        <v>10169.558338042494</v>
      </c>
      <c r="H20" s="124">
        <f>'App.2-ZA_Com. Exp. (2031)'!H36</f>
        <v>0</v>
      </c>
      <c r="I20" s="130"/>
      <c r="J20" s="126">
        <f>H20*'App.2-ZA_Com. Exp. (2031)'!J36</f>
        <v>0</v>
      </c>
      <c r="K20" s="186"/>
    </row>
    <row r="21" spans="1:11" x14ac:dyDescent="0.25">
      <c r="A21" s="127" t="s">
        <v>47</v>
      </c>
      <c r="B21" s="128"/>
      <c r="C21" s="123"/>
      <c r="D21" s="124">
        <f>'App.2-ZA_Com. Exp. (2031)'!I37</f>
        <v>6624866.0473044589</v>
      </c>
      <c r="E21" s="171"/>
      <c r="F21" s="129">
        <f>D21*'App.2-ZA_Com. Exp. (2031)'!K37</f>
        <v>792209.78838147759</v>
      </c>
      <c r="H21" s="124">
        <f>'App.2-ZA_Com. Exp. (2031)'!H37</f>
        <v>4204.1748041201463</v>
      </c>
      <c r="I21" s="130"/>
      <c r="J21" s="126">
        <f>H21*'App.2-ZA_Com. Exp. (2031)'!J37</f>
        <v>166.90823149763193</v>
      </c>
      <c r="K21" s="186"/>
    </row>
    <row r="22" spans="1:11" x14ac:dyDescent="0.25">
      <c r="A22" s="127" t="s">
        <v>71</v>
      </c>
      <c r="B22" s="128"/>
      <c r="C22" s="131"/>
      <c r="D22" s="124">
        <v>0</v>
      </c>
      <c r="E22" s="171"/>
      <c r="F22" s="129">
        <v>0</v>
      </c>
      <c r="H22" s="124">
        <f>'App.2-ZA_Com. Exp. (2031)'!H38</f>
        <v>0</v>
      </c>
      <c r="I22" s="130"/>
      <c r="J22" s="126">
        <v>0</v>
      </c>
      <c r="K22" s="186"/>
    </row>
    <row r="23" spans="1:11" x14ac:dyDescent="0.25">
      <c r="A23" s="127" t="s">
        <v>71</v>
      </c>
      <c r="B23" s="132"/>
      <c r="C23" s="123"/>
      <c r="D23" s="124">
        <v>0</v>
      </c>
      <c r="E23" s="171"/>
      <c r="F23" s="129">
        <v>0</v>
      </c>
      <c r="H23" s="124">
        <f>'App.2-ZA_Com. Exp. (2031)'!H39</f>
        <v>0</v>
      </c>
      <c r="I23" s="130"/>
      <c r="J23" s="126">
        <v>0</v>
      </c>
      <c r="K23" s="186"/>
    </row>
    <row r="24" spans="1:11" x14ac:dyDescent="0.25">
      <c r="A24" s="122" t="s">
        <v>72</v>
      </c>
      <c r="B24" s="127"/>
      <c r="C24" s="123"/>
      <c r="D24" s="124"/>
      <c r="E24" s="133"/>
      <c r="F24" s="129">
        <f>SUM(F13:F23)</f>
        <v>300526735.75040609</v>
      </c>
      <c r="G24" s="127"/>
      <c r="H24" s="124"/>
      <c r="I24" s="134"/>
      <c r="J24" s="135">
        <f>SUM(J13:J23)</f>
        <v>42788647.832987919</v>
      </c>
      <c r="K24" s="136">
        <f>F24+J24</f>
        <v>343315383.58339399</v>
      </c>
    </row>
    <row r="25" spans="1:11" ht="7.5" customHeight="1" x14ac:dyDescent="0.25">
      <c r="D25" s="137"/>
      <c r="I25" s="196"/>
      <c r="J25" s="195"/>
    </row>
    <row r="26" spans="1:11" x14ac:dyDescent="0.25">
      <c r="A26" s="118" t="s">
        <v>74</v>
      </c>
      <c r="B26" s="197" t="s">
        <v>65</v>
      </c>
      <c r="C26" s="119"/>
      <c r="D26" s="191" t="s">
        <v>66</v>
      </c>
      <c r="E26" s="187" t="s">
        <v>67</v>
      </c>
      <c r="F26" s="189" t="s">
        <v>68</v>
      </c>
      <c r="G26" s="8"/>
      <c r="H26" s="193" t="s">
        <v>66</v>
      </c>
      <c r="I26" s="187" t="s">
        <v>67</v>
      </c>
      <c r="J26" s="189" t="s">
        <v>68</v>
      </c>
      <c r="K26" s="191" t="s">
        <v>63</v>
      </c>
    </row>
    <row r="27" spans="1:11" x14ac:dyDescent="0.25">
      <c r="A27" s="122" t="s">
        <v>75</v>
      </c>
      <c r="B27" s="198"/>
      <c r="C27" s="119"/>
      <c r="D27" s="196"/>
      <c r="E27" s="195"/>
      <c r="F27" s="190"/>
      <c r="G27" s="8"/>
      <c r="H27" s="199"/>
      <c r="I27" s="195"/>
      <c r="J27" s="190"/>
      <c r="K27" s="192"/>
    </row>
    <row r="28" spans="1:11" x14ac:dyDescent="0.25">
      <c r="A28" s="127" t="str">
        <f>IF(A13="","",A13 &amp; " - Class B")</f>
        <v>Residential - Class B</v>
      </c>
      <c r="B28" s="128"/>
      <c r="C28" s="123"/>
      <c r="D28" s="77"/>
      <c r="E28" s="77"/>
      <c r="F28" s="141">
        <f>D28*E28</f>
        <v>0</v>
      </c>
      <c r="H28" s="142"/>
      <c r="I28" s="77"/>
      <c r="J28" s="126">
        <f>'App.2-ZA_Com. Exp. (2031)'!L55</f>
        <v>1636443.0416735751</v>
      </c>
      <c r="K28" s="186"/>
    </row>
    <row r="29" spans="1:11" x14ac:dyDescent="0.25">
      <c r="A29" s="127" t="str">
        <f t="shared" ref="A29:A38" si="0">IF(A14="","",A14 &amp; " - Class B")</f>
        <v>Residential Seasonal - Class B</v>
      </c>
      <c r="B29" s="128"/>
      <c r="C29" s="123"/>
      <c r="D29" s="77"/>
      <c r="E29" s="77"/>
      <c r="F29" s="141">
        <f t="shared" ref="F29:F38" si="1">D29*E29</f>
        <v>0</v>
      </c>
      <c r="H29" s="142"/>
      <c r="I29" s="77"/>
      <c r="J29" s="126">
        <f>'App.2-ZA_Com. Exp. (2031)'!L56</f>
        <v>15092.86632444689</v>
      </c>
      <c r="K29" s="186"/>
    </row>
    <row r="30" spans="1:11" x14ac:dyDescent="0.25">
      <c r="A30" s="127" t="str">
        <f t="shared" si="0"/>
        <v>GS&lt;50 - Class B</v>
      </c>
      <c r="B30" s="128"/>
      <c r="C30" s="123"/>
      <c r="D30" s="77"/>
      <c r="E30" s="77"/>
      <c r="F30" s="141">
        <f t="shared" si="1"/>
        <v>0</v>
      </c>
      <c r="H30" s="142"/>
      <c r="I30" s="77"/>
      <c r="J30" s="126">
        <f>'App.2-ZA_Com. Exp. (2031)'!L57</f>
        <v>4039735.3178934907</v>
      </c>
      <c r="K30" s="186"/>
    </row>
    <row r="31" spans="1:11" x14ac:dyDescent="0.25">
      <c r="A31" s="127" t="str">
        <f t="shared" si="0"/>
        <v>GS 50 - 2,999 - Class B</v>
      </c>
      <c r="B31" s="128"/>
      <c r="C31" s="123"/>
      <c r="D31" s="77"/>
      <c r="E31" s="77"/>
      <c r="F31" s="141">
        <f t="shared" si="1"/>
        <v>0</v>
      </c>
      <c r="H31" s="142"/>
      <c r="I31" s="77"/>
      <c r="J31" s="126">
        <f>'App.2-ZA_Com. Exp. (2031)'!L58</f>
        <v>69290156.97876513</v>
      </c>
      <c r="K31" s="186"/>
    </row>
    <row r="32" spans="1:11" x14ac:dyDescent="0.25">
      <c r="A32" s="127" t="str">
        <f t="shared" si="0"/>
        <v>GS 3,000 - 4,999 - Class B</v>
      </c>
      <c r="B32" s="128"/>
      <c r="C32" s="123"/>
      <c r="D32" s="77"/>
      <c r="E32" s="77"/>
      <c r="F32" s="141">
        <f t="shared" si="1"/>
        <v>0</v>
      </c>
      <c r="H32" s="142"/>
      <c r="I32" s="77"/>
      <c r="J32" s="126">
        <f>'App.2-ZA_Com. Exp. (2031)'!L59</f>
        <v>4461818.938629807</v>
      </c>
      <c r="K32" s="186"/>
    </row>
    <row r="33" spans="1:12" x14ac:dyDescent="0.25">
      <c r="A33" s="127" t="str">
        <f t="shared" si="0"/>
        <v>Large Use - Class B</v>
      </c>
      <c r="B33" s="128"/>
      <c r="C33" s="123"/>
      <c r="D33" s="77"/>
      <c r="E33" s="77"/>
      <c r="F33" s="141">
        <f t="shared" si="1"/>
        <v>0</v>
      </c>
      <c r="H33" s="142"/>
      <c r="I33" s="77"/>
      <c r="J33" s="126">
        <f>'App.2-ZA_Com. Exp. (2031)'!L60</f>
        <v>5283948.9000616446</v>
      </c>
      <c r="K33" s="186"/>
    </row>
    <row r="34" spans="1:12" x14ac:dyDescent="0.25">
      <c r="A34" s="127" t="str">
        <f t="shared" si="0"/>
        <v>Street Light - Class B</v>
      </c>
      <c r="B34" s="128"/>
      <c r="C34" s="123"/>
      <c r="D34" s="77"/>
      <c r="E34" s="77"/>
      <c r="F34" s="141">
        <f t="shared" si="1"/>
        <v>0</v>
      </c>
      <c r="H34" s="142"/>
      <c r="I34" s="77"/>
      <c r="J34" s="126">
        <f>'App.2-ZA_Com. Exp. (2031)'!L61</f>
        <v>1366534.8994589073</v>
      </c>
      <c r="K34" s="186"/>
    </row>
    <row r="35" spans="1:12" x14ac:dyDescent="0.25">
      <c r="A35" s="127" t="str">
        <f t="shared" si="0"/>
        <v>Sentinel Light - Class B</v>
      </c>
      <c r="B35" s="128"/>
      <c r="C35" s="123"/>
      <c r="D35" s="77"/>
      <c r="E35" s="77"/>
      <c r="F35" s="141">
        <f t="shared" si="1"/>
        <v>0</v>
      </c>
      <c r="H35" s="142"/>
      <c r="I35" s="77"/>
      <c r="J35" s="126">
        <f>'App.2-ZA_Com. Exp. (2031)'!L62</f>
        <v>0</v>
      </c>
      <c r="K35" s="186"/>
    </row>
    <row r="36" spans="1:12" x14ac:dyDescent="0.25">
      <c r="A36" s="127" t="str">
        <f t="shared" si="0"/>
        <v>USL - Class B</v>
      </c>
      <c r="B36" s="128"/>
      <c r="C36" s="123"/>
      <c r="D36" s="77"/>
      <c r="E36" s="77"/>
      <c r="F36" s="141">
        <f t="shared" si="1"/>
        <v>0</v>
      </c>
      <c r="H36" s="142"/>
      <c r="I36" s="77"/>
      <c r="J36" s="126">
        <f>'App.2-ZA_Com. Exp. (2031)'!L63</f>
        <v>335.83226289257823</v>
      </c>
      <c r="K36" s="186"/>
    </row>
    <row r="37" spans="1:12" x14ac:dyDescent="0.25">
      <c r="A37" s="127" t="str">
        <f t="shared" si="0"/>
        <v/>
      </c>
      <c r="B37" s="128"/>
      <c r="C37" s="123"/>
      <c r="D37" s="77"/>
      <c r="E37" s="77"/>
      <c r="F37" s="141">
        <f t="shared" si="1"/>
        <v>0</v>
      </c>
      <c r="H37" s="142"/>
      <c r="I37" s="77"/>
      <c r="J37" s="126">
        <v>0</v>
      </c>
      <c r="K37" s="186"/>
    </row>
    <row r="38" spans="1:12" x14ac:dyDescent="0.25">
      <c r="A38" s="127" t="str">
        <f t="shared" si="0"/>
        <v/>
      </c>
      <c r="B38" s="128"/>
      <c r="C38" s="123"/>
      <c r="D38" s="77"/>
      <c r="E38" s="77"/>
      <c r="F38" s="141">
        <f t="shared" si="1"/>
        <v>0</v>
      </c>
      <c r="H38" s="142"/>
      <c r="I38" s="77"/>
      <c r="J38" s="126">
        <v>0</v>
      </c>
      <c r="K38" s="186"/>
    </row>
    <row r="39" spans="1:12" x14ac:dyDescent="0.25">
      <c r="A39" s="127" t="s">
        <v>71</v>
      </c>
      <c r="B39" s="128"/>
      <c r="C39" s="123"/>
      <c r="D39" s="77"/>
      <c r="E39" s="77"/>
      <c r="F39" s="141">
        <f>D39*E39</f>
        <v>0</v>
      </c>
      <c r="H39" s="142"/>
      <c r="I39" s="77"/>
      <c r="J39" s="126">
        <f>'App.2-ZA_Com. Exp. (2031)'!L45</f>
        <v>1676.1114834274524</v>
      </c>
      <c r="K39" s="186"/>
    </row>
    <row r="40" spans="1:12" x14ac:dyDescent="0.25">
      <c r="A40" s="127" t="s">
        <v>71</v>
      </c>
      <c r="B40" s="128"/>
      <c r="C40" s="123"/>
      <c r="D40" s="77"/>
      <c r="E40" s="77"/>
      <c r="F40" s="141">
        <f>D40*E40</f>
        <v>0</v>
      </c>
      <c r="H40" s="142"/>
      <c r="I40" s="77"/>
      <c r="J40" s="126">
        <f>'App.2-ZA_Com. Exp. (2031)'!L46</f>
        <v>3715081.6772771622</v>
      </c>
      <c r="K40" s="186"/>
    </row>
    <row r="41" spans="1:12" x14ac:dyDescent="0.25">
      <c r="A41" s="127" t="s">
        <v>71</v>
      </c>
      <c r="B41" s="128"/>
      <c r="C41" s="123"/>
      <c r="D41" s="77"/>
      <c r="E41" s="77"/>
      <c r="F41" s="141">
        <f>D41*E41</f>
        <v>0</v>
      </c>
      <c r="H41" s="142"/>
      <c r="I41" s="77"/>
      <c r="J41" s="126">
        <f>'App.2-ZA_Com. Exp. (2031)'!L47</f>
        <v>9725561.5605364162</v>
      </c>
      <c r="K41" s="186"/>
      <c r="L41" s="8"/>
    </row>
    <row r="42" spans="1:12" x14ac:dyDescent="0.25">
      <c r="A42" s="127" t="s">
        <v>71</v>
      </c>
      <c r="B42" s="128"/>
      <c r="C42" s="123"/>
      <c r="D42" s="77"/>
      <c r="E42" s="77"/>
      <c r="F42" s="141">
        <f>D42*E42</f>
        <v>0</v>
      </c>
      <c r="H42" s="142"/>
      <c r="I42" s="77"/>
      <c r="J42" s="126">
        <f>'App.2-ZA_Com. Exp. (2031)'!L48</f>
        <v>17082845.03186417</v>
      </c>
      <c r="K42" s="186"/>
    </row>
    <row r="43" spans="1:12" x14ac:dyDescent="0.25">
      <c r="A43" s="127" t="s">
        <v>71</v>
      </c>
      <c r="B43" s="128"/>
      <c r="C43" s="123"/>
      <c r="D43" s="77"/>
      <c r="E43" s="77"/>
      <c r="F43" s="141">
        <f>D43*E43</f>
        <v>0</v>
      </c>
      <c r="H43" s="142"/>
      <c r="I43" s="77"/>
      <c r="J43" s="126">
        <v>0</v>
      </c>
      <c r="K43" s="186"/>
    </row>
    <row r="44" spans="1:12" x14ac:dyDescent="0.25">
      <c r="A44" s="122" t="s">
        <v>72</v>
      </c>
      <c r="B44" s="143"/>
      <c r="C44" s="123"/>
      <c r="D44" s="134"/>
      <c r="E44" s="133"/>
      <c r="F44" s="127">
        <f>SUM(F28:F43)</f>
        <v>0</v>
      </c>
      <c r="G44" s="127"/>
      <c r="H44" s="133"/>
      <c r="I44" s="133"/>
      <c r="J44" s="144">
        <f>SUM(J28:J43)</f>
        <v>116619231.15623106</v>
      </c>
      <c r="K44" s="136">
        <f>F44+J44</f>
        <v>116619231.15623106</v>
      </c>
      <c r="L44" s="145"/>
    </row>
    <row r="45" spans="1:12" ht="8.25" customHeight="1" x14ac:dyDescent="0.25">
      <c r="B45" s="137"/>
      <c r="D45" s="137"/>
    </row>
    <row r="46" spans="1:12" x14ac:dyDescent="0.25">
      <c r="A46" s="118" t="s">
        <v>76</v>
      </c>
      <c r="B46" s="195"/>
      <c r="C46" s="119"/>
      <c r="D46" s="196" t="s">
        <v>77</v>
      </c>
      <c r="E46" s="186" t="s">
        <v>67</v>
      </c>
      <c r="F46" s="189" t="s">
        <v>68</v>
      </c>
      <c r="G46" s="8"/>
      <c r="H46" s="193" t="s">
        <v>66</v>
      </c>
      <c r="I46" s="186" t="s">
        <v>67</v>
      </c>
      <c r="J46" s="189" t="s">
        <v>68</v>
      </c>
      <c r="K46" s="191" t="s">
        <v>63</v>
      </c>
    </row>
    <row r="47" spans="1:12" x14ac:dyDescent="0.25">
      <c r="A47" s="122" t="s">
        <v>75</v>
      </c>
      <c r="B47" s="188"/>
      <c r="C47" s="139"/>
      <c r="D47" s="192"/>
      <c r="E47" s="186"/>
      <c r="F47" s="190"/>
      <c r="G47" s="8"/>
      <c r="H47" s="194"/>
      <c r="I47" s="186"/>
      <c r="J47" s="190"/>
      <c r="K47" s="192"/>
    </row>
    <row r="48" spans="1:12" x14ac:dyDescent="0.25">
      <c r="A48" s="127" t="str">
        <f>IF(A13="","",A13)</f>
        <v>Residential</v>
      </c>
      <c r="B48" s="128"/>
      <c r="C48" s="123"/>
      <c r="D48" s="146">
        <v>1651852542.0109048</v>
      </c>
      <c r="E48" s="147">
        <v>1.54E-2</v>
      </c>
      <c r="F48" s="148">
        <f>D48*E48</f>
        <v>25438529.146967936</v>
      </c>
      <c r="H48" s="146">
        <v>20486097.86601245</v>
      </c>
      <c r="I48" s="147">
        <f>E48</f>
        <v>1.54E-2</v>
      </c>
      <c r="J48" s="148">
        <f>H48*I48</f>
        <v>315485.90713659173</v>
      </c>
      <c r="K48" s="186"/>
    </row>
    <row r="49" spans="1:11" x14ac:dyDescent="0.25">
      <c r="A49" s="127" t="str">
        <f t="shared" ref="A49:A51" si="2">IF(A14="","",A14)</f>
        <v>Residential Seasonal</v>
      </c>
      <c r="B49" s="128"/>
      <c r="C49" s="131"/>
      <c r="D49" s="146">
        <v>15234987.695490753</v>
      </c>
      <c r="E49" s="147">
        <v>1.55E-2</v>
      </c>
      <c r="F49" s="148">
        <f t="shared" ref="F49:F60" si="3">D49*E49</f>
        <v>236142.30928010668</v>
      </c>
      <c r="H49" s="146">
        <v>188942.68161331961</v>
      </c>
      <c r="I49" s="147">
        <f t="shared" ref="I49:I58" si="4">E49</f>
        <v>1.55E-2</v>
      </c>
      <c r="J49" s="148">
        <f t="shared" ref="J49:J59" si="5">H49*I49</f>
        <v>2928.6115650064539</v>
      </c>
      <c r="K49" s="186"/>
    </row>
    <row r="50" spans="1:11" x14ac:dyDescent="0.25">
      <c r="A50" s="127" t="str">
        <f t="shared" si="2"/>
        <v>GS&lt;50</v>
      </c>
      <c r="B50" s="128"/>
      <c r="C50" s="131"/>
      <c r="D50" s="146">
        <v>324335379.60025686</v>
      </c>
      <c r="E50" s="147">
        <v>1.41E-2</v>
      </c>
      <c r="F50" s="148">
        <f t="shared" si="3"/>
        <v>4573128.8523636218</v>
      </c>
      <c r="H50" s="146">
        <v>50620593.6055931</v>
      </c>
      <c r="I50" s="147">
        <f t="shared" si="4"/>
        <v>1.41E-2</v>
      </c>
      <c r="J50" s="148">
        <f t="shared" si="5"/>
        <v>713750.36983886268</v>
      </c>
      <c r="K50" s="186"/>
    </row>
    <row r="51" spans="1:11" x14ac:dyDescent="0.25">
      <c r="A51" s="127" t="str">
        <f t="shared" si="2"/>
        <v>GS 50 - 2,999</v>
      </c>
      <c r="B51" s="128"/>
      <c r="C51" s="131"/>
      <c r="D51" s="146">
        <v>2350126.8293445911</v>
      </c>
      <c r="E51" s="147">
        <v>6.4565999999999999</v>
      </c>
      <c r="F51" s="148">
        <f t="shared" si="3"/>
        <v>15173828.886346286</v>
      </c>
      <c r="H51" s="146">
        <v>1175049.1785194662</v>
      </c>
      <c r="I51" s="147">
        <f t="shared" si="4"/>
        <v>6.4565999999999999</v>
      </c>
      <c r="J51" s="148">
        <f t="shared" si="5"/>
        <v>7586822.5260287849</v>
      </c>
      <c r="K51" s="186"/>
    </row>
    <row r="52" spans="1:11" x14ac:dyDescent="0.25">
      <c r="A52" s="127" t="str">
        <f>A51&amp;" EV"</f>
        <v>GS 50 - 2,999 EV</v>
      </c>
      <c r="B52" s="128"/>
      <c r="C52" s="131"/>
      <c r="D52" s="146">
        <v>0</v>
      </c>
      <c r="E52" s="147">
        <v>1.1014999999999999</v>
      </c>
      <c r="F52" s="148"/>
      <c r="H52" s="146">
        <v>44432.573221991399</v>
      </c>
      <c r="I52" s="147">
        <f t="shared" si="4"/>
        <v>1.1014999999999999</v>
      </c>
      <c r="J52" s="148">
        <f t="shared" si="5"/>
        <v>48942.479404023521</v>
      </c>
      <c r="K52" s="186"/>
    </row>
    <row r="53" spans="1:11" x14ac:dyDescent="0.25">
      <c r="A53" s="127" t="str">
        <f>IF(A17="","",A17)</f>
        <v>GS 3,000 - 4,999</v>
      </c>
      <c r="B53" s="128"/>
      <c r="C53" s="131"/>
      <c r="D53" s="146">
        <v>719076.6184244079</v>
      </c>
      <c r="E53" s="147">
        <v>6.8223000000000003</v>
      </c>
      <c r="F53" s="148">
        <f t="shared" si="3"/>
        <v>4905756.4138768381</v>
      </c>
      <c r="H53" s="146">
        <v>19592.4487398651</v>
      </c>
      <c r="I53" s="147">
        <f t="shared" si="4"/>
        <v>6.8223000000000003</v>
      </c>
      <c r="J53" s="148">
        <f t="shared" si="5"/>
        <v>133665.56303798169</v>
      </c>
      <c r="K53" s="186"/>
    </row>
    <row r="54" spans="1:11" x14ac:dyDescent="0.25">
      <c r="A54" s="127" t="str">
        <f>A53&amp;" EV"</f>
        <v>GS 3,000 - 4,999 EV</v>
      </c>
      <c r="B54" s="128"/>
      <c r="C54" s="131"/>
      <c r="D54" s="146">
        <v>0</v>
      </c>
      <c r="E54" s="147">
        <v>1.159791</v>
      </c>
      <c r="F54" s="148"/>
      <c r="H54" s="146">
        <v>0</v>
      </c>
      <c r="I54" s="147">
        <f t="shared" si="4"/>
        <v>1.159791</v>
      </c>
      <c r="J54" s="148">
        <f t="shared" si="5"/>
        <v>0</v>
      </c>
      <c r="K54" s="186"/>
    </row>
    <row r="55" spans="1:11" x14ac:dyDescent="0.25">
      <c r="A55" s="127" t="str">
        <f t="shared" ref="A55:A60" si="6">IF(A18="","",A18)</f>
        <v>Large Use</v>
      </c>
      <c r="B55" s="128"/>
      <c r="C55" s="131"/>
      <c r="D55" s="146">
        <v>977675.44389935967</v>
      </c>
      <c r="E55" s="147">
        <v>7.2901999999999996</v>
      </c>
      <c r="F55" s="148">
        <f t="shared" si="3"/>
        <v>7127449.5211151112</v>
      </c>
      <c r="H55" s="146">
        <v>0</v>
      </c>
      <c r="I55" s="147">
        <f t="shared" si="4"/>
        <v>7.2901999999999996</v>
      </c>
      <c r="J55" s="148">
        <f t="shared" si="5"/>
        <v>0</v>
      </c>
      <c r="K55" s="186"/>
    </row>
    <row r="56" spans="1:11" x14ac:dyDescent="0.25">
      <c r="A56" s="127" t="str">
        <f t="shared" si="6"/>
        <v>Street Light</v>
      </c>
      <c r="B56" s="128"/>
      <c r="C56" s="123"/>
      <c r="D56" s="146">
        <v>45774.320408562664</v>
      </c>
      <c r="E56" s="147">
        <v>4.3913000000000002</v>
      </c>
      <c r="F56" s="148">
        <f t="shared" si="3"/>
        <v>201008.77321012123</v>
      </c>
      <c r="H56" s="146">
        <v>0</v>
      </c>
      <c r="I56" s="147">
        <f t="shared" si="4"/>
        <v>4.3913000000000002</v>
      </c>
      <c r="J56" s="148">
        <f t="shared" si="5"/>
        <v>0</v>
      </c>
      <c r="K56" s="186"/>
    </row>
    <row r="57" spans="1:11" x14ac:dyDescent="0.25">
      <c r="A57" s="127" t="str">
        <f t="shared" si="6"/>
        <v>Sentinel Light</v>
      </c>
      <c r="B57" s="128"/>
      <c r="C57" s="123"/>
      <c r="D57" s="146">
        <v>0</v>
      </c>
      <c r="E57" s="147">
        <v>4.1836000000000002</v>
      </c>
      <c r="F57" s="148">
        <f t="shared" si="3"/>
        <v>0</v>
      </c>
      <c r="H57" s="146">
        <v>616.25346374616186</v>
      </c>
      <c r="I57" s="147">
        <f t="shared" si="4"/>
        <v>4.1836000000000002</v>
      </c>
      <c r="J57" s="148">
        <f t="shared" si="5"/>
        <v>2578.1579909284428</v>
      </c>
      <c r="K57" s="186"/>
    </row>
    <row r="58" spans="1:11" x14ac:dyDescent="0.25">
      <c r="A58" s="127" t="str">
        <f t="shared" si="6"/>
        <v>USL</v>
      </c>
      <c r="B58" s="128"/>
      <c r="C58" s="123"/>
      <c r="D58" s="146">
        <v>6624866.0473044589</v>
      </c>
      <c r="E58" s="147">
        <v>1.41E-2</v>
      </c>
      <c r="F58" s="148">
        <f t="shared" si="3"/>
        <v>93410.61126699287</v>
      </c>
      <c r="H58" s="146">
        <v>4204.1748041201463</v>
      </c>
      <c r="I58" s="147">
        <f t="shared" si="4"/>
        <v>1.41E-2</v>
      </c>
      <c r="J58" s="148">
        <f t="shared" si="5"/>
        <v>59.278864738094065</v>
      </c>
      <c r="K58" s="186"/>
    </row>
    <row r="59" spans="1:11" x14ac:dyDescent="0.25">
      <c r="A59" s="127" t="str">
        <f t="shared" si="6"/>
        <v/>
      </c>
      <c r="B59" s="128"/>
      <c r="C59" s="123"/>
      <c r="D59" s="150"/>
      <c r="E59" s="149"/>
      <c r="F59" s="148">
        <f t="shared" si="3"/>
        <v>0</v>
      </c>
      <c r="H59" s="150"/>
      <c r="I59" s="150"/>
      <c r="J59" s="148">
        <f t="shared" si="5"/>
        <v>0</v>
      </c>
      <c r="K59" s="186"/>
    </row>
    <row r="60" spans="1:11" x14ac:dyDescent="0.25">
      <c r="A60" s="127" t="str">
        <f t="shared" si="6"/>
        <v/>
      </c>
      <c r="B60" s="128"/>
      <c r="C60" s="123"/>
      <c r="D60" s="150"/>
      <c r="E60" s="149"/>
      <c r="F60" s="148">
        <f t="shared" si="3"/>
        <v>0</v>
      </c>
      <c r="H60" s="150"/>
      <c r="I60" s="150"/>
      <c r="J60" s="148">
        <f>H60*I60</f>
        <v>0</v>
      </c>
      <c r="K60" s="186"/>
    </row>
    <row r="61" spans="1:11" x14ac:dyDescent="0.25">
      <c r="A61" s="122" t="s">
        <v>72</v>
      </c>
      <c r="B61" s="143"/>
      <c r="C61" s="123"/>
      <c r="D61" s="144"/>
      <c r="E61" s="151"/>
      <c r="F61" s="144">
        <f>SUM(F48:F60)</f>
        <v>57749254.514427014</v>
      </c>
      <c r="G61" s="127"/>
      <c r="H61" s="124"/>
      <c r="I61" s="127"/>
      <c r="J61" s="144">
        <f>SUM(J48:J60)</f>
        <v>8804232.8938669171</v>
      </c>
      <c r="K61" s="148">
        <f>F61+J61</f>
        <v>66553487.408293933</v>
      </c>
    </row>
    <row r="62" spans="1:11" ht="5.25" customHeight="1" x14ac:dyDescent="0.25"/>
    <row r="63" spans="1:11" x14ac:dyDescent="0.25">
      <c r="A63" s="118" t="s">
        <v>78</v>
      </c>
      <c r="B63" s="187"/>
      <c r="C63" s="119"/>
      <c r="D63" s="191"/>
      <c r="E63" s="186"/>
      <c r="F63" s="189"/>
      <c r="G63" s="8"/>
      <c r="H63" s="193"/>
      <c r="I63" s="186"/>
      <c r="J63" s="189" t="s">
        <v>68</v>
      </c>
      <c r="K63" s="191" t="s">
        <v>63</v>
      </c>
    </row>
    <row r="64" spans="1:11" x14ac:dyDescent="0.25">
      <c r="A64" s="122" t="s">
        <v>75</v>
      </c>
      <c r="B64" s="188"/>
      <c r="C64" s="139"/>
      <c r="D64" s="192"/>
      <c r="E64" s="186"/>
      <c r="F64" s="190"/>
      <c r="G64" s="8"/>
      <c r="H64" s="194"/>
      <c r="I64" s="186"/>
      <c r="J64" s="190"/>
      <c r="K64" s="192"/>
    </row>
    <row r="65" spans="1:11" x14ac:dyDescent="0.25">
      <c r="A65" s="127" t="str">
        <f>IF(A48="","",A48)</f>
        <v>Residential</v>
      </c>
      <c r="B65" s="128"/>
      <c r="C65" s="123"/>
      <c r="D65" s="146">
        <f>D48</f>
        <v>1651852542.0109048</v>
      </c>
      <c r="E65" s="147">
        <v>1.11E-2</v>
      </c>
      <c r="F65" s="148">
        <f>D65*E65</f>
        <v>18335563.216321044</v>
      </c>
      <c r="H65" s="146">
        <f t="shared" ref="H65:H70" si="7">H48</f>
        <v>20486097.86601245</v>
      </c>
      <c r="I65" s="147">
        <f>E65</f>
        <v>1.11E-2</v>
      </c>
      <c r="J65" s="148">
        <f>H65*I65</f>
        <v>227395.68631273819</v>
      </c>
      <c r="K65" s="186"/>
    </row>
    <row r="66" spans="1:11" x14ac:dyDescent="0.25">
      <c r="A66" s="127" t="str">
        <f>IF(A49="","",A49)</f>
        <v>Residential Seasonal</v>
      </c>
      <c r="B66" s="128"/>
      <c r="C66" s="123"/>
      <c r="D66" s="146">
        <f>D49</f>
        <v>15234987.695490753</v>
      </c>
      <c r="E66" s="147">
        <v>1.35E-2</v>
      </c>
      <c r="F66" s="148">
        <f>D66*E66</f>
        <v>205672.33388912518</v>
      </c>
      <c r="H66" s="146">
        <f t="shared" si="7"/>
        <v>188942.68161331961</v>
      </c>
      <c r="I66" s="147">
        <f t="shared" ref="I66:I75" si="8">E66</f>
        <v>1.35E-2</v>
      </c>
      <c r="J66" s="148">
        <f t="shared" ref="J66:J74" si="9">H66*I66</f>
        <v>2550.7262017798148</v>
      </c>
      <c r="K66" s="186"/>
    </row>
    <row r="67" spans="1:11" x14ac:dyDescent="0.25">
      <c r="A67" s="127" t="str">
        <f>IF(A50="","",A50)</f>
        <v>GS&lt;50</v>
      </c>
      <c r="B67" s="128"/>
      <c r="C67" s="123"/>
      <c r="D67" s="146">
        <f>D50</f>
        <v>324335379.60025686</v>
      </c>
      <c r="E67" s="147">
        <v>1.0500000000000001E-2</v>
      </c>
      <c r="F67" s="148">
        <f t="shared" ref="F67:F75" si="10">D67*E67</f>
        <v>3405521.485802697</v>
      </c>
      <c r="H67" s="146">
        <f t="shared" si="7"/>
        <v>50620593.6055931</v>
      </c>
      <c r="I67" s="147">
        <f t="shared" si="8"/>
        <v>1.0500000000000001E-2</v>
      </c>
      <c r="J67" s="148">
        <f t="shared" si="9"/>
        <v>531516.23285872757</v>
      </c>
      <c r="K67" s="186"/>
    </row>
    <row r="68" spans="1:11" x14ac:dyDescent="0.25">
      <c r="A68" s="127" t="str">
        <f>IF(A51="","",A51)</f>
        <v>GS 50 - 2,999</v>
      </c>
      <c r="B68" s="128"/>
      <c r="C68" s="123"/>
      <c r="D68" s="146">
        <f>D51</f>
        <v>2350126.8293445911</v>
      </c>
      <c r="E68" s="147">
        <v>4.5651000000000002</v>
      </c>
      <c r="F68" s="148">
        <f t="shared" si="10"/>
        <v>10728563.988640994</v>
      </c>
      <c r="H68" s="146">
        <f t="shared" si="7"/>
        <v>1175049.1785194662</v>
      </c>
      <c r="I68" s="147">
        <f t="shared" si="8"/>
        <v>4.5651000000000002</v>
      </c>
      <c r="J68" s="148">
        <f t="shared" si="9"/>
        <v>5364217.0048592156</v>
      </c>
      <c r="K68" s="186"/>
    </row>
    <row r="69" spans="1:11" x14ac:dyDescent="0.25">
      <c r="A69" s="127" t="str">
        <f>A68&amp;" EV"</f>
        <v>GS 50 - 2,999 EV</v>
      </c>
      <c r="B69" s="128"/>
      <c r="C69" s="123"/>
      <c r="D69" s="146"/>
      <c r="E69" s="147">
        <v>0.77529999999999999</v>
      </c>
      <c r="F69" s="148"/>
      <c r="H69" s="146">
        <f t="shared" si="7"/>
        <v>44432.573221991399</v>
      </c>
      <c r="I69" s="147">
        <f t="shared" si="8"/>
        <v>0.77529999999999999</v>
      </c>
      <c r="J69" s="148">
        <f t="shared" si="9"/>
        <v>34448.574019009931</v>
      </c>
      <c r="K69" s="186"/>
    </row>
    <row r="70" spans="1:11" x14ac:dyDescent="0.25">
      <c r="A70" s="127" t="str">
        <f>IF(A53="","",A53)</f>
        <v>GS 3,000 - 4,999</v>
      </c>
      <c r="B70" s="128"/>
      <c r="C70" s="123"/>
      <c r="D70" s="146">
        <f>D53</f>
        <v>719076.6184244079</v>
      </c>
      <c r="E70" s="147">
        <v>3.1513</v>
      </c>
      <c r="F70" s="148">
        <f t="shared" si="10"/>
        <v>2266026.1476408364</v>
      </c>
      <c r="H70" s="146">
        <f t="shared" si="7"/>
        <v>19592.4487398651</v>
      </c>
      <c r="I70" s="147">
        <f t="shared" si="8"/>
        <v>3.1513</v>
      </c>
      <c r="J70" s="148">
        <f t="shared" si="9"/>
        <v>61741.683713936887</v>
      </c>
      <c r="K70" s="186"/>
    </row>
    <row r="71" spans="1:11" x14ac:dyDescent="0.25">
      <c r="A71" s="127" t="str">
        <f>A70&amp;" EV"</f>
        <v>GS 3,000 - 4,999 EV</v>
      </c>
      <c r="B71" s="128"/>
      <c r="C71" s="123"/>
      <c r="D71" s="146"/>
      <c r="E71" s="147">
        <v>0.535721</v>
      </c>
      <c r="F71" s="148"/>
      <c r="H71" s="146"/>
      <c r="I71" s="147">
        <f t="shared" si="8"/>
        <v>0.535721</v>
      </c>
      <c r="J71" s="148">
        <f t="shared" si="9"/>
        <v>0</v>
      </c>
      <c r="K71" s="186"/>
    </row>
    <row r="72" spans="1:11" x14ac:dyDescent="0.25">
      <c r="A72" s="127" t="str">
        <f t="shared" ref="A72:A77" si="11">IF(A55="","",A55)</f>
        <v>Large Use</v>
      </c>
      <c r="B72" s="128"/>
      <c r="C72" s="133"/>
      <c r="D72" s="146">
        <f>D55</f>
        <v>977675.44389935967</v>
      </c>
      <c r="E72" s="147">
        <v>4.9839000000000002</v>
      </c>
      <c r="F72" s="148">
        <f t="shared" si="10"/>
        <v>4872636.6448500184</v>
      </c>
      <c r="H72" s="146">
        <f>H55</f>
        <v>0</v>
      </c>
      <c r="I72" s="147">
        <f t="shared" si="8"/>
        <v>4.9839000000000002</v>
      </c>
      <c r="J72" s="148">
        <f t="shared" si="9"/>
        <v>0</v>
      </c>
      <c r="K72" s="186"/>
    </row>
    <row r="73" spans="1:11" x14ac:dyDescent="0.25">
      <c r="A73" s="127" t="str">
        <f t="shared" si="11"/>
        <v>Street Light</v>
      </c>
      <c r="B73" s="128"/>
      <c r="C73" s="152"/>
      <c r="D73" s="146">
        <f>D56</f>
        <v>45774.320408562664</v>
      </c>
      <c r="E73" s="147">
        <v>3.1246</v>
      </c>
      <c r="F73" s="148">
        <f t="shared" si="10"/>
        <v>143026.44154859491</v>
      </c>
      <c r="H73" s="146">
        <f>H56</f>
        <v>0</v>
      </c>
      <c r="I73" s="147">
        <f t="shared" si="8"/>
        <v>3.1246</v>
      </c>
      <c r="J73" s="148">
        <f t="shared" si="9"/>
        <v>0</v>
      </c>
      <c r="K73" s="186"/>
    </row>
    <row r="74" spans="1:11" x14ac:dyDescent="0.25">
      <c r="A74" s="127" t="str">
        <f t="shared" si="11"/>
        <v>Sentinel Light</v>
      </c>
      <c r="B74" s="128"/>
      <c r="C74" s="152"/>
      <c r="D74" s="146">
        <f>D57</f>
        <v>0</v>
      </c>
      <c r="E74" s="147">
        <v>2.9582999999999999</v>
      </c>
      <c r="F74" s="148">
        <f t="shared" si="10"/>
        <v>0</v>
      </c>
      <c r="H74" s="146">
        <f>H57</f>
        <v>616.25346374616186</v>
      </c>
      <c r="I74" s="147">
        <f t="shared" si="8"/>
        <v>2.9582999999999999</v>
      </c>
      <c r="J74" s="148">
        <f t="shared" si="9"/>
        <v>1823.0626218002706</v>
      </c>
      <c r="K74" s="186"/>
    </row>
    <row r="75" spans="1:11" x14ac:dyDescent="0.25">
      <c r="A75" s="127" t="str">
        <f t="shared" si="11"/>
        <v>USL</v>
      </c>
      <c r="B75" s="128"/>
      <c r="C75" s="152"/>
      <c r="D75" s="146">
        <f>D58</f>
        <v>6624866.0473044589</v>
      </c>
      <c r="E75" s="147">
        <v>1.0500000000000001E-2</v>
      </c>
      <c r="F75" s="148">
        <f t="shared" si="10"/>
        <v>69561.09349669682</v>
      </c>
      <c r="H75" s="146">
        <f>H58</f>
        <v>4204.1748041201463</v>
      </c>
      <c r="I75" s="147">
        <f t="shared" si="8"/>
        <v>1.0500000000000001E-2</v>
      </c>
      <c r="J75" s="148">
        <f>H75*I75</f>
        <v>44.143835443261537</v>
      </c>
      <c r="K75" s="186"/>
    </row>
    <row r="76" spans="1:11" x14ac:dyDescent="0.25">
      <c r="A76" s="127" t="str">
        <f t="shared" si="11"/>
        <v/>
      </c>
      <c r="B76" s="128"/>
      <c r="C76" s="152"/>
      <c r="D76" s="150"/>
      <c r="E76" s="150"/>
      <c r="F76" s="148">
        <f>D76*E76</f>
        <v>0</v>
      </c>
      <c r="H76" s="150"/>
      <c r="I76" s="150"/>
      <c r="J76" s="148">
        <f>H76*I76</f>
        <v>0</v>
      </c>
      <c r="K76" s="186"/>
    </row>
    <row r="77" spans="1:11" x14ac:dyDescent="0.25">
      <c r="A77" s="127" t="str">
        <f t="shared" si="11"/>
        <v/>
      </c>
      <c r="B77" s="128"/>
      <c r="C77" s="152"/>
      <c r="D77" s="150"/>
      <c r="E77" s="150"/>
      <c r="F77" s="148">
        <f t="shared" ref="F77" si="12">D77*E77</f>
        <v>0</v>
      </c>
      <c r="H77" s="150"/>
      <c r="I77" s="150"/>
      <c r="J77" s="148">
        <f>H77*I77</f>
        <v>0</v>
      </c>
      <c r="K77" s="186"/>
    </row>
    <row r="78" spans="1:11" x14ac:dyDescent="0.25">
      <c r="A78" s="122" t="s">
        <v>72</v>
      </c>
      <c r="B78" s="143"/>
      <c r="C78" s="153"/>
      <c r="D78" s="144"/>
      <c r="E78" s="127"/>
      <c r="F78" s="144">
        <f>SUM(F65:F77)</f>
        <v>40026571.352190003</v>
      </c>
      <c r="G78" s="127"/>
      <c r="H78" s="127"/>
      <c r="I78" s="127"/>
      <c r="J78" s="144">
        <f>SUM(J65:J77)</f>
        <v>6223737.1144226519</v>
      </c>
      <c r="K78" s="148">
        <f>F78+J78</f>
        <v>46250308.466612652</v>
      </c>
    </row>
    <row r="79" spans="1:11" ht="7.5" customHeight="1" x14ac:dyDescent="0.25"/>
    <row r="80" spans="1:11" x14ac:dyDescent="0.25">
      <c r="A80" s="118" t="s">
        <v>79</v>
      </c>
      <c r="B80" s="191"/>
      <c r="C80" s="138"/>
      <c r="D80" s="191"/>
      <c r="E80" s="186"/>
      <c r="F80" s="189"/>
      <c r="G80" s="8"/>
      <c r="H80" s="193"/>
      <c r="I80" s="186"/>
      <c r="J80" s="186" t="s">
        <v>68</v>
      </c>
      <c r="K80" s="191" t="s">
        <v>63</v>
      </c>
    </row>
    <row r="81" spans="1:11" x14ac:dyDescent="0.25">
      <c r="A81" s="122" t="s">
        <v>75</v>
      </c>
      <c r="B81" s="192"/>
      <c r="C81" s="8"/>
      <c r="D81" s="192"/>
      <c r="E81" s="186"/>
      <c r="F81" s="190"/>
      <c r="G81" s="8"/>
      <c r="H81" s="194"/>
      <c r="I81" s="186"/>
      <c r="J81" s="186"/>
      <c r="K81" s="192"/>
    </row>
    <row r="82" spans="1:11" x14ac:dyDescent="0.25">
      <c r="A82" s="127" t="str">
        <f>IF(A65="","",A65)</f>
        <v>Residential</v>
      </c>
      <c r="B82" s="128"/>
      <c r="C82" s="123"/>
      <c r="D82" s="146">
        <v>1651852542.0109048</v>
      </c>
      <c r="E82" s="147">
        <f>0.0041*1.036^2</f>
        <v>4.4005136000000002E-3</v>
      </c>
      <c r="F82" s="148">
        <f>D82*E82</f>
        <v>7268999.576313558</v>
      </c>
      <c r="H82" s="146">
        <v>20486097.86601245</v>
      </c>
      <c r="I82" s="147">
        <f>E82</f>
        <v>4.4005136000000002E-3</v>
      </c>
      <c r="J82" s="148">
        <f>H82*I82</f>
        <v>90149.352270318763</v>
      </c>
      <c r="K82" s="186"/>
    </row>
    <row r="83" spans="1:11" x14ac:dyDescent="0.25">
      <c r="A83" s="127" t="str">
        <f>IF(A66="","",A66)</f>
        <v>Residential Seasonal</v>
      </c>
      <c r="B83" s="128"/>
      <c r="C83" s="123"/>
      <c r="D83" s="146">
        <v>15234987.695490753</v>
      </c>
      <c r="E83" s="147">
        <f>E82</f>
        <v>4.4005136000000002E-3</v>
      </c>
      <c r="F83" s="148">
        <f t="shared" ref="F83:F90" si="13">D83*E83</f>
        <v>67041.770549839726</v>
      </c>
      <c r="H83" s="146">
        <v>188942.68161331961</v>
      </c>
      <c r="I83" s="147">
        <f t="shared" ref="I83:I90" si="14">E83</f>
        <v>4.4005136000000002E-3</v>
      </c>
      <c r="J83" s="148">
        <f t="shared" ref="J83:J90" si="15">H83*I83</f>
        <v>831.44484005988295</v>
      </c>
      <c r="K83" s="186"/>
    </row>
    <row r="84" spans="1:11" x14ac:dyDescent="0.25">
      <c r="A84" s="127" t="str">
        <f>IF(A67="","",A67)</f>
        <v>GS&lt;50</v>
      </c>
      <c r="B84" s="128"/>
      <c r="C84" s="123"/>
      <c r="D84" s="146">
        <v>324335379.60025686</v>
      </c>
      <c r="E84" s="147">
        <f t="shared" ref="E84:E90" si="16">E83</f>
        <v>4.4005136000000002E-3</v>
      </c>
      <c r="F84" s="148">
        <f t="shared" si="13"/>
        <v>1427242.2488920928</v>
      </c>
      <c r="H84" s="146">
        <v>50620593.6055931</v>
      </c>
      <c r="I84" s="147">
        <f t="shared" si="14"/>
        <v>4.4005136000000002E-3</v>
      </c>
      <c r="J84" s="148">
        <f t="shared" si="15"/>
        <v>222756.61060148547</v>
      </c>
      <c r="K84" s="186"/>
    </row>
    <row r="85" spans="1:11" x14ac:dyDescent="0.25">
      <c r="A85" s="127" t="str">
        <f>IF(A68="","",A68)</f>
        <v>GS 50 - 2,999</v>
      </c>
      <c r="B85" s="128"/>
      <c r="C85" s="123"/>
      <c r="D85" s="146">
        <v>505842845.62317544</v>
      </c>
      <c r="E85" s="147">
        <f t="shared" si="16"/>
        <v>4.4005136000000002E-3</v>
      </c>
      <c r="F85" s="148">
        <f>D85*E85</f>
        <v>2225968.3216274842</v>
      </c>
      <c r="H85" s="146">
        <v>974836106.59479165</v>
      </c>
      <c r="I85" s="147">
        <f t="shared" si="14"/>
        <v>4.4005136000000002E-3</v>
      </c>
      <c r="J85" s="148">
        <f t="shared" si="15"/>
        <v>4289779.5448414301</v>
      </c>
      <c r="K85" s="186"/>
    </row>
    <row r="86" spans="1:11" x14ac:dyDescent="0.25">
      <c r="A86" s="127" t="str">
        <f>IF(A70="","",A70)</f>
        <v>GS 3,000 - 4,999</v>
      </c>
      <c r="B86" s="128"/>
      <c r="C86" s="123"/>
      <c r="D86" s="146">
        <v>9183599.0294421669</v>
      </c>
      <c r="E86" s="147">
        <f t="shared" si="16"/>
        <v>4.4005136000000002E-3</v>
      </c>
      <c r="F86" s="148">
        <f t="shared" si="13"/>
        <v>40412.55242600706</v>
      </c>
      <c r="H86" s="146">
        <v>337053903.9165768</v>
      </c>
      <c r="I86" s="147">
        <f t="shared" si="14"/>
        <v>4.4005136000000002E-3</v>
      </c>
      <c r="J86" s="148">
        <f t="shared" si="15"/>
        <v>1483210.2881179897</v>
      </c>
      <c r="K86" s="186"/>
    </row>
    <row r="87" spans="1:11" x14ac:dyDescent="0.25">
      <c r="A87" s="127" t="str">
        <f t="shared" ref="A87" si="17">IF(A72="","",A72)</f>
        <v>Large Use</v>
      </c>
      <c r="B87" s="128"/>
      <c r="C87" s="123"/>
      <c r="D87" s="146">
        <v>0</v>
      </c>
      <c r="E87" s="147">
        <f t="shared" si="16"/>
        <v>4.4005136000000002E-3</v>
      </c>
      <c r="F87" s="148">
        <f t="shared" si="13"/>
        <v>0</v>
      </c>
      <c r="H87" s="146">
        <v>560069048.24128747</v>
      </c>
      <c r="I87" s="147">
        <f t="shared" si="14"/>
        <v>4.4005136000000002E-3</v>
      </c>
      <c r="J87" s="148">
        <f t="shared" si="15"/>
        <v>2464591.4637248418</v>
      </c>
      <c r="K87" s="186"/>
    </row>
    <row r="88" spans="1:11" x14ac:dyDescent="0.25">
      <c r="A88" s="127" t="str">
        <f>IF(A73="","",A73)</f>
        <v>Street Light</v>
      </c>
      <c r="B88" s="128"/>
      <c r="C88" s="123"/>
      <c r="D88" s="146">
        <v>0</v>
      </c>
      <c r="E88" s="147">
        <f t="shared" si="16"/>
        <v>4.4005136000000002E-3</v>
      </c>
      <c r="F88" s="148">
        <f t="shared" si="13"/>
        <v>0</v>
      </c>
      <c r="H88" s="146">
        <v>17107205.673963737</v>
      </c>
      <c r="I88" s="147">
        <f t="shared" si="14"/>
        <v>4.4005136000000002E-3</v>
      </c>
      <c r="J88" s="148">
        <f t="shared" si="15"/>
        <v>75280.491226274593</v>
      </c>
      <c r="K88" s="186"/>
    </row>
    <row r="89" spans="1:11" x14ac:dyDescent="0.25">
      <c r="A89" s="127" t="str">
        <f>IF(A74="","",A74)</f>
        <v>Sentinel Light</v>
      </c>
      <c r="B89" s="128"/>
      <c r="C89" s="123"/>
      <c r="D89" s="146">
        <v>85043.081691055369</v>
      </c>
      <c r="E89" s="147">
        <f t="shared" si="16"/>
        <v>4.4005136000000002E-3</v>
      </c>
      <c r="F89" s="148">
        <f t="shared" si="13"/>
        <v>374.23323756740018</v>
      </c>
      <c r="H89" s="146">
        <v>0</v>
      </c>
      <c r="I89" s="147">
        <f t="shared" si="14"/>
        <v>4.4005136000000002E-3</v>
      </c>
      <c r="J89" s="148">
        <f t="shared" si="15"/>
        <v>0</v>
      </c>
      <c r="K89" s="186"/>
    </row>
    <row r="90" spans="1:11" x14ac:dyDescent="0.25">
      <c r="A90" s="127" t="str">
        <f>IF(A75="","",A75)</f>
        <v>USL</v>
      </c>
      <c r="B90" s="128"/>
      <c r="C90" s="123"/>
      <c r="D90" s="146">
        <v>6624866.0473044589</v>
      </c>
      <c r="E90" s="147">
        <f t="shared" si="16"/>
        <v>4.4005136000000002E-3</v>
      </c>
      <c r="F90" s="148">
        <f t="shared" si="13"/>
        <v>29152.813139341517</v>
      </c>
      <c r="H90" s="146">
        <v>4204.1748041201463</v>
      </c>
      <c r="I90" s="147">
        <f t="shared" si="14"/>
        <v>4.4005136000000002E-3</v>
      </c>
      <c r="J90" s="148">
        <f t="shared" si="15"/>
        <v>18.500528402308042</v>
      </c>
      <c r="K90" s="186"/>
    </row>
    <row r="91" spans="1:11" x14ac:dyDescent="0.25">
      <c r="A91" s="127" t="str">
        <f>IF(A76="","",A76)</f>
        <v/>
      </c>
      <c r="B91" s="128"/>
      <c r="C91" s="123"/>
      <c r="D91" s="146"/>
      <c r="E91" s="150"/>
      <c r="F91" s="148">
        <f>D91*E91</f>
        <v>0</v>
      </c>
      <c r="H91" s="150"/>
      <c r="I91" s="150"/>
      <c r="J91" s="148">
        <f>H91*I91</f>
        <v>0</v>
      </c>
      <c r="K91" s="186"/>
    </row>
    <row r="92" spans="1:11" x14ac:dyDescent="0.25">
      <c r="A92" s="127" t="str">
        <f>IF(A77="","",A77)</f>
        <v/>
      </c>
      <c r="B92" s="128"/>
      <c r="C92" s="123"/>
      <c r="D92" s="146"/>
      <c r="E92" s="150"/>
      <c r="F92" s="148">
        <f t="shared" ref="F92" si="18">D92*E92</f>
        <v>0</v>
      </c>
      <c r="H92" s="150"/>
      <c r="I92" s="150"/>
      <c r="J92" s="148">
        <f>H92*I92</f>
        <v>0</v>
      </c>
      <c r="K92" s="186"/>
    </row>
    <row r="93" spans="1:11" x14ac:dyDescent="0.25">
      <c r="A93" s="122" t="s">
        <v>72</v>
      </c>
      <c r="B93" s="143"/>
      <c r="C93" s="123"/>
      <c r="D93" s="144"/>
      <c r="E93" s="127"/>
      <c r="F93" s="144">
        <f>SUM(F82:F92)</f>
        <v>11059191.516185891</v>
      </c>
      <c r="G93" s="127"/>
      <c r="H93" s="127"/>
      <c r="I93" s="127"/>
      <c r="J93" s="144">
        <f>SUM(J82:J92)</f>
        <v>8626617.6961508039</v>
      </c>
      <c r="K93" s="148">
        <f>F93+J93</f>
        <v>19685809.212336697</v>
      </c>
    </row>
    <row r="94" spans="1:11" ht="6.75" customHeight="1" x14ac:dyDescent="0.25"/>
    <row r="95" spans="1:11" x14ac:dyDescent="0.25">
      <c r="A95" s="118" t="s">
        <v>80</v>
      </c>
      <c r="B95" s="191"/>
      <c r="C95" s="138"/>
      <c r="D95" s="191"/>
      <c r="E95" s="186"/>
      <c r="F95" s="189"/>
      <c r="G95" s="8"/>
      <c r="H95" s="193"/>
      <c r="I95" s="186"/>
      <c r="J95" s="186" t="s">
        <v>68</v>
      </c>
      <c r="K95" s="191" t="s">
        <v>63</v>
      </c>
    </row>
    <row r="96" spans="1:11" x14ac:dyDescent="0.25">
      <c r="A96" s="122" t="s">
        <v>75</v>
      </c>
      <c r="B96" s="192"/>
      <c r="C96" s="8"/>
      <c r="D96" s="192"/>
      <c r="E96" s="186"/>
      <c r="F96" s="190"/>
      <c r="G96" s="8"/>
      <c r="H96" s="194"/>
      <c r="I96" s="186"/>
      <c r="J96" s="186"/>
      <c r="K96" s="192"/>
    </row>
    <row r="97" spans="1:11" x14ac:dyDescent="0.25">
      <c r="A97" s="127" t="str">
        <f t="shared" ref="A97:A102" si="19">IF(A82="","",A82)</f>
        <v>Residential</v>
      </c>
      <c r="B97" s="128"/>
      <c r="C97" s="123"/>
      <c r="D97" s="150"/>
      <c r="E97" s="150"/>
      <c r="F97" s="148">
        <f>D97*E97</f>
        <v>0</v>
      </c>
      <c r="H97" s="150"/>
      <c r="I97" s="149">
        <v>4.0000000000000002E-4</v>
      </c>
      <c r="J97" s="148">
        <f>H97*I97</f>
        <v>0</v>
      </c>
      <c r="K97" s="186"/>
    </row>
    <row r="98" spans="1:11" x14ac:dyDescent="0.25">
      <c r="A98" s="127" t="str">
        <f t="shared" si="19"/>
        <v>Residential Seasonal</v>
      </c>
      <c r="B98" s="128"/>
      <c r="C98" s="123"/>
      <c r="D98" s="150"/>
      <c r="E98" s="150"/>
      <c r="F98" s="148">
        <f t="shared" ref="F98:F107" si="20">D98*E98</f>
        <v>0</v>
      </c>
      <c r="H98" s="150"/>
      <c r="I98" s="150">
        <f>I97</f>
        <v>4.0000000000000002E-4</v>
      </c>
      <c r="J98" s="148">
        <f t="shared" ref="J98:J105" si="21">H98*I98</f>
        <v>0</v>
      </c>
      <c r="K98" s="186"/>
    </row>
    <row r="99" spans="1:11" x14ac:dyDescent="0.25">
      <c r="A99" s="127" t="str">
        <f t="shared" si="19"/>
        <v>GS&lt;50</v>
      </c>
      <c r="B99" s="128"/>
      <c r="C99" s="123"/>
      <c r="D99" s="150"/>
      <c r="E99" s="150"/>
      <c r="F99" s="148">
        <f t="shared" si="20"/>
        <v>0</v>
      </c>
      <c r="H99" s="146"/>
      <c r="I99" s="150">
        <f t="shared" ref="I99:I105" si="22">I98</f>
        <v>4.0000000000000002E-4</v>
      </c>
      <c r="J99" s="148">
        <f t="shared" si="21"/>
        <v>0</v>
      </c>
      <c r="K99" s="186"/>
    </row>
    <row r="100" spans="1:11" x14ac:dyDescent="0.25">
      <c r="A100" s="127" t="str">
        <f t="shared" si="19"/>
        <v>GS 50 - 2,999</v>
      </c>
      <c r="B100" s="128"/>
      <c r="C100" s="123"/>
      <c r="D100" s="150"/>
      <c r="E100" s="150"/>
      <c r="F100" s="148">
        <f t="shared" si="20"/>
        <v>0</v>
      </c>
      <c r="H100" s="146">
        <v>48461.873762883726</v>
      </c>
      <c r="I100" s="150">
        <f t="shared" si="22"/>
        <v>4.0000000000000002E-4</v>
      </c>
      <c r="J100" s="148">
        <f t="shared" si="21"/>
        <v>19.38474950515349</v>
      </c>
      <c r="K100" s="186"/>
    </row>
    <row r="101" spans="1:11" x14ac:dyDescent="0.25">
      <c r="A101" s="127" t="str">
        <f t="shared" si="19"/>
        <v>GS 3,000 - 4,999</v>
      </c>
      <c r="B101" s="128"/>
      <c r="C101" s="123"/>
      <c r="D101" s="150"/>
      <c r="E101" s="150"/>
      <c r="F101" s="148">
        <f t="shared" si="20"/>
        <v>0</v>
      </c>
      <c r="H101" s="146">
        <v>107415181.53365774</v>
      </c>
      <c r="I101" s="150">
        <f t="shared" si="22"/>
        <v>4.0000000000000002E-4</v>
      </c>
      <c r="J101" s="148">
        <f t="shared" si="21"/>
        <v>42966.072613463097</v>
      </c>
      <c r="K101" s="186"/>
    </row>
    <row r="102" spans="1:11" x14ac:dyDescent="0.25">
      <c r="A102" s="127" t="str">
        <f t="shared" si="19"/>
        <v>Large Use</v>
      </c>
      <c r="B102" s="128"/>
      <c r="C102" s="123"/>
      <c r="D102" s="150"/>
      <c r="E102" s="150"/>
      <c r="F102" s="148">
        <f t="shared" si="20"/>
        <v>0</v>
      </c>
      <c r="H102" s="146">
        <v>281197844.70187986</v>
      </c>
      <c r="I102" s="150">
        <f t="shared" si="22"/>
        <v>4.0000000000000002E-4</v>
      </c>
      <c r="J102" s="148">
        <f t="shared" si="21"/>
        <v>112479.13788075195</v>
      </c>
      <c r="K102" s="186"/>
    </row>
    <row r="103" spans="1:11" x14ac:dyDescent="0.25">
      <c r="A103" s="127" t="str">
        <f>IF(A88="","",A88)</f>
        <v>Street Light</v>
      </c>
      <c r="B103" s="128"/>
      <c r="C103" s="123"/>
      <c r="D103" s="150"/>
      <c r="E103" s="150"/>
      <c r="F103" s="148">
        <f t="shared" si="20"/>
        <v>0</v>
      </c>
      <c r="H103" s="146">
        <v>493921011.59775847</v>
      </c>
      <c r="I103" s="150">
        <f t="shared" si="22"/>
        <v>4.0000000000000002E-4</v>
      </c>
      <c r="J103" s="148">
        <f t="shared" si="21"/>
        <v>197568.40463910339</v>
      </c>
      <c r="K103" s="186"/>
    </row>
    <row r="104" spans="1:11" x14ac:dyDescent="0.25">
      <c r="A104" s="127" t="str">
        <f>IF(A89="","",A89)</f>
        <v>Sentinel Light</v>
      </c>
      <c r="B104" s="128"/>
      <c r="C104" s="123"/>
      <c r="D104" s="150"/>
      <c r="E104" s="150"/>
      <c r="F104" s="148">
        <f t="shared" si="20"/>
        <v>0</v>
      </c>
      <c r="H104" s="150"/>
      <c r="I104" s="150">
        <f t="shared" si="22"/>
        <v>4.0000000000000002E-4</v>
      </c>
      <c r="J104" s="148">
        <f t="shared" si="21"/>
        <v>0</v>
      </c>
      <c r="K104" s="186"/>
    </row>
    <row r="105" spans="1:11" x14ac:dyDescent="0.25">
      <c r="A105" s="127" t="str">
        <f>IF(A90="","",A90)</f>
        <v>USL</v>
      </c>
      <c r="B105" s="128"/>
      <c r="C105" s="123"/>
      <c r="D105" s="150"/>
      <c r="E105" s="150"/>
      <c r="F105" s="148">
        <f t="shared" si="20"/>
        <v>0</v>
      </c>
      <c r="H105" s="150"/>
      <c r="I105" s="150">
        <f t="shared" si="22"/>
        <v>4.0000000000000002E-4</v>
      </c>
      <c r="J105" s="148">
        <f t="shared" si="21"/>
        <v>0</v>
      </c>
      <c r="K105" s="186"/>
    </row>
    <row r="106" spans="1:11" x14ac:dyDescent="0.25">
      <c r="A106" s="127" t="str">
        <f>IF(A91="","",A91)</f>
        <v/>
      </c>
      <c r="B106" s="128"/>
      <c r="C106" s="123"/>
      <c r="D106" s="150"/>
      <c r="E106" s="150"/>
      <c r="F106" s="148">
        <f t="shared" si="20"/>
        <v>0</v>
      </c>
      <c r="H106" s="150"/>
      <c r="I106" s="150"/>
      <c r="J106" s="148">
        <f>H106*I106</f>
        <v>0</v>
      </c>
      <c r="K106" s="186"/>
    </row>
    <row r="107" spans="1:11" x14ac:dyDescent="0.25">
      <c r="A107" s="127" t="str">
        <f>IF(A92="","",A92)</f>
        <v/>
      </c>
      <c r="B107" s="128"/>
      <c r="C107" s="123"/>
      <c r="D107" s="150"/>
      <c r="E107" s="150"/>
      <c r="F107" s="148">
        <f t="shared" si="20"/>
        <v>0</v>
      </c>
      <c r="H107" s="150"/>
      <c r="I107" s="150"/>
      <c r="J107" s="148">
        <f>H107*I107</f>
        <v>0</v>
      </c>
      <c r="K107" s="186"/>
    </row>
    <row r="108" spans="1:11" x14ac:dyDescent="0.25">
      <c r="A108" s="122" t="s">
        <v>72</v>
      </c>
      <c r="B108" s="143"/>
      <c r="C108" s="123"/>
      <c r="D108" s="144"/>
      <c r="E108" s="127"/>
      <c r="F108" s="144">
        <f>SUM(F97:F107)</f>
        <v>0</v>
      </c>
      <c r="G108" s="127"/>
      <c r="H108" s="127"/>
      <c r="I108" s="127"/>
      <c r="J108" s="144">
        <f>SUM(J97:J107)</f>
        <v>353032.99988282355</v>
      </c>
      <c r="K108" s="148">
        <f>F108+J108</f>
        <v>353032.99988282355</v>
      </c>
    </row>
    <row r="109" spans="1:11" ht="6.75" customHeight="1" x14ac:dyDescent="0.25">
      <c r="A109" s="122"/>
      <c r="B109" s="140"/>
      <c r="C109" s="123"/>
      <c r="D109" s="154"/>
      <c r="E109" s="153"/>
      <c r="F109" s="144"/>
      <c r="H109" s="125"/>
      <c r="I109" s="153"/>
      <c r="J109" s="144"/>
      <c r="K109" s="155"/>
    </row>
    <row r="110" spans="1:11" x14ac:dyDescent="0.25">
      <c r="A110" s="118" t="s">
        <v>81</v>
      </c>
      <c r="B110" s="191"/>
      <c r="C110" s="138"/>
      <c r="D110" s="191"/>
      <c r="E110" s="186"/>
      <c r="F110" s="189"/>
      <c r="G110" s="8"/>
      <c r="H110" s="193"/>
      <c r="I110" s="186"/>
      <c r="J110" s="186" t="s">
        <v>68</v>
      </c>
      <c r="K110" s="191" t="s">
        <v>63</v>
      </c>
    </row>
    <row r="111" spans="1:11" x14ac:dyDescent="0.25">
      <c r="A111" s="122" t="s">
        <v>75</v>
      </c>
      <c r="B111" s="192"/>
      <c r="C111" s="8"/>
      <c r="D111" s="192"/>
      <c r="E111" s="186"/>
      <c r="F111" s="190"/>
      <c r="G111" s="8"/>
      <c r="H111" s="194"/>
      <c r="I111" s="186"/>
      <c r="J111" s="186"/>
      <c r="K111" s="192"/>
    </row>
    <row r="112" spans="1:11" x14ac:dyDescent="0.25">
      <c r="A112" s="127" t="str">
        <f t="shared" ref="A112:A117" si="23">IF(A97="","",A97)</f>
        <v>Residential</v>
      </c>
      <c r="B112" s="128"/>
      <c r="C112" s="123"/>
      <c r="D112" s="146">
        <v>1651852542.0109048</v>
      </c>
      <c r="E112" s="147">
        <f>I112</f>
        <v>4.0000000000000002E-4</v>
      </c>
      <c r="F112" s="148">
        <f>D112*E112</f>
        <v>660741.01680436195</v>
      </c>
      <c r="H112" s="146">
        <v>20486097.86601245</v>
      </c>
      <c r="I112" s="147">
        <f>I97</f>
        <v>4.0000000000000002E-4</v>
      </c>
      <c r="J112" s="148">
        <f>H112*I112</f>
        <v>8194.4391464049804</v>
      </c>
      <c r="K112" s="186"/>
    </row>
    <row r="113" spans="1:11" x14ac:dyDescent="0.25">
      <c r="A113" s="127" t="str">
        <f t="shared" si="23"/>
        <v>Residential Seasonal</v>
      </c>
      <c r="B113" s="128"/>
      <c r="C113" s="123"/>
      <c r="D113" s="146">
        <v>15234987.695490753</v>
      </c>
      <c r="E113" s="147">
        <f t="shared" ref="E113:E120" si="24">I113</f>
        <v>4.0000000000000002E-4</v>
      </c>
      <c r="F113" s="148">
        <f t="shared" ref="F113:F122" si="25">D113*E113</f>
        <v>6093.9950781963016</v>
      </c>
      <c r="H113" s="146">
        <v>188942.68161331961</v>
      </c>
      <c r="I113" s="147">
        <f t="shared" ref="I113:I120" si="26">I98</f>
        <v>4.0000000000000002E-4</v>
      </c>
      <c r="J113" s="148">
        <f t="shared" ref="J113:J120" si="27">H113*I113</f>
        <v>75.577072645327846</v>
      </c>
      <c r="K113" s="186"/>
    </row>
    <row r="114" spans="1:11" x14ac:dyDescent="0.25">
      <c r="A114" s="127" t="str">
        <f t="shared" si="23"/>
        <v>GS&lt;50</v>
      </c>
      <c r="B114" s="128"/>
      <c r="C114" s="123"/>
      <c r="D114" s="146">
        <v>324335379.60025686</v>
      </c>
      <c r="E114" s="147">
        <f t="shared" si="24"/>
        <v>4.0000000000000002E-4</v>
      </c>
      <c r="F114" s="148">
        <f t="shared" si="25"/>
        <v>129734.15184010276</v>
      </c>
      <c r="H114" s="146">
        <v>50572131.731830217</v>
      </c>
      <c r="I114" s="147">
        <f t="shared" si="26"/>
        <v>4.0000000000000002E-4</v>
      </c>
      <c r="J114" s="148">
        <f t="shared" si="27"/>
        <v>20228.852692732089</v>
      </c>
      <c r="K114" s="186"/>
    </row>
    <row r="115" spans="1:11" x14ac:dyDescent="0.25">
      <c r="A115" s="127" t="str">
        <f t="shared" si="23"/>
        <v>GS 50 - 2,999</v>
      </c>
      <c r="B115" s="128"/>
      <c r="C115" s="123"/>
      <c r="D115" s="146">
        <v>505842845.62317544</v>
      </c>
      <c r="E115" s="147">
        <f t="shared" si="24"/>
        <v>4.0000000000000002E-4</v>
      </c>
      <c r="F115" s="148">
        <f t="shared" si="25"/>
        <v>202337.13824927018</v>
      </c>
      <c r="H115" s="146">
        <v>867420925.06113386</v>
      </c>
      <c r="I115" s="147">
        <f t="shared" si="26"/>
        <v>4.0000000000000002E-4</v>
      </c>
      <c r="J115" s="148">
        <f t="shared" si="27"/>
        <v>346968.37002445356</v>
      </c>
      <c r="K115" s="186"/>
    </row>
    <row r="116" spans="1:11" x14ac:dyDescent="0.25">
      <c r="A116" s="127" t="str">
        <f t="shared" si="23"/>
        <v>GS 3,000 - 4,999</v>
      </c>
      <c r="B116" s="128"/>
      <c r="C116" s="123"/>
      <c r="D116" s="146">
        <v>9183599.0294421669</v>
      </c>
      <c r="E116" s="147">
        <f t="shared" si="24"/>
        <v>4.0000000000000002E-4</v>
      </c>
      <c r="F116" s="148">
        <f t="shared" si="25"/>
        <v>3673.439611776867</v>
      </c>
      <c r="H116" s="146">
        <v>55856059.214696966</v>
      </c>
      <c r="I116" s="147">
        <f t="shared" si="26"/>
        <v>4.0000000000000002E-4</v>
      </c>
      <c r="J116" s="148">
        <f t="shared" si="27"/>
        <v>22342.423685878788</v>
      </c>
      <c r="K116" s="186"/>
    </row>
    <row r="117" spans="1:11" x14ac:dyDescent="0.25">
      <c r="A117" s="127" t="str">
        <f t="shared" si="23"/>
        <v>Large Use</v>
      </c>
      <c r="B117" s="128"/>
      <c r="C117" s="123"/>
      <c r="D117" s="146">
        <v>0</v>
      </c>
      <c r="E117" s="147">
        <f t="shared" si="24"/>
        <v>4.0000000000000002E-4</v>
      </c>
      <c r="F117" s="148">
        <f t="shared" si="25"/>
        <v>0</v>
      </c>
      <c r="H117" s="146">
        <v>66148036.643528998</v>
      </c>
      <c r="I117" s="147">
        <f t="shared" si="26"/>
        <v>4.0000000000000002E-4</v>
      </c>
      <c r="J117" s="148">
        <f t="shared" si="27"/>
        <v>26459.214657411601</v>
      </c>
      <c r="K117" s="186"/>
    </row>
    <row r="118" spans="1:11" x14ac:dyDescent="0.25">
      <c r="A118" s="127" t="str">
        <f>IF(A103="","",A103)</f>
        <v>Street Light</v>
      </c>
      <c r="B118" s="128"/>
      <c r="C118" s="123"/>
      <c r="D118" s="146">
        <v>0</v>
      </c>
      <c r="E118" s="147">
        <f t="shared" si="24"/>
        <v>4.0000000000000002E-4</v>
      </c>
      <c r="F118" s="148">
        <f t="shared" si="25"/>
        <v>0</v>
      </c>
      <c r="H118" s="146">
        <v>17107205.673963737</v>
      </c>
      <c r="I118" s="147">
        <f t="shared" si="26"/>
        <v>4.0000000000000002E-4</v>
      </c>
      <c r="J118" s="148">
        <f t="shared" si="27"/>
        <v>6842.8822695854951</v>
      </c>
      <c r="K118" s="186"/>
    </row>
    <row r="119" spans="1:11" x14ac:dyDescent="0.25">
      <c r="A119" s="127" t="str">
        <f>IF(A104="","",A104)</f>
        <v>Sentinel Light</v>
      </c>
      <c r="B119" s="128"/>
      <c r="C119" s="123"/>
      <c r="D119" s="146">
        <v>85043.081691055369</v>
      </c>
      <c r="E119" s="147">
        <f t="shared" si="24"/>
        <v>4.0000000000000002E-4</v>
      </c>
      <c r="F119" s="148">
        <f t="shared" si="25"/>
        <v>34.017232676422147</v>
      </c>
      <c r="H119" s="146">
        <v>0</v>
      </c>
      <c r="I119" s="147">
        <f t="shared" si="26"/>
        <v>4.0000000000000002E-4</v>
      </c>
      <c r="J119" s="148">
        <f t="shared" si="27"/>
        <v>0</v>
      </c>
      <c r="K119" s="186"/>
    </row>
    <row r="120" spans="1:11" x14ac:dyDescent="0.25">
      <c r="A120" s="127" t="str">
        <f>IF(A105="","",A105)</f>
        <v>USL</v>
      </c>
      <c r="B120" s="128"/>
      <c r="C120" s="123"/>
      <c r="D120" s="146">
        <v>6624866.0473044589</v>
      </c>
      <c r="E120" s="147">
        <f t="shared" si="24"/>
        <v>4.0000000000000002E-4</v>
      </c>
      <c r="F120" s="148">
        <f t="shared" si="25"/>
        <v>2649.9464189217838</v>
      </c>
      <c r="H120" s="146">
        <v>4204.1748041201463</v>
      </c>
      <c r="I120" s="147">
        <f t="shared" si="26"/>
        <v>4.0000000000000002E-4</v>
      </c>
      <c r="J120" s="148">
        <f t="shared" si="27"/>
        <v>1.6816699216480586</v>
      </c>
      <c r="K120" s="186"/>
    </row>
    <row r="121" spans="1:11" x14ac:dyDescent="0.25">
      <c r="A121" s="127" t="str">
        <f>IF(A106="","",A106)</f>
        <v/>
      </c>
      <c r="B121" s="128"/>
      <c r="C121" s="123"/>
      <c r="D121" s="150"/>
      <c r="E121" s="150"/>
      <c r="F121" s="148">
        <f>D121*E121</f>
        <v>0</v>
      </c>
      <c r="H121" s="150"/>
      <c r="I121" s="150"/>
      <c r="J121" s="148">
        <f>H121*I121</f>
        <v>0</v>
      </c>
      <c r="K121" s="186"/>
    </row>
    <row r="122" spans="1:11" x14ac:dyDescent="0.25">
      <c r="A122" s="127" t="str">
        <f>IF(A107="","",A107)</f>
        <v/>
      </c>
      <c r="B122" s="128"/>
      <c r="C122" s="123"/>
      <c r="D122" s="150"/>
      <c r="E122" s="150"/>
      <c r="F122" s="148">
        <f t="shared" si="25"/>
        <v>0</v>
      </c>
      <c r="H122" s="150"/>
      <c r="I122" s="150"/>
      <c r="J122" s="148">
        <f>H122*I122</f>
        <v>0</v>
      </c>
      <c r="K122" s="186"/>
    </row>
    <row r="123" spans="1:11" x14ac:dyDescent="0.25">
      <c r="A123" s="122" t="s">
        <v>72</v>
      </c>
      <c r="B123" s="143"/>
      <c r="C123" s="123"/>
      <c r="D123" s="144"/>
      <c r="E123" s="127"/>
      <c r="F123" s="144">
        <f>SUM(F112:F122)</f>
        <v>1005263.7052353062</v>
      </c>
      <c r="G123" s="127"/>
      <c r="H123" s="127"/>
      <c r="I123" s="127"/>
      <c r="J123" s="144">
        <f>SUM(J112:J122)</f>
        <v>431113.44121903356</v>
      </c>
      <c r="K123" s="148">
        <f>F123+J123</f>
        <v>1436377.1464543398</v>
      </c>
    </row>
    <row r="124" spans="1:11" ht="6.75" customHeight="1" x14ac:dyDescent="0.25">
      <c r="A124" s="122"/>
      <c r="B124" s="140"/>
      <c r="C124" s="123"/>
      <c r="D124" s="154"/>
      <c r="E124" s="153"/>
      <c r="F124" s="144"/>
      <c r="H124" s="125"/>
      <c r="I124" s="153"/>
      <c r="J124" s="144"/>
      <c r="K124" s="155"/>
    </row>
    <row r="125" spans="1:11" ht="15" customHeight="1" x14ac:dyDescent="0.25">
      <c r="A125" s="118" t="s">
        <v>82</v>
      </c>
      <c r="B125" s="191"/>
      <c r="C125" s="119"/>
      <c r="D125" s="189"/>
      <c r="E125" s="187"/>
      <c r="F125" s="186"/>
      <c r="G125" s="8"/>
      <c r="H125" s="193"/>
      <c r="I125" s="187"/>
      <c r="J125" s="186" t="s">
        <v>68</v>
      </c>
      <c r="K125" s="191" t="s">
        <v>63</v>
      </c>
    </row>
    <row r="126" spans="1:11" x14ac:dyDescent="0.25">
      <c r="A126" s="122" t="s">
        <v>75</v>
      </c>
      <c r="B126" s="192"/>
      <c r="C126" s="119"/>
      <c r="D126" s="190"/>
      <c r="E126" s="188"/>
      <c r="F126" s="186"/>
      <c r="G126" s="8"/>
      <c r="H126" s="194"/>
      <c r="I126" s="188"/>
      <c r="J126" s="186"/>
      <c r="K126" s="192"/>
    </row>
    <row r="127" spans="1:11" x14ac:dyDescent="0.25">
      <c r="A127" s="127" t="str">
        <f t="shared" ref="A127:A132" si="28">IF(A112="","",A112)</f>
        <v>Residential</v>
      </c>
      <c r="B127" s="128"/>
      <c r="C127" s="123"/>
      <c r="D127" s="146">
        <v>1651852542.0109048</v>
      </c>
      <c r="E127" s="147">
        <v>1.5E-3</v>
      </c>
      <c r="F127" s="148">
        <f>D127*E127</f>
        <v>2477778.8130163574</v>
      </c>
      <c r="H127" s="146">
        <v>20486097.86601245</v>
      </c>
      <c r="I127" s="147">
        <f>E127</f>
        <v>1.5E-3</v>
      </c>
      <c r="J127" s="148">
        <f>H127*I127</f>
        <v>30729.146799018676</v>
      </c>
      <c r="K127" s="186"/>
    </row>
    <row r="128" spans="1:11" x14ac:dyDescent="0.25">
      <c r="A128" s="127" t="str">
        <f t="shared" si="28"/>
        <v>Residential Seasonal</v>
      </c>
      <c r="B128" s="128"/>
      <c r="C128" s="123"/>
      <c r="D128" s="146">
        <v>15234987.695490753</v>
      </c>
      <c r="E128" s="147">
        <f>E127</f>
        <v>1.5E-3</v>
      </c>
      <c r="F128" s="148">
        <f t="shared" ref="F128:F136" si="29">D128*E128</f>
        <v>22852.481543236132</v>
      </c>
      <c r="H128" s="146">
        <v>188942.68161331961</v>
      </c>
      <c r="I128" s="147">
        <f t="shared" ref="I128:I135" si="30">E128</f>
        <v>1.5E-3</v>
      </c>
      <c r="J128" s="148">
        <f t="shared" ref="J128:J135" si="31">H128*I128</f>
        <v>283.4140224199794</v>
      </c>
      <c r="K128" s="186"/>
    </row>
    <row r="129" spans="1:11" x14ac:dyDescent="0.25">
      <c r="A129" s="127" t="str">
        <f t="shared" si="28"/>
        <v>GS&lt;50</v>
      </c>
      <c r="B129" s="128"/>
      <c r="C129" s="123"/>
      <c r="D129" s="146">
        <v>324335379.60025686</v>
      </c>
      <c r="E129" s="147">
        <f t="shared" ref="E129:E135" si="32">E128</f>
        <v>1.5E-3</v>
      </c>
      <c r="F129" s="148">
        <f t="shared" si="29"/>
        <v>486503.06940038531</v>
      </c>
      <c r="H129" s="146">
        <v>50620593.6055931</v>
      </c>
      <c r="I129" s="147">
        <f t="shared" si="30"/>
        <v>1.5E-3</v>
      </c>
      <c r="J129" s="148">
        <f t="shared" si="31"/>
        <v>75930.890408389649</v>
      </c>
      <c r="K129" s="186"/>
    </row>
    <row r="130" spans="1:11" x14ac:dyDescent="0.25">
      <c r="A130" s="127" t="str">
        <f t="shared" si="28"/>
        <v>GS 50 - 2,999</v>
      </c>
      <c r="B130" s="128"/>
      <c r="C130" s="123"/>
      <c r="D130" s="146">
        <v>505842845.62317544</v>
      </c>
      <c r="E130" s="147">
        <f t="shared" si="32"/>
        <v>1.5E-3</v>
      </c>
      <c r="F130" s="148">
        <f t="shared" si="29"/>
        <v>758764.26843476319</v>
      </c>
      <c r="H130" s="146">
        <v>974836106.59479165</v>
      </c>
      <c r="I130" s="147">
        <f t="shared" si="30"/>
        <v>1.5E-3</v>
      </c>
      <c r="J130" s="148">
        <f t="shared" si="31"/>
        <v>1462254.1598921875</v>
      </c>
      <c r="K130" s="186"/>
    </row>
    <row r="131" spans="1:11" x14ac:dyDescent="0.25">
      <c r="A131" s="127" t="str">
        <f t="shared" si="28"/>
        <v>GS 3,000 - 4,999</v>
      </c>
      <c r="B131" s="128"/>
      <c r="C131" s="123"/>
      <c r="D131" s="146">
        <v>9183599.0294421669</v>
      </c>
      <c r="E131" s="147">
        <f t="shared" si="32"/>
        <v>1.5E-3</v>
      </c>
      <c r="F131" s="148">
        <f t="shared" si="29"/>
        <v>13775.39854416325</v>
      </c>
      <c r="H131" s="146">
        <v>337053903.9165768</v>
      </c>
      <c r="I131" s="147">
        <f t="shared" si="30"/>
        <v>1.5E-3</v>
      </c>
      <c r="J131" s="148">
        <f t="shared" si="31"/>
        <v>505580.8558748652</v>
      </c>
      <c r="K131" s="186"/>
    </row>
    <row r="132" spans="1:11" x14ac:dyDescent="0.25">
      <c r="A132" s="127" t="str">
        <f t="shared" si="28"/>
        <v>Large Use</v>
      </c>
      <c r="B132" s="128"/>
      <c r="C132" s="123"/>
      <c r="D132" s="146">
        <v>0</v>
      </c>
      <c r="E132" s="147">
        <f t="shared" si="32"/>
        <v>1.5E-3</v>
      </c>
      <c r="F132" s="148">
        <f>D132*E132</f>
        <v>0</v>
      </c>
      <c r="H132" s="146">
        <v>560069048.24128747</v>
      </c>
      <c r="I132" s="147">
        <f t="shared" si="30"/>
        <v>1.5E-3</v>
      </c>
      <c r="J132" s="148">
        <f t="shared" si="31"/>
        <v>840103.5723619312</v>
      </c>
      <c r="K132" s="186"/>
    </row>
    <row r="133" spans="1:11" x14ac:dyDescent="0.25">
      <c r="A133" s="127" t="str">
        <f>IF(A118="","",A118)</f>
        <v>Street Light</v>
      </c>
      <c r="B133" s="128"/>
      <c r="C133" s="123"/>
      <c r="D133" s="146">
        <v>0</v>
      </c>
      <c r="E133" s="147">
        <f t="shared" si="32"/>
        <v>1.5E-3</v>
      </c>
      <c r="F133" s="148">
        <f t="shared" si="29"/>
        <v>0</v>
      </c>
      <c r="H133" s="146">
        <v>17107205.673963737</v>
      </c>
      <c r="I133" s="147">
        <f t="shared" si="30"/>
        <v>1.5E-3</v>
      </c>
      <c r="J133" s="148">
        <f t="shared" si="31"/>
        <v>25660.808510945604</v>
      </c>
      <c r="K133" s="186"/>
    </row>
    <row r="134" spans="1:11" x14ac:dyDescent="0.25">
      <c r="A134" s="127" t="str">
        <f>IF(A119="","",A119)</f>
        <v>Sentinel Light</v>
      </c>
      <c r="B134" s="128"/>
      <c r="C134" s="123"/>
      <c r="D134" s="146">
        <v>85043.081691055369</v>
      </c>
      <c r="E134" s="147">
        <f t="shared" si="32"/>
        <v>1.5E-3</v>
      </c>
      <c r="F134" s="148">
        <f t="shared" si="29"/>
        <v>127.56462253658306</v>
      </c>
      <c r="H134" s="146">
        <v>0</v>
      </c>
      <c r="I134" s="147">
        <f t="shared" si="30"/>
        <v>1.5E-3</v>
      </c>
      <c r="J134" s="148">
        <f t="shared" si="31"/>
        <v>0</v>
      </c>
      <c r="K134" s="186"/>
    </row>
    <row r="135" spans="1:11" x14ac:dyDescent="0.25">
      <c r="A135" s="127" t="str">
        <f>IF(A120="","",A120)</f>
        <v>USL</v>
      </c>
      <c r="B135" s="128"/>
      <c r="C135" s="123"/>
      <c r="D135" s="146">
        <v>6624866.0473044589</v>
      </c>
      <c r="E135" s="147">
        <f t="shared" si="32"/>
        <v>1.5E-3</v>
      </c>
      <c r="F135" s="148">
        <f t="shared" si="29"/>
        <v>9937.2990709566893</v>
      </c>
      <c r="H135" s="146">
        <v>4204.1748041201463</v>
      </c>
      <c r="I135" s="147">
        <f t="shared" si="30"/>
        <v>1.5E-3</v>
      </c>
      <c r="J135" s="148">
        <f t="shared" si="31"/>
        <v>6.3062622061802198</v>
      </c>
      <c r="K135" s="186"/>
    </row>
    <row r="136" spans="1:11" x14ac:dyDescent="0.25">
      <c r="A136" s="127" t="str">
        <f>IF(A121="","",A121)</f>
        <v/>
      </c>
      <c r="B136" s="128"/>
      <c r="C136" s="123"/>
      <c r="D136" s="150"/>
      <c r="E136" s="150"/>
      <c r="F136" s="148">
        <f t="shared" si="29"/>
        <v>0</v>
      </c>
      <c r="H136" s="150"/>
      <c r="I136" s="150"/>
      <c r="J136" s="148">
        <f>H136*I136</f>
        <v>0</v>
      </c>
      <c r="K136" s="186"/>
    </row>
    <row r="137" spans="1:11" x14ac:dyDescent="0.25">
      <c r="A137" s="127" t="str">
        <f>IF(A122="","",A122)</f>
        <v/>
      </c>
      <c r="B137" s="128"/>
      <c r="C137" s="123"/>
      <c r="D137" s="150"/>
      <c r="E137" s="150"/>
      <c r="F137" s="148">
        <f>D137*E137</f>
        <v>0</v>
      </c>
      <c r="H137" s="150"/>
      <c r="I137" s="150"/>
      <c r="J137" s="148">
        <f>H137*I137</f>
        <v>0</v>
      </c>
      <c r="K137" s="186"/>
    </row>
    <row r="138" spans="1:11" x14ac:dyDescent="0.25">
      <c r="A138" s="122" t="s">
        <v>72</v>
      </c>
      <c r="B138" s="143"/>
      <c r="C138" s="131"/>
      <c r="D138" s="144"/>
      <c r="E138" s="127"/>
      <c r="F138" s="144">
        <f>SUM(F127:F137)</f>
        <v>3769738.8946323991</v>
      </c>
      <c r="G138" s="127"/>
      <c r="H138" s="127"/>
      <c r="I138" s="127"/>
      <c r="J138" s="144">
        <f>SUM(J127:J137)</f>
        <v>2940549.1541319643</v>
      </c>
      <c r="K138" s="148">
        <f>F138+J138</f>
        <v>6710288.0487643629</v>
      </c>
    </row>
    <row r="139" spans="1:11" ht="6.75" customHeight="1" x14ac:dyDescent="0.25"/>
    <row r="140" spans="1:11" ht="15.75" customHeight="1" x14ac:dyDescent="0.25">
      <c r="A140" s="118" t="s">
        <v>83</v>
      </c>
      <c r="B140" s="191"/>
      <c r="C140" s="119"/>
      <c r="D140" s="189"/>
      <c r="E140" s="187"/>
      <c r="F140" s="186"/>
      <c r="G140" s="8"/>
      <c r="H140" s="193"/>
      <c r="I140" s="187"/>
      <c r="J140" s="186" t="s">
        <v>68</v>
      </c>
      <c r="K140" s="191" t="s">
        <v>63</v>
      </c>
    </row>
    <row r="141" spans="1:11" x14ac:dyDescent="0.25">
      <c r="A141" s="122" t="s">
        <v>75</v>
      </c>
      <c r="B141" s="192"/>
      <c r="C141" s="119"/>
      <c r="D141" s="190"/>
      <c r="E141" s="188"/>
      <c r="F141" s="186"/>
      <c r="G141" s="8"/>
      <c r="H141" s="194"/>
      <c r="I141" s="188"/>
      <c r="J141" s="186"/>
      <c r="K141" s="192"/>
    </row>
    <row r="142" spans="1:11" x14ac:dyDescent="0.25">
      <c r="A142" s="127" t="str">
        <f t="shared" ref="A142:A147" si="33">IF(A127="","",A127)</f>
        <v>Residential</v>
      </c>
      <c r="B142" s="128"/>
      <c r="C142" s="123"/>
      <c r="D142" s="146">
        <v>1586032205.4833457</v>
      </c>
      <c r="E142" s="147">
        <v>1.7504409626728226E-3</v>
      </c>
      <c r="F142" s="148">
        <f>D142*E142</f>
        <v>2776255.7405963675</v>
      </c>
      <c r="H142" s="146">
        <v>19669801.119551077</v>
      </c>
      <c r="I142" s="147">
        <f>E142</f>
        <v>1.7504409626728226E-3</v>
      </c>
      <c r="J142" s="148">
        <f>H142*I142</f>
        <v>34430.825607289953</v>
      </c>
      <c r="K142" s="186"/>
    </row>
    <row r="143" spans="1:11" x14ac:dyDescent="0.25">
      <c r="A143" s="127" t="str">
        <f t="shared" si="33"/>
        <v>Residential Seasonal</v>
      </c>
      <c r="B143" s="128"/>
      <c r="C143" s="123"/>
      <c r="D143" s="146">
        <v>14627928.656256124</v>
      </c>
      <c r="E143" s="147">
        <v>2.1125692860908874E-3</v>
      </c>
      <c r="F143" s="148">
        <f t="shared" ref="F143:F152" si="34">D143*E143</f>
        <v>30902.512798335436</v>
      </c>
      <c r="H143" s="146">
        <v>181414.00058888103</v>
      </c>
      <c r="I143" s="147">
        <f t="shared" ref="I143:I150" si="35">E143</f>
        <v>2.1125692860908874E-3</v>
      </c>
      <c r="J143" s="148">
        <f t="shared" ref="J143:J150" si="36">H143*I143</f>
        <v>383.24964571094421</v>
      </c>
      <c r="K143" s="186"/>
    </row>
    <row r="144" spans="1:11" x14ac:dyDescent="0.25">
      <c r="A144" s="127" t="str">
        <f t="shared" si="33"/>
        <v>GS&lt;50</v>
      </c>
      <c r="B144" s="128"/>
      <c r="C144" s="123"/>
      <c r="D144" s="146">
        <v>311411790.30269498</v>
      </c>
      <c r="E144" s="147">
        <v>1.6404905069085519E-3</v>
      </c>
      <c r="F144" s="148">
        <f t="shared" si="34"/>
        <v>510868.08573096775</v>
      </c>
      <c r="H144" s="146">
        <v>48603546.428797983</v>
      </c>
      <c r="I144" s="147">
        <f t="shared" si="35"/>
        <v>1.6404905069085519E-3</v>
      </c>
      <c r="J144" s="148">
        <f t="shared" si="36"/>
        <v>79733.656518532138</v>
      </c>
      <c r="K144" s="186"/>
    </row>
    <row r="145" spans="1:12" x14ac:dyDescent="0.25">
      <c r="A145" s="127" t="str">
        <f t="shared" si="33"/>
        <v>GS 50 - 2,999</v>
      </c>
      <c r="B145" s="128"/>
      <c r="C145" s="123"/>
      <c r="D145" s="146">
        <v>1219481.7517414575</v>
      </c>
      <c r="E145" s="147">
        <v>0.68478965421514859</v>
      </c>
      <c r="F145" s="148">
        <f t="shared" si="34"/>
        <v>835088.4870967163</v>
      </c>
      <c r="H145" s="146">
        <v>2350126.8293445911</v>
      </c>
      <c r="I145" s="147">
        <f t="shared" si="35"/>
        <v>0.68478965421514859</v>
      </c>
      <c r="J145" s="148">
        <f t="shared" si="36"/>
        <v>1609342.538828626</v>
      </c>
      <c r="K145" s="186"/>
    </row>
    <row r="146" spans="1:12" x14ac:dyDescent="0.25">
      <c r="A146" s="127" t="str">
        <f t="shared" si="33"/>
        <v>GS 3,000 - 4,999</v>
      </c>
      <c r="B146" s="128"/>
      <c r="C146" s="123"/>
      <c r="D146" s="146">
        <v>19592.4487398651</v>
      </c>
      <c r="E146" s="147">
        <v>0.47512096615574456</v>
      </c>
      <c r="F146" s="148">
        <f t="shared" si="34"/>
        <v>9308.7831746416068</v>
      </c>
      <c r="H146" s="146">
        <v>719076.6184244079</v>
      </c>
      <c r="I146" s="147">
        <f t="shared" si="35"/>
        <v>0.47512096615574456</v>
      </c>
      <c r="J146" s="148">
        <f t="shared" si="36"/>
        <v>341648.37768581038</v>
      </c>
      <c r="K146" s="186"/>
    </row>
    <row r="147" spans="1:12" x14ac:dyDescent="0.25">
      <c r="A147" s="127" t="str">
        <f t="shared" si="33"/>
        <v>Large Use</v>
      </c>
      <c r="B147" s="128"/>
      <c r="C147" s="123"/>
      <c r="D147" s="146">
        <v>0</v>
      </c>
      <c r="E147" s="147">
        <v>0.75144993408752803</v>
      </c>
      <c r="F147" s="148">
        <f t="shared" si="34"/>
        <v>0</v>
      </c>
      <c r="H147" s="146">
        <v>977675.44389935967</v>
      </c>
      <c r="I147" s="147">
        <f t="shared" si="35"/>
        <v>0.75144993408752803</v>
      </c>
      <c r="J147" s="148">
        <f t="shared" si="36"/>
        <v>734674.14787716849</v>
      </c>
      <c r="K147" s="186"/>
    </row>
    <row r="148" spans="1:12" x14ac:dyDescent="0.25">
      <c r="A148" s="127" t="str">
        <f>IF(A133="","",A133)</f>
        <v>Street Light</v>
      </c>
      <c r="B148" s="128"/>
      <c r="C148" s="156"/>
      <c r="D148" s="146">
        <v>0</v>
      </c>
      <c r="E148" s="147">
        <v>0.47112698545009568</v>
      </c>
      <c r="F148" s="148">
        <f t="shared" si="34"/>
        <v>0</v>
      </c>
      <c r="H148" s="146">
        <v>45774.320408562664</v>
      </c>
      <c r="I148" s="147">
        <f t="shared" si="35"/>
        <v>0.47112698545009568</v>
      </c>
      <c r="J148" s="148">
        <f t="shared" si="36"/>
        <v>21565.517585112921</v>
      </c>
      <c r="K148" s="186"/>
    </row>
    <row r="149" spans="1:12" x14ac:dyDescent="0.25">
      <c r="A149" s="127" t="str">
        <f>IF(A134="","",A134)</f>
        <v>Sentinel Light</v>
      </c>
      <c r="B149" s="128"/>
      <c r="C149" s="156"/>
      <c r="D149" s="146">
        <v>616.25346374616186</v>
      </c>
      <c r="E149" s="147">
        <v>0.44604803702534623</v>
      </c>
      <c r="F149" s="148">
        <f t="shared" si="34"/>
        <v>274.87864781404585</v>
      </c>
      <c r="H149" s="146">
        <v>0</v>
      </c>
      <c r="I149" s="147">
        <f t="shared" si="35"/>
        <v>0.44604803702534623</v>
      </c>
      <c r="J149" s="148">
        <f t="shared" si="36"/>
        <v>0</v>
      </c>
      <c r="K149" s="186"/>
    </row>
    <row r="150" spans="1:12" x14ac:dyDescent="0.25">
      <c r="A150" s="127" t="str">
        <f>IF(A135="","",A135)</f>
        <v>USL</v>
      </c>
      <c r="B150" s="128"/>
      <c r="C150" s="156"/>
      <c r="D150" s="146">
        <v>6360889.1476759082</v>
      </c>
      <c r="E150" s="147">
        <v>1.6519976822576903E-3</v>
      </c>
      <c r="F150" s="148">
        <f t="shared" si="34"/>
        <v>10508.174129058696</v>
      </c>
      <c r="H150" s="146">
        <v>4036.6536765435867</v>
      </c>
      <c r="I150" s="147">
        <f t="shared" si="35"/>
        <v>1.6519976822576903E-3</v>
      </c>
      <c r="J150" s="148">
        <f t="shared" si="36"/>
        <v>6.6685425177269897</v>
      </c>
      <c r="K150" s="186"/>
    </row>
    <row r="151" spans="1:12" ht="14.25" customHeight="1" x14ac:dyDescent="0.25">
      <c r="A151" s="127" t="str">
        <f>IF(A136="","",A136)</f>
        <v/>
      </c>
      <c r="B151" s="128"/>
      <c r="C151" s="123"/>
      <c r="D151" s="150"/>
      <c r="E151" s="150"/>
      <c r="F151" s="148">
        <f>D151*E151</f>
        <v>0</v>
      </c>
      <c r="H151" s="150"/>
      <c r="I151" s="150"/>
      <c r="J151" s="148">
        <f>H151*I151</f>
        <v>0</v>
      </c>
      <c r="K151" s="186"/>
    </row>
    <row r="152" spans="1:12" x14ac:dyDescent="0.25">
      <c r="A152" s="127" t="str">
        <f>IF(A137="","",A137)</f>
        <v/>
      </c>
      <c r="B152" s="128"/>
      <c r="C152" s="123"/>
      <c r="D152" s="150"/>
      <c r="E152" s="150"/>
      <c r="F152" s="148">
        <f t="shared" si="34"/>
        <v>0</v>
      </c>
      <c r="H152" s="150"/>
      <c r="I152" s="150"/>
      <c r="J152" s="148">
        <f>H152*I152</f>
        <v>0</v>
      </c>
      <c r="K152" s="186"/>
    </row>
    <row r="153" spans="1:12" x14ac:dyDescent="0.25">
      <c r="A153" s="122" t="s">
        <v>72</v>
      </c>
      <c r="B153" s="143"/>
      <c r="C153" s="123"/>
      <c r="D153" s="141"/>
      <c r="E153" s="127"/>
      <c r="F153" s="148">
        <f>SUM(F142:F152)</f>
        <v>4173206.6621739008</v>
      </c>
      <c r="G153" s="127"/>
      <c r="H153" s="127"/>
      <c r="I153" s="127"/>
      <c r="J153" s="148">
        <f>SUM(J142:J152)</f>
        <v>2821784.9822907685</v>
      </c>
      <c r="K153" s="135">
        <f>F153+J153</f>
        <v>6994991.6444646697</v>
      </c>
    </row>
    <row r="155" spans="1:12" x14ac:dyDescent="0.25">
      <c r="A155" s="118" t="s">
        <v>84</v>
      </c>
      <c r="B155" s="187"/>
      <c r="C155" s="119"/>
      <c r="D155" s="189"/>
      <c r="E155" s="187"/>
      <c r="F155" s="186"/>
      <c r="G155" s="8"/>
      <c r="H155" s="191"/>
      <c r="I155" s="187"/>
      <c r="J155" s="186" t="s">
        <v>68</v>
      </c>
      <c r="K155" s="189" t="s">
        <v>63</v>
      </c>
    </row>
    <row r="156" spans="1:12" x14ac:dyDescent="0.25">
      <c r="A156" s="122" t="s">
        <v>75</v>
      </c>
      <c r="B156" s="188"/>
      <c r="C156" s="119"/>
      <c r="D156" s="190"/>
      <c r="E156" s="188"/>
      <c r="F156" s="186"/>
      <c r="G156" s="8"/>
      <c r="H156" s="192"/>
      <c r="I156" s="188"/>
      <c r="J156" s="186"/>
      <c r="K156" s="184"/>
      <c r="L156" s="131"/>
    </row>
    <row r="157" spans="1:12" x14ac:dyDescent="0.25">
      <c r="A157" s="157" t="str">
        <f>A142</f>
        <v>Residential</v>
      </c>
      <c r="B157" s="143"/>
      <c r="C157" s="123"/>
      <c r="D157" s="146">
        <v>178094.03415856394</v>
      </c>
      <c r="E157" s="158">
        <v>0.43</v>
      </c>
      <c r="F157" s="148">
        <f>D157*E157*12</f>
        <v>918965.21625818987</v>
      </c>
      <c r="H157" s="146">
        <v>2208.7030896134429</v>
      </c>
      <c r="I157" s="159">
        <f>E157</f>
        <v>0.43</v>
      </c>
      <c r="J157" s="148">
        <f>H157*I157*12</f>
        <v>11396.907942405365</v>
      </c>
      <c r="K157" s="184"/>
      <c r="L157" s="131"/>
    </row>
    <row r="158" spans="1:12" x14ac:dyDescent="0.25">
      <c r="A158" s="157" t="str">
        <f t="shared" ref="A158:A159" si="37">A143</f>
        <v>Residential Seasonal</v>
      </c>
      <c r="B158" s="143"/>
      <c r="C158" s="123"/>
      <c r="D158" s="146">
        <v>1513.5969551958658</v>
      </c>
      <c r="E158" s="158">
        <f>E157</f>
        <v>0.43</v>
      </c>
      <c r="F158" s="148">
        <f t="shared" ref="F158:F164" si="38">D158*E158*12</f>
        <v>7810.1602888106681</v>
      </c>
      <c r="H158" s="146">
        <v>18.771466922884855</v>
      </c>
      <c r="I158" s="159">
        <f>E158</f>
        <v>0.43</v>
      </c>
      <c r="J158" s="148">
        <f t="shared" ref="J158:J163" si="39">H158*I158*12</f>
        <v>96.860769322085844</v>
      </c>
      <c r="K158" s="184"/>
      <c r="L158" s="131"/>
    </row>
    <row r="159" spans="1:12" x14ac:dyDescent="0.25">
      <c r="A159" s="157" t="str">
        <f t="shared" si="37"/>
        <v>GS&lt;50</v>
      </c>
      <c r="B159" s="143"/>
      <c r="C159" s="123"/>
      <c r="D159" s="146">
        <v>10868.51365495426</v>
      </c>
      <c r="E159" s="158">
        <f>E158</f>
        <v>0.43</v>
      </c>
      <c r="F159" s="148">
        <f t="shared" si="38"/>
        <v>56081.530459563983</v>
      </c>
      <c r="H159" s="146">
        <v>1696.3015675390204</v>
      </c>
      <c r="I159" s="159">
        <f>E159</f>
        <v>0.43</v>
      </c>
      <c r="J159" s="148">
        <f t="shared" si="39"/>
        <v>8752.9160885013443</v>
      </c>
      <c r="K159" s="184"/>
      <c r="L159" s="131"/>
    </row>
    <row r="160" spans="1:12" x14ac:dyDescent="0.25">
      <c r="A160" s="160"/>
      <c r="B160" s="143"/>
      <c r="C160" s="123"/>
      <c r="D160" s="150"/>
      <c r="E160" s="150"/>
      <c r="F160" s="148">
        <f t="shared" si="38"/>
        <v>0</v>
      </c>
      <c r="H160" s="150"/>
      <c r="I160" s="150"/>
      <c r="J160" s="148">
        <f t="shared" si="39"/>
        <v>0</v>
      </c>
      <c r="K160" s="184"/>
      <c r="L160" s="131"/>
    </row>
    <row r="161" spans="1:12" x14ac:dyDescent="0.25">
      <c r="A161" s="160"/>
      <c r="B161" s="143"/>
      <c r="C161" s="123"/>
      <c r="D161" s="150"/>
      <c r="E161" s="150"/>
      <c r="F161" s="148">
        <f t="shared" si="38"/>
        <v>0</v>
      </c>
      <c r="H161" s="150"/>
      <c r="I161" s="150"/>
      <c r="J161" s="148">
        <f t="shared" si="39"/>
        <v>0</v>
      </c>
      <c r="K161" s="184"/>
      <c r="L161" s="131"/>
    </row>
    <row r="162" spans="1:12" x14ac:dyDescent="0.25">
      <c r="A162" s="160"/>
      <c r="B162" s="143"/>
      <c r="C162" s="123"/>
      <c r="D162" s="150"/>
      <c r="E162" s="150"/>
      <c r="F162" s="148">
        <f t="shared" si="38"/>
        <v>0</v>
      </c>
      <c r="H162" s="150"/>
      <c r="I162" s="150"/>
      <c r="J162" s="148">
        <f t="shared" si="39"/>
        <v>0</v>
      </c>
      <c r="K162" s="184"/>
      <c r="L162" s="131"/>
    </row>
    <row r="163" spans="1:12" x14ac:dyDescent="0.25">
      <c r="A163" s="160"/>
      <c r="B163" s="143"/>
      <c r="C163" s="123"/>
      <c r="D163" s="150"/>
      <c r="E163" s="150"/>
      <c r="F163" s="148">
        <f t="shared" si="38"/>
        <v>0</v>
      </c>
      <c r="H163" s="150"/>
      <c r="I163" s="150"/>
      <c r="J163" s="148">
        <f t="shared" si="39"/>
        <v>0</v>
      </c>
      <c r="K163" s="184"/>
      <c r="L163" s="131"/>
    </row>
    <row r="164" spans="1:12" x14ac:dyDescent="0.25">
      <c r="A164" s="160"/>
      <c r="B164" s="143"/>
      <c r="C164" s="123"/>
      <c r="D164" s="150"/>
      <c r="E164" s="150"/>
      <c r="F164" s="148">
        <f t="shared" si="38"/>
        <v>0</v>
      </c>
      <c r="H164" s="150"/>
      <c r="I164" s="150"/>
      <c r="J164" s="148">
        <f>H164*I164*12</f>
        <v>0</v>
      </c>
      <c r="K164" s="161"/>
      <c r="L164" s="131"/>
    </row>
    <row r="165" spans="1:12" x14ac:dyDescent="0.25">
      <c r="A165" s="122" t="s">
        <v>72</v>
      </c>
      <c r="B165" s="143"/>
      <c r="C165" s="123"/>
      <c r="D165" s="127"/>
      <c r="E165" s="127"/>
      <c r="F165" s="148">
        <f>SUM(F157:F164)</f>
        <v>982856.90700656443</v>
      </c>
      <c r="G165" s="127"/>
      <c r="H165" s="127"/>
      <c r="I165" s="127"/>
      <c r="J165" s="148">
        <f>SUM(J157:J164)</f>
        <v>20246.684800228795</v>
      </c>
      <c r="K165" s="148">
        <f>F165+J165</f>
        <v>1003103.5918067932</v>
      </c>
    </row>
    <row r="166" spans="1:12" x14ac:dyDescent="0.25">
      <c r="A166" s="127"/>
      <c r="B166" s="127"/>
      <c r="C166" s="123"/>
      <c r="D166" s="127"/>
      <c r="E166" s="127"/>
      <c r="F166" s="127"/>
      <c r="G166" s="127"/>
      <c r="H166" s="127"/>
      <c r="I166" s="127"/>
      <c r="J166" s="127"/>
    </row>
    <row r="167" spans="1:12" x14ac:dyDescent="0.25">
      <c r="A167" s="122" t="s">
        <v>85</v>
      </c>
      <c r="B167" s="127"/>
      <c r="C167" s="123"/>
      <c r="D167" s="127"/>
      <c r="E167" s="127"/>
      <c r="F167" s="148">
        <f>SUM(F24+F61+F78+F93+F138+F153+F165+F123)</f>
        <v>419292819.30225718</v>
      </c>
      <c r="G167" s="127"/>
      <c r="H167" s="127"/>
      <c r="I167" s="127"/>
      <c r="J167" s="148">
        <f>J24+J44+J61+J78+J93+J108+J123+J138+J153+J165</f>
        <v>189629193.95598421</v>
      </c>
      <c r="K167" s="135">
        <f>+F167+J167</f>
        <v>608922013.25824142</v>
      </c>
    </row>
    <row r="168" spans="1:12" ht="15.75" thickBot="1" x14ac:dyDescent="0.3">
      <c r="A168" s="122" t="s">
        <v>86</v>
      </c>
      <c r="B168" s="162">
        <v>0.13100000000000001</v>
      </c>
      <c r="C168" s="123"/>
      <c r="D168" s="150"/>
      <c r="E168" s="150"/>
      <c r="F168" s="163">
        <f>-F167*B168</f>
        <v>-54927359.32859569</v>
      </c>
      <c r="G168" s="127"/>
      <c r="H168" s="150"/>
      <c r="I168" s="150"/>
      <c r="J168" s="127">
        <v>0</v>
      </c>
      <c r="K168" s="135">
        <f>+F168+J168</f>
        <v>-54927359.32859569</v>
      </c>
    </row>
    <row r="169" spans="1:12" ht="15.75" thickBot="1" x14ac:dyDescent="0.3">
      <c r="A169" s="122" t="s">
        <v>48</v>
      </c>
      <c r="B169" s="164"/>
      <c r="C169" s="165"/>
      <c r="D169" s="122"/>
      <c r="E169" s="122"/>
      <c r="F169" s="166">
        <f>+F167+F168</f>
        <v>364365459.97366148</v>
      </c>
      <c r="G169" s="122"/>
      <c r="H169" s="122"/>
      <c r="I169" s="122"/>
      <c r="J169" s="166">
        <f>+J167+J168</f>
        <v>189629193.95598421</v>
      </c>
      <c r="K169" s="166">
        <f>+K167+K168</f>
        <v>553994653.92964578</v>
      </c>
    </row>
    <row r="170" spans="1:12" ht="15.75" thickTop="1" x14ac:dyDescent="0.25">
      <c r="A170" s="165"/>
      <c r="B170" s="167"/>
      <c r="C170" s="116"/>
      <c r="D170" s="116"/>
      <c r="E170" s="116"/>
      <c r="F170" s="168"/>
      <c r="G170" s="116"/>
      <c r="H170" s="116"/>
      <c r="I170" s="116"/>
      <c r="J170" s="168"/>
      <c r="K170" s="168"/>
    </row>
    <row r="171" spans="1:12" x14ac:dyDescent="0.25">
      <c r="A171" s="123" t="s">
        <v>87</v>
      </c>
    </row>
    <row r="172" spans="1:12" x14ac:dyDescent="0.25">
      <c r="A172" s="123" t="s">
        <v>88</v>
      </c>
    </row>
    <row r="173" spans="1:12" x14ac:dyDescent="0.25">
      <c r="A173" s="116"/>
    </row>
    <row r="174" spans="1:12" x14ac:dyDescent="0.25">
      <c r="D174" s="185" t="str">
        <f>D10 &amp; " - Cop"</f>
        <v>2031 Test Year - Cop</v>
      </c>
      <c r="E174" s="185"/>
    </row>
    <row r="175" spans="1:12" x14ac:dyDescent="0.25">
      <c r="D175" s="127" t="s">
        <v>89</v>
      </c>
      <c r="E175" s="169">
        <f>K24</f>
        <v>343315383.58339399</v>
      </c>
    </row>
    <row r="176" spans="1:12" x14ac:dyDescent="0.25">
      <c r="D176" s="127" t="s">
        <v>90</v>
      </c>
      <c r="E176" s="136">
        <f>K44</f>
        <v>116619231.15623106</v>
      </c>
    </row>
    <row r="177" spans="4:5" x14ac:dyDescent="0.25">
      <c r="D177" s="127" t="s">
        <v>91</v>
      </c>
      <c r="E177" s="136">
        <f>(K93+K108+K123+K138)</f>
        <v>28185507.407438226</v>
      </c>
    </row>
    <row r="178" spans="4:5" x14ac:dyDescent="0.25">
      <c r="D178" s="127" t="s">
        <v>92</v>
      </c>
      <c r="E178" s="136">
        <f>K61</f>
        <v>66553487.408293933</v>
      </c>
    </row>
    <row r="179" spans="4:5" x14ac:dyDescent="0.25">
      <c r="D179" s="127" t="s">
        <v>93</v>
      </c>
      <c r="E179" s="136">
        <f>K78</f>
        <v>46250308.466612652</v>
      </c>
    </row>
    <row r="180" spans="4:5" x14ac:dyDescent="0.25">
      <c r="D180" s="127" t="s">
        <v>94</v>
      </c>
      <c r="E180" s="136">
        <f>K153</f>
        <v>6994991.6444646697</v>
      </c>
    </row>
    <row r="181" spans="4:5" x14ac:dyDescent="0.25">
      <c r="D181" s="127" t="s">
        <v>95</v>
      </c>
      <c r="E181" s="136">
        <f>K165</f>
        <v>1003103.5918067932</v>
      </c>
    </row>
    <row r="182" spans="4:5" x14ac:dyDescent="0.25">
      <c r="D182" s="127" t="s">
        <v>96</v>
      </c>
      <c r="E182" s="136">
        <f>+K168</f>
        <v>-54927359.32859569</v>
      </c>
    </row>
    <row r="183" spans="4:5" x14ac:dyDescent="0.25">
      <c r="D183" s="122" t="s">
        <v>48</v>
      </c>
      <c r="E183" s="170">
        <f>SUM(E175:E182)</f>
        <v>553994653.92964566</v>
      </c>
    </row>
    <row r="184" spans="4:5" x14ac:dyDescent="0.25">
      <c r="E184" s="111">
        <f>+E183-K169</f>
        <v>0</v>
      </c>
    </row>
  </sheetData>
  <mergeCells count="90">
    <mergeCell ref="A1:J1"/>
    <mergeCell ref="E9:F9"/>
    <mergeCell ref="I9:J9"/>
    <mergeCell ref="E10:F10"/>
    <mergeCell ref="I10:J10"/>
    <mergeCell ref="K12:K23"/>
    <mergeCell ref="I25:J25"/>
    <mergeCell ref="B26:B27"/>
    <mergeCell ref="D26:D27"/>
    <mergeCell ref="E26:E27"/>
    <mergeCell ref="F26:F27"/>
    <mergeCell ref="H26:H27"/>
    <mergeCell ref="I26:I27"/>
    <mergeCell ref="J26:J27"/>
    <mergeCell ref="K26:K27"/>
    <mergeCell ref="B11:B12"/>
    <mergeCell ref="K28:K43"/>
    <mergeCell ref="B46:B47"/>
    <mergeCell ref="D46:D47"/>
    <mergeCell ref="E46:E47"/>
    <mergeCell ref="F46:F47"/>
    <mergeCell ref="H46:H47"/>
    <mergeCell ref="I46:I47"/>
    <mergeCell ref="J46:J47"/>
    <mergeCell ref="K46:K47"/>
    <mergeCell ref="K48:K60"/>
    <mergeCell ref="B63:B64"/>
    <mergeCell ref="D63:D64"/>
    <mergeCell ref="E63:E64"/>
    <mergeCell ref="F63:F64"/>
    <mergeCell ref="H63:H64"/>
    <mergeCell ref="I63:I64"/>
    <mergeCell ref="J63:J64"/>
    <mergeCell ref="K63:K64"/>
    <mergeCell ref="K65:K77"/>
    <mergeCell ref="B80:B81"/>
    <mergeCell ref="D80:D81"/>
    <mergeCell ref="E80:E81"/>
    <mergeCell ref="F80:F81"/>
    <mergeCell ref="H80:H81"/>
    <mergeCell ref="I80:I81"/>
    <mergeCell ref="J80:J81"/>
    <mergeCell ref="K80:K81"/>
    <mergeCell ref="K82:K92"/>
    <mergeCell ref="B95:B96"/>
    <mergeCell ref="D95:D96"/>
    <mergeCell ref="E95:E96"/>
    <mergeCell ref="F95:F96"/>
    <mergeCell ref="H95:H96"/>
    <mergeCell ref="I95:I96"/>
    <mergeCell ref="J95:J96"/>
    <mergeCell ref="K95:K96"/>
    <mergeCell ref="K97:K107"/>
    <mergeCell ref="B110:B111"/>
    <mergeCell ref="D110:D111"/>
    <mergeCell ref="E110:E111"/>
    <mergeCell ref="F110:F111"/>
    <mergeCell ref="H110:H111"/>
    <mergeCell ref="I110:I111"/>
    <mergeCell ref="J110:J111"/>
    <mergeCell ref="K110:K111"/>
    <mergeCell ref="K112:K122"/>
    <mergeCell ref="B125:B126"/>
    <mergeCell ref="D125:D126"/>
    <mergeCell ref="E125:E126"/>
    <mergeCell ref="F125:F126"/>
    <mergeCell ref="H125:H126"/>
    <mergeCell ref="I125:I126"/>
    <mergeCell ref="J125:J126"/>
    <mergeCell ref="K125:K126"/>
    <mergeCell ref="K127:K137"/>
    <mergeCell ref="B140:B141"/>
    <mergeCell ref="D140:D141"/>
    <mergeCell ref="E140:E141"/>
    <mergeCell ref="F140:F141"/>
    <mergeCell ref="H140:H141"/>
    <mergeCell ref="I140:I141"/>
    <mergeCell ref="J140:J141"/>
    <mergeCell ref="K140:K141"/>
    <mergeCell ref="K157:K163"/>
    <mergeCell ref="D174:E174"/>
    <mergeCell ref="K142:K152"/>
    <mergeCell ref="B155:B156"/>
    <mergeCell ref="D155:D156"/>
    <mergeCell ref="E155:E156"/>
    <mergeCell ref="F155:F156"/>
    <mergeCell ref="H155:H156"/>
    <mergeCell ref="I155:I156"/>
    <mergeCell ref="J155:J156"/>
    <mergeCell ref="K155:K15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FDEC80-85C0-4701-A4C7-6D94402CF7E7}">
  <sheetPr codeName="Sheet3"/>
  <dimension ref="A1:L184"/>
  <sheetViews>
    <sheetView zoomScale="115" zoomScaleNormal="115" workbookViewId="0">
      <selection activeCell="I9" sqref="I9:J9"/>
    </sheetView>
  </sheetViews>
  <sheetFormatPr defaultColWidth="9.28515625" defaultRowHeight="15" x14ac:dyDescent="0.25"/>
  <cols>
    <col min="1" max="1" width="37" style="1" customWidth="1"/>
    <col min="2" max="2" width="8" style="1" bestFit="1" customWidth="1"/>
    <col min="3" max="3" width="1.5703125" style="1" customWidth="1"/>
    <col min="4" max="4" width="23.28515625" style="1" bestFit="1" customWidth="1"/>
    <col min="5" max="5" width="15.28515625" style="1" bestFit="1" customWidth="1"/>
    <col min="6" max="6" width="15.28515625" style="1" customWidth="1"/>
    <col min="7" max="7" width="2.28515625" style="1" customWidth="1"/>
    <col min="8" max="8" width="19.28515625" style="1" customWidth="1"/>
    <col min="9" max="9" width="16.5703125" style="1" customWidth="1"/>
    <col min="10" max="10" width="17.5703125" style="1" customWidth="1"/>
    <col min="11" max="11" width="16.28515625" style="1" bestFit="1" customWidth="1"/>
    <col min="12" max="12" width="12" style="1" bestFit="1" customWidth="1"/>
    <col min="13" max="16384" width="9.28515625" style="1"/>
  </cols>
  <sheetData>
    <row r="1" spans="1:11" ht="21" x14ac:dyDescent="0.35">
      <c r="A1" s="200" t="s">
        <v>59</v>
      </c>
      <c r="B1" s="200"/>
      <c r="C1" s="200"/>
      <c r="D1" s="200"/>
      <c r="E1" s="200"/>
      <c r="F1" s="200"/>
      <c r="G1" s="200"/>
      <c r="H1" s="200"/>
      <c r="I1" s="200"/>
      <c r="J1" s="200"/>
    </row>
    <row r="2" spans="1:11" x14ac:dyDescent="0.25">
      <c r="A2" s="112"/>
      <c r="B2" s="112"/>
      <c r="C2" s="112"/>
      <c r="D2" s="112"/>
      <c r="E2" s="112"/>
      <c r="F2" s="112"/>
      <c r="G2" s="112"/>
      <c r="H2" s="112"/>
      <c r="I2" s="112"/>
      <c r="J2" s="4" t="s">
        <v>0</v>
      </c>
      <c r="K2" s="174" t="s">
        <v>110</v>
      </c>
    </row>
    <row r="3" spans="1:11" x14ac:dyDescent="0.25">
      <c r="A3" s="112"/>
      <c r="B3" s="112"/>
      <c r="C3" s="112"/>
      <c r="D3" s="112"/>
      <c r="E3" s="112"/>
      <c r="F3" s="112"/>
      <c r="G3" s="112"/>
      <c r="H3" s="112"/>
      <c r="I3" s="112"/>
      <c r="J3" s="4" t="s">
        <v>1</v>
      </c>
      <c r="K3" s="5"/>
    </row>
    <row r="4" spans="1:11" x14ac:dyDescent="0.25">
      <c r="A4" s="112"/>
      <c r="B4" s="112"/>
      <c r="C4" s="112"/>
      <c r="D4" s="112"/>
      <c r="E4" s="112"/>
      <c r="F4" s="112"/>
      <c r="G4" s="112"/>
      <c r="H4" s="112"/>
      <c r="I4" s="112"/>
      <c r="J4" s="4" t="s">
        <v>3</v>
      </c>
      <c r="K4" s="5"/>
    </row>
    <row r="5" spans="1:11" x14ac:dyDescent="0.25">
      <c r="A5" s="112"/>
      <c r="B5" s="112"/>
      <c r="C5" s="112"/>
      <c r="D5" s="112"/>
      <c r="E5" s="112"/>
      <c r="F5" s="112"/>
      <c r="G5" s="112"/>
      <c r="H5" s="112"/>
      <c r="I5" s="112"/>
      <c r="J5" s="4" t="s">
        <v>4</v>
      </c>
      <c r="K5" s="5"/>
    </row>
    <row r="6" spans="1:11" x14ac:dyDescent="0.25">
      <c r="A6" s="112"/>
      <c r="B6" s="112"/>
      <c r="C6" s="112"/>
      <c r="D6" s="112"/>
      <c r="E6" s="112"/>
      <c r="F6" s="112"/>
      <c r="G6" s="112"/>
      <c r="H6" s="112"/>
      <c r="I6" s="112"/>
      <c r="J6" s="4" t="s">
        <v>5</v>
      </c>
      <c r="K6" s="5"/>
    </row>
    <row r="7" spans="1:11" x14ac:dyDescent="0.25">
      <c r="A7" s="1" t="s">
        <v>60</v>
      </c>
      <c r="J7" s="4"/>
      <c r="K7" s="9"/>
    </row>
    <row r="8" spans="1:11" x14ac:dyDescent="0.25">
      <c r="A8" s="1" t="s">
        <v>61</v>
      </c>
      <c r="J8" s="4" t="s">
        <v>6</v>
      </c>
      <c r="K8" s="175">
        <v>46150</v>
      </c>
    </row>
    <row r="9" spans="1:11" x14ac:dyDescent="0.25">
      <c r="A9" s="1" t="s">
        <v>62</v>
      </c>
      <c r="E9" s="184"/>
      <c r="F9" s="184"/>
      <c r="G9" s="8"/>
      <c r="H9" s="8"/>
      <c r="I9" s="184"/>
      <c r="J9" s="184"/>
    </row>
    <row r="10" spans="1:11" x14ac:dyDescent="0.25">
      <c r="B10" s="113"/>
      <c r="C10" s="114"/>
      <c r="D10" s="173" t="str">
        <f>'App.2-ZA_Com. Exp. (2027)'!G26</f>
        <v>2027 Test Year</v>
      </c>
      <c r="E10" s="201" t="s">
        <v>13</v>
      </c>
      <c r="F10" s="201"/>
      <c r="G10" s="116"/>
      <c r="H10" s="115" t="str">
        <f>D10</f>
        <v>2027 Test Year</v>
      </c>
      <c r="I10" s="201" t="s">
        <v>12</v>
      </c>
      <c r="J10" s="201"/>
      <c r="K10" s="117" t="s">
        <v>63</v>
      </c>
    </row>
    <row r="11" spans="1:11" x14ac:dyDescent="0.25">
      <c r="A11" s="118" t="s">
        <v>64</v>
      </c>
      <c r="B11" s="197" t="s">
        <v>65</v>
      </c>
      <c r="C11" s="119"/>
      <c r="D11" s="120" t="s">
        <v>66</v>
      </c>
      <c r="E11" s="120" t="s">
        <v>67</v>
      </c>
      <c r="F11" s="57" t="s">
        <v>68</v>
      </c>
      <c r="G11" s="8"/>
      <c r="H11" s="120" t="s">
        <v>66</v>
      </c>
      <c r="I11" s="120" t="s">
        <v>67</v>
      </c>
      <c r="J11" s="57" t="s">
        <v>68</v>
      </c>
      <c r="K11" s="121" t="s">
        <v>69</v>
      </c>
    </row>
    <row r="12" spans="1:11" x14ac:dyDescent="0.25">
      <c r="A12" s="122" t="s">
        <v>70</v>
      </c>
      <c r="B12" s="198"/>
      <c r="C12" s="123"/>
      <c r="D12" s="124"/>
      <c r="E12" s="125"/>
      <c r="F12" s="126"/>
      <c r="H12" s="124"/>
      <c r="I12" s="125"/>
      <c r="J12" s="126"/>
      <c r="K12" s="186"/>
    </row>
    <row r="13" spans="1:11" x14ac:dyDescent="0.25">
      <c r="A13" s="127" t="s">
        <v>38</v>
      </c>
      <c r="B13" s="128"/>
      <c r="C13" s="123"/>
      <c r="D13" s="124">
        <f>'App.2-ZA_Com. Exp. (2027)'!I29</f>
        <v>1531013036.6581502</v>
      </c>
      <c r="E13" s="171"/>
      <c r="F13" s="129">
        <f>D13*'App.2-ZA_Com. Exp. (2027)'!K29</f>
        <v>162664616.14913392</v>
      </c>
      <c r="H13" s="124">
        <f>'App.2-ZA_Com. Exp. (2027)'!H29</f>
        <v>18987459.295209121</v>
      </c>
      <c r="I13" s="130"/>
      <c r="J13" s="126">
        <f>H13*'App.2-ZA_Com. Exp. (2027)'!J29</f>
        <v>669753.4315210894</v>
      </c>
      <c r="K13" s="186"/>
    </row>
    <row r="14" spans="1:11" x14ac:dyDescent="0.25">
      <c r="A14" s="127" t="s">
        <v>40</v>
      </c>
      <c r="B14" s="128"/>
      <c r="C14" s="123"/>
      <c r="D14" s="124">
        <f>'App.2-ZA_Com. Exp. (2027)'!I30</f>
        <v>13474554.588984281</v>
      </c>
      <c r="E14" s="171"/>
      <c r="F14" s="129">
        <f>D14*'App.2-ZA_Com. Exp. (2027)'!K30</f>
        <v>1431622.8520051977</v>
      </c>
      <c r="H14" s="124">
        <f>'App.2-ZA_Com. Exp. (2027)'!H30</f>
        <v>167109.97924476775</v>
      </c>
      <c r="I14" s="130"/>
      <c r="J14" s="126">
        <f>H14*'App.2-ZA_Com. Exp. (2027)'!J30</f>
        <v>5894.5475695550949</v>
      </c>
      <c r="K14" s="186"/>
    </row>
    <row r="15" spans="1:11" x14ac:dyDescent="0.25">
      <c r="A15" s="127" t="s">
        <v>41</v>
      </c>
      <c r="B15" s="128"/>
      <c r="C15" s="123"/>
      <c r="D15" s="124">
        <f>'App.2-ZA_Com. Exp. (2027)'!I31</f>
        <v>323815153.48074943</v>
      </c>
      <c r="E15" s="171"/>
      <c r="F15" s="129">
        <f>D15*'App.2-ZA_Com. Exp. (2027)'!K31</f>
        <v>34404192.768464364</v>
      </c>
      <c r="H15" s="124">
        <f>'App.2-ZA_Com. Exp. (2027)'!H31</f>
        <v>50491015.253330417</v>
      </c>
      <c r="I15" s="130"/>
      <c r="J15" s="126">
        <f>H15*'App.2-ZA_Com. Exp. (2027)'!J31</f>
        <v>1780992.9280761767</v>
      </c>
      <c r="K15" s="186"/>
    </row>
    <row r="16" spans="1:11" x14ac:dyDescent="0.25">
      <c r="A16" s="127" t="s">
        <v>42</v>
      </c>
      <c r="B16" s="128"/>
      <c r="C16" s="123"/>
      <c r="D16" s="124">
        <f>'App.2-ZA_Com. Exp. (2027)'!I32</f>
        <v>489083644.06982744</v>
      </c>
      <c r="E16" s="171"/>
      <c r="F16" s="129">
        <f>D16*'App.2-ZA_Com. Exp. (2027)'!K32</f>
        <v>51963374.13369903</v>
      </c>
      <c r="H16" s="124">
        <f>'App.2-ZA_Com. Exp. (2027)'!H32</f>
        <v>838682192.78395426</v>
      </c>
      <c r="I16" s="130"/>
      <c r="J16" s="126">
        <f>H16*'App.2-ZA_Com. Exp. (2027)'!J32</f>
        <v>29583224.792714361</v>
      </c>
      <c r="K16" s="186"/>
    </row>
    <row r="17" spans="1:12" x14ac:dyDescent="0.25">
      <c r="A17" s="127" t="s">
        <v>43</v>
      </c>
      <c r="B17" s="128"/>
      <c r="C17" s="123"/>
      <c r="D17" s="124">
        <f>'App.2-ZA_Com. Exp. (2027)'!I33</f>
        <v>7115979.4701296501</v>
      </c>
      <c r="E17" s="171"/>
      <c r="F17" s="129">
        <f>D17*'App.2-ZA_Com. Exp. (2027)'!K33</f>
        <v>756047.16701848141</v>
      </c>
      <c r="H17" s="124">
        <f>'App.2-ZA_Com. Exp. (2027)'!H33</f>
        <v>43280479.622407138</v>
      </c>
      <c r="I17" s="130"/>
      <c r="J17" s="126">
        <f>H17*'App.2-ZA_Com. Exp. (2027)'!J33</f>
        <v>1526652.3706149443</v>
      </c>
      <c r="K17" s="186"/>
    </row>
    <row r="18" spans="1:12" x14ac:dyDescent="0.25">
      <c r="A18" s="127" t="s">
        <v>44</v>
      </c>
      <c r="B18" s="128"/>
      <c r="C18" s="123"/>
      <c r="D18" s="124">
        <f>'App.2-ZA_Com. Exp. (2027)'!I34</f>
        <v>0</v>
      </c>
      <c r="E18" s="171"/>
      <c r="F18" s="129">
        <f>D18*'App.2-ZA_Com. Exp. (2027)'!K34</f>
        <v>0</v>
      </c>
      <c r="H18" s="124">
        <f>'App.2-ZA_Com. Exp. (2027)'!H34</f>
        <v>48682435.110361874</v>
      </c>
      <c r="I18" s="130"/>
      <c r="J18" s="126">
        <f>H18*'App.2-ZA_Com. Exp. (2027)'!J34</f>
        <v>1717198.0444057893</v>
      </c>
      <c r="K18" s="186"/>
    </row>
    <row r="19" spans="1:12" x14ac:dyDescent="0.25">
      <c r="A19" s="127" t="s">
        <v>45</v>
      </c>
      <c r="B19" s="128"/>
      <c r="C19" s="123"/>
      <c r="D19" s="124">
        <f>'App.2-ZA_Com. Exp. (2027)'!I35</f>
        <v>0</v>
      </c>
      <c r="E19" s="171"/>
      <c r="F19" s="129">
        <f>D19*'App.2-ZA_Com. Exp. (2027)'!K35</f>
        <v>0</v>
      </c>
      <c r="H19" s="124">
        <f>'App.2-ZA_Com. Exp. (2027)'!H35</f>
        <v>16273488.111354187</v>
      </c>
      <c r="I19" s="130"/>
      <c r="J19" s="126">
        <f>H19*'App.2-ZA_Com. Exp. (2027)'!J35</f>
        <v>574022.27101269888</v>
      </c>
      <c r="K19" s="186"/>
    </row>
    <row r="20" spans="1:12" x14ac:dyDescent="0.25">
      <c r="A20" s="127" t="s">
        <v>46</v>
      </c>
      <c r="B20" s="128"/>
      <c r="C20" s="123"/>
      <c r="D20" s="124">
        <f>'App.2-ZA_Com. Exp. (2027)'!I36</f>
        <v>91087.249324986842</v>
      </c>
      <c r="E20" s="171"/>
      <c r="F20" s="129">
        <f>D20*'App.2-ZA_Com. Exp. (2027)'!K36</f>
        <v>9677.6918894634855</v>
      </c>
      <c r="H20" s="124">
        <f>'App.2-ZA_Com. Exp. (2027)'!H36</f>
        <v>0</v>
      </c>
      <c r="I20" s="130"/>
      <c r="J20" s="126">
        <f>H20*'App.2-ZA_Com. Exp. (2027)'!J36</f>
        <v>0</v>
      </c>
      <c r="K20" s="186"/>
    </row>
    <row r="21" spans="1:12" x14ac:dyDescent="0.25">
      <c r="A21" s="127" t="s">
        <v>47</v>
      </c>
      <c r="B21" s="128"/>
      <c r="C21" s="123"/>
      <c r="D21" s="124">
        <f>'App.2-ZA_Com. Exp. (2027)'!I37</f>
        <v>6744404.510519959</v>
      </c>
      <c r="E21" s="171"/>
      <c r="F21" s="129">
        <f>D21*'App.2-ZA_Com. Exp. (2027)'!K37</f>
        <v>716568.66701336624</v>
      </c>
      <c r="H21" s="124">
        <f>'App.2-ZA_Com. Exp. (2027)'!H37</f>
        <v>4280.034540994121</v>
      </c>
      <c r="I21" s="130"/>
      <c r="J21" s="126">
        <f>H21*'App.2-ZA_Com. Exp. (2027)'!J37</f>
        <v>150.97163745245737</v>
      </c>
      <c r="K21" s="186"/>
    </row>
    <row r="22" spans="1:12" x14ac:dyDescent="0.25">
      <c r="A22" s="127" t="s">
        <v>71</v>
      </c>
      <c r="B22" s="128"/>
      <c r="C22" s="131"/>
      <c r="D22" s="124">
        <v>0</v>
      </c>
      <c r="E22" s="171"/>
      <c r="F22" s="129">
        <v>0</v>
      </c>
      <c r="H22" s="124">
        <f>'App.2-ZA_Com. Exp. (2027)'!H38</f>
        <v>0</v>
      </c>
      <c r="I22" s="130"/>
      <c r="J22" s="126">
        <v>0</v>
      </c>
      <c r="K22" s="186"/>
    </row>
    <row r="23" spans="1:12" x14ac:dyDescent="0.25">
      <c r="A23" s="127" t="s">
        <v>71</v>
      </c>
      <c r="B23" s="132"/>
      <c r="C23" s="123"/>
      <c r="D23" s="124">
        <v>0</v>
      </c>
      <c r="E23" s="171"/>
      <c r="F23" s="129">
        <v>0</v>
      </c>
      <c r="H23" s="124">
        <f>'App.2-ZA_Com. Exp. (2027)'!H39</f>
        <v>0</v>
      </c>
      <c r="I23" s="130"/>
      <c r="J23" s="126">
        <v>0</v>
      </c>
      <c r="K23" s="186"/>
    </row>
    <row r="24" spans="1:12" x14ac:dyDescent="0.25">
      <c r="A24" s="122" t="s">
        <v>72</v>
      </c>
      <c r="B24" s="127"/>
      <c r="C24" s="123"/>
      <c r="D24" s="124"/>
      <c r="E24" s="133"/>
      <c r="F24" s="129">
        <f>SUM(F13:F23)</f>
        <v>251946099.42922381</v>
      </c>
      <c r="G24" s="127"/>
      <c r="H24" s="124"/>
      <c r="I24" s="134"/>
      <c r="J24" s="135">
        <f>SUM(J13:J23)</f>
        <v>35857889.357552066</v>
      </c>
      <c r="K24" s="136">
        <f>F24+J24</f>
        <v>287803988.78677589</v>
      </c>
      <c r="L24" s="1" t="s">
        <v>73</v>
      </c>
    </row>
    <row r="25" spans="1:12" ht="7.5" customHeight="1" x14ac:dyDescent="0.25">
      <c r="D25" s="137"/>
      <c r="I25" s="196"/>
      <c r="J25" s="195"/>
    </row>
    <row r="26" spans="1:12" x14ac:dyDescent="0.25">
      <c r="A26" s="118" t="s">
        <v>74</v>
      </c>
      <c r="B26" s="197" t="s">
        <v>65</v>
      </c>
      <c r="C26" s="119"/>
      <c r="D26" s="191" t="s">
        <v>66</v>
      </c>
      <c r="E26" s="187" t="s">
        <v>67</v>
      </c>
      <c r="F26" s="189" t="s">
        <v>68</v>
      </c>
      <c r="G26" s="8"/>
      <c r="H26" s="193" t="s">
        <v>66</v>
      </c>
      <c r="I26" s="187" t="s">
        <v>67</v>
      </c>
      <c r="J26" s="189" t="s">
        <v>68</v>
      </c>
      <c r="K26" s="191" t="s">
        <v>63</v>
      </c>
    </row>
    <row r="27" spans="1:12" x14ac:dyDescent="0.25">
      <c r="A27" s="122" t="s">
        <v>75</v>
      </c>
      <c r="B27" s="198"/>
      <c r="C27" s="119"/>
      <c r="D27" s="196"/>
      <c r="E27" s="195"/>
      <c r="F27" s="190"/>
      <c r="G27" s="8"/>
      <c r="H27" s="199"/>
      <c r="I27" s="195"/>
      <c r="J27" s="190"/>
      <c r="K27" s="192"/>
    </row>
    <row r="28" spans="1:12" x14ac:dyDescent="0.25">
      <c r="A28" s="127" t="str">
        <f>IF(A13="","",A13 &amp; " - Class B")</f>
        <v>Residential - Class B</v>
      </c>
      <c r="B28" s="128"/>
      <c r="C28" s="123"/>
      <c r="D28" s="77"/>
      <c r="E28" s="77"/>
      <c r="F28" s="141">
        <f>D28*E28</f>
        <v>0</v>
      </c>
      <c r="H28" s="142"/>
      <c r="I28" s="77"/>
      <c r="J28" s="126">
        <f>'App.2-ZA_Com. Exp. (2027)'!L55</f>
        <v>1347595.6726016125</v>
      </c>
      <c r="K28" s="186"/>
    </row>
    <row r="29" spans="1:12" x14ac:dyDescent="0.25">
      <c r="A29" s="127" t="str">
        <f t="shared" ref="A29:A38" si="0">IF(A14="","",A14 &amp; " - Class B")</f>
        <v>Residential Seasonal - Class B</v>
      </c>
      <c r="B29" s="128"/>
      <c r="C29" s="123"/>
      <c r="D29" s="77"/>
      <c r="E29" s="77"/>
      <c r="F29" s="141">
        <f t="shared" ref="F29:F38" si="1">D29*E29</f>
        <v>0</v>
      </c>
      <c r="H29" s="142"/>
      <c r="I29" s="77"/>
      <c r="J29" s="126">
        <f>'App.2-ZA_Com. Exp. (2027)'!L56</f>
        <v>11860.285327148298</v>
      </c>
      <c r="K29" s="186"/>
    </row>
    <row r="30" spans="1:12" x14ac:dyDescent="0.25">
      <c r="A30" s="127" t="str">
        <f t="shared" si="0"/>
        <v>GS&lt;50 - Class B</v>
      </c>
      <c r="B30" s="128"/>
      <c r="C30" s="123"/>
      <c r="D30" s="77"/>
      <c r="E30" s="77"/>
      <c r="F30" s="141">
        <f t="shared" si="1"/>
        <v>0</v>
      </c>
      <c r="H30" s="142"/>
      <c r="I30" s="77"/>
      <c r="J30" s="126">
        <f>'App.2-ZA_Com. Exp. (2027)'!L57</f>
        <v>3583495.4325783951</v>
      </c>
      <c r="K30" s="186"/>
    </row>
    <row r="31" spans="1:12" x14ac:dyDescent="0.25">
      <c r="A31" s="127" t="str">
        <f t="shared" si="0"/>
        <v>GS 50 - 2,999 - Class B</v>
      </c>
      <c r="B31" s="128"/>
      <c r="C31" s="123"/>
      <c r="D31" s="77"/>
      <c r="E31" s="77"/>
      <c r="F31" s="141">
        <f t="shared" si="1"/>
        <v>0</v>
      </c>
      <c r="H31" s="142"/>
      <c r="I31" s="77"/>
      <c r="J31" s="126">
        <f>'App.2-ZA_Com. Exp. (2027)'!L58</f>
        <v>59523734.909012243</v>
      </c>
      <c r="K31" s="186"/>
    </row>
    <row r="32" spans="1:12" x14ac:dyDescent="0.25">
      <c r="A32" s="127" t="str">
        <f t="shared" si="0"/>
        <v>GS 3,000 - 4,999 - Class B</v>
      </c>
      <c r="B32" s="128"/>
      <c r="C32" s="123"/>
      <c r="D32" s="77"/>
      <c r="E32" s="77"/>
      <c r="F32" s="141">
        <f t="shared" si="1"/>
        <v>0</v>
      </c>
      <c r="H32" s="142"/>
      <c r="I32" s="77"/>
      <c r="J32" s="126">
        <f>'App.2-ZA_Com. Exp. (2027)'!L59</f>
        <v>3071742.5717928717</v>
      </c>
      <c r="K32" s="186"/>
    </row>
    <row r="33" spans="1:12" x14ac:dyDescent="0.25">
      <c r="A33" s="127" t="str">
        <f t="shared" si="0"/>
        <v>Large Use - Class B</v>
      </c>
      <c r="B33" s="128"/>
      <c r="C33" s="123"/>
      <c r="D33" s="77"/>
      <c r="E33" s="77"/>
      <c r="F33" s="141">
        <f t="shared" si="1"/>
        <v>0</v>
      </c>
      <c r="H33" s="142"/>
      <c r="I33" s="77"/>
      <c r="J33" s="126">
        <f>'App.2-ZA_Com. Exp. (2027)'!L60</f>
        <v>3455135.1956280745</v>
      </c>
      <c r="K33" s="186"/>
    </row>
    <row r="34" spans="1:12" x14ac:dyDescent="0.25">
      <c r="A34" s="127" t="str">
        <f t="shared" si="0"/>
        <v>Street Light - Class B</v>
      </c>
      <c r="B34" s="128"/>
      <c r="C34" s="123"/>
      <c r="D34" s="77"/>
      <c r="E34" s="77"/>
      <c r="F34" s="141">
        <f t="shared" si="1"/>
        <v>0</v>
      </c>
      <c r="H34" s="142"/>
      <c r="I34" s="77"/>
      <c r="J34" s="126">
        <f>'App.2-ZA_Com. Exp. (2027)'!L61</f>
        <v>1154977.1781487397</v>
      </c>
      <c r="K34" s="186"/>
    </row>
    <row r="35" spans="1:12" x14ac:dyDescent="0.25">
      <c r="A35" s="127" t="str">
        <f t="shared" si="0"/>
        <v>Sentinel Light - Class B</v>
      </c>
      <c r="B35" s="128"/>
      <c r="C35" s="123"/>
      <c r="D35" s="77"/>
      <c r="E35" s="77"/>
      <c r="F35" s="141">
        <f t="shared" si="1"/>
        <v>0</v>
      </c>
      <c r="H35" s="142"/>
      <c r="I35" s="77"/>
      <c r="J35" s="126">
        <f>'App.2-ZA_Com. Exp. (2027)'!L62</f>
        <v>0</v>
      </c>
      <c r="K35" s="186"/>
    </row>
    <row r="36" spans="1:12" x14ac:dyDescent="0.25">
      <c r="A36" s="127" t="str">
        <f t="shared" si="0"/>
        <v>USL - Class B</v>
      </c>
      <c r="B36" s="128"/>
      <c r="C36" s="123"/>
      <c r="D36" s="77"/>
      <c r="E36" s="77"/>
      <c r="F36" s="141">
        <f t="shared" si="1"/>
        <v>0</v>
      </c>
      <c r="H36" s="142"/>
      <c r="I36" s="77"/>
      <c r="J36" s="126">
        <f>'App.2-ZA_Com. Exp. (2027)'!L63</f>
        <v>303.76660385965465</v>
      </c>
      <c r="K36" s="186"/>
    </row>
    <row r="37" spans="1:12" x14ac:dyDescent="0.25">
      <c r="A37" s="127" t="str">
        <f t="shared" si="0"/>
        <v/>
      </c>
      <c r="B37" s="128"/>
      <c r="C37" s="123"/>
      <c r="D37" s="77"/>
      <c r="E37" s="77"/>
      <c r="F37" s="141">
        <f t="shared" si="1"/>
        <v>0</v>
      </c>
      <c r="H37" s="142"/>
      <c r="I37" s="77"/>
      <c r="J37" s="126">
        <v>0</v>
      </c>
      <c r="K37" s="186"/>
    </row>
    <row r="38" spans="1:12" x14ac:dyDescent="0.25">
      <c r="A38" s="127" t="str">
        <f t="shared" si="0"/>
        <v/>
      </c>
      <c r="B38" s="128"/>
      <c r="C38" s="123"/>
      <c r="D38" s="77"/>
      <c r="E38" s="77"/>
      <c r="F38" s="141">
        <f t="shared" si="1"/>
        <v>0</v>
      </c>
      <c r="H38" s="142"/>
      <c r="I38" s="77"/>
      <c r="J38" s="126">
        <v>0</v>
      </c>
      <c r="K38" s="186"/>
    </row>
    <row r="39" spans="1:12" x14ac:dyDescent="0.25">
      <c r="A39" s="127" t="s">
        <v>71</v>
      </c>
      <c r="B39" s="128"/>
      <c r="C39" s="123"/>
      <c r="D39" s="77"/>
      <c r="E39" s="77"/>
      <c r="F39" s="141">
        <f>D39*E39</f>
        <v>0</v>
      </c>
      <c r="H39" s="142"/>
      <c r="I39" s="77"/>
      <c r="J39" s="126">
        <f>'App.2-ZA_Com. Exp. (2027)'!L45</f>
        <v>1486.8146976734265</v>
      </c>
      <c r="K39" s="186"/>
    </row>
    <row r="40" spans="1:12" x14ac:dyDescent="0.25">
      <c r="A40" s="127" t="s">
        <v>71</v>
      </c>
      <c r="B40" s="128"/>
      <c r="C40" s="123"/>
      <c r="D40" s="77"/>
      <c r="E40" s="77"/>
      <c r="F40" s="141">
        <f>D40*E40</f>
        <v>0</v>
      </c>
      <c r="H40" s="142"/>
      <c r="I40" s="77"/>
      <c r="J40" s="126">
        <f>'App.2-ZA_Com. Exp. (2027)'!L46</f>
        <v>3191442.2851047111</v>
      </c>
      <c r="K40" s="186"/>
    </row>
    <row r="41" spans="1:12" x14ac:dyDescent="0.25">
      <c r="A41" s="127" t="s">
        <v>71</v>
      </c>
      <c r="B41" s="128"/>
      <c r="C41" s="123"/>
      <c r="D41" s="77"/>
      <c r="E41" s="77"/>
      <c r="F41" s="141">
        <f>D41*E41</f>
        <v>0</v>
      </c>
      <c r="H41" s="142"/>
      <c r="I41" s="77"/>
      <c r="J41" s="126">
        <f>'App.2-ZA_Com. Exp. (2027)'!L47</f>
        <v>6695570.100669804</v>
      </c>
      <c r="K41" s="186"/>
      <c r="L41" s="8"/>
    </row>
    <row r="42" spans="1:12" x14ac:dyDescent="0.25">
      <c r="A42" s="127" t="s">
        <v>71</v>
      </c>
      <c r="B42" s="128"/>
      <c r="C42" s="123"/>
      <c r="D42" s="77"/>
      <c r="E42" s="77"/>
      <c r="F42" s="141">
        <f>D42*E42</f>
        <v>0</v>
      </c>
      <c r="H42" s="142"/>
      <c r="I42" s="77"/>
      <c r="J42" s="126">
        <f>'App.2-ZA_Com. Exp. (2027)'!L48</f>
        <v>11170346.312464433</v>
      </c>
      <c r="K42" s="186"/>
    </row>
    <row r="43" spans="1:12" x14ac:dyDescent="0.25">
      <c r="A43" s="127" t="s">
        <v>71</v>
      </c>
      <c r="B43" s="128"/>
      <c r="C43" s="123"/>
      <c r="D43" s="77"/>
      <c r="E43" s="77"/>
      <c r="F43" s="141">
        <f>D43*E43</f>
        <v>0</v>
      </c>
      <c r="H43" s="142"/>
      <c r="I43" s="77"/>
      <c r="J43" s="126">
        <v>0</v>
      </c>
      <c r="K43" s="186"/>
    </row>
    <row r="44" spans="1:12" x14ac:dyDescent="0.25">
      <c r="A44" s="122" t="s">
        <v>72</v>
      </c>
      <c r="B44" s="143"/>
      <c r="C44" s="123"/>
      <c r="D44" s="134"/>
      <c r="E44" s="133"/>
      <c r="F44" s="127">
        <f>SUM(F28:F43)</f>
        <v>0</v>
      </c>
      <c r="G44" s="127"/>
      <c r="H44" s="133"/>
      <c r="I44" s="133"/>
      <c r="J44" s="144">
        <f>SUM(J28:J43)</f>
        <v>93207690.524629563</v>
      </c>
      <c r="K44" s="136">
        <f>F44+J44</f>
        <v>93207690.524629563</v>
      </c>
      <c r="L44" s="145"/>
    </row>
    <row r="45" spans="1:12" ht="8.25" customHeight="1" x14ac:dyDescent="0.25">
      <c r="B45" s="137"/>
      <c r="D45" s="137"/>
    </row>
    <row r="46" spans="1:12" x14ac:dyDescent="0.25">
      <c r="A46" s="118" t="s">
        <v>76</v>
      </c>
      <c r="B46" s="195"/>
      <c r="C46" s="119"/>
      <c r="D46" s="196" t="s">
        <v>77</v>
      </c>
      <c r="E46" s="186" t="s">
        <v>67</v>
      </c>
      <c r="F46" s="189" t="s">
        <v>68</v>
      </c>
      <c r="G46" s="8"/>
      <c r="H46" s="193" t="s">
        <v>66</v>
      </c>
      <c r="I46" s="186" t="s">
        <v>67</v>
      </c>
      <c r="J46" s="189" t="s">
        <v>68</v>
      </c>
      <c r="K46" s="191" t="s">
        <v>63</v>
      </c>
    </row>
    <row r="47" spans="1:12" x14ac:dyDescent="0.25">
      <c r="A47" s="122" t="s">
        <v>75</v>
      </c>
      <c r="B47" s="188"/>
      <c r="C47" s="139"/>
      <c r="D47" s="192"/>
      <c r="E47" s="186"/>
      <c r="F47" s="190"/>
      <c r="G47" s="8"/>
      <c r="H47" s="194"/>
      <c r="I47" s="186"/>
      <c r="J47" s="190"/>
      <c r="K47" s="192"/>
    </row>
    <row r="48" spans="1:12" x14ac:dyDescent="0.25">
      <c r="A48" s="127" t="str">
        <f>IF(A13="","",A13)</f>
        <v>Residential</v>
      </c>
      <c r="B48" s="128"/>
      <c r="C48" s="123"/>
      <c r="D48" s="146">
        <v>1531013036.6581502</v>
      </c>
      <c r="E48" s="147">
        <v>1.24E-2</v>
      </c>
      <c r="F48" s="148">
        <f>D48*E48</f>
        <v>18984561.654561061</v>
      </c>
      <c r="H48" s="146">
        <v>18987459.295209121</v>
      </c>
      <c r="I48" s="147">
        <f>E48</f>
        <v>1.24E-2</v>
      </c>
      <c r="J48" s="148">
        <f>H48*I48</f>
        <v>235444.4952605931</v>
      </c>
      <c r="K48" s="186"/>
    </row>
    <row r="49" spans="1:11" x14ac:dyDescent="0.25">
      <c r="A49" s="127" t="str">
        <f t="shared" ref="A49:A51" si="2">IF(A14="","",A14)</f>
        <v>Residential Seasonal</v>
      </c>
      <c r="B49" s="128"/>
      <c r="C49" s="131"/>
      <c r="D49" s="146">
        <v>13474554.588984281</v>
      </c>
      <c r="E49" s="147">
        <v>1.2500000000000001E-2</v>
      </c>
      <c r="F49" s="148">
        <f t="shared" ref="F49:F60" si="3">D49*E49</f>
        <v>168431.93236230352</v>
      </c>
      <c r="H49" s="146">
        <v>167109.97924476775</v>
      </c>
      <c r="I49" s="147">
        <f t="shared" ref="I49:I58" si="4">E49</f>
        <v>1.2500000000000001E-2</v>
      </c>
      <c r="J49" s="148">
        <f t="shared" ref="J49:J59" si="5">H49*I49</f>
        <v>2088.8747405595968</v>
      </c>
      <c r="K49" s="186"/>
    </row>
    <row r="50" spans="1:11" x14ac:dyDescent="0.25">
      <c r="A50" s="127" t="str">
        <f t="shared" si="2"/>
        <v>GS&lt;50</v>
      </c>
      <c r="B50" s="128"/>
      <c r="C50" s="131"/>
      <c r="D50" s="146">
        <v>323815153.48074943</v>
      </c>
      <c r="E50" s="147">
        <v>1.1299999999999999E-2</v>
      </c>
      <c r="F50" s="148">
        <f t="shared" si="3"/>
        <v>3659111.2343324684</v>
      </c>
      <c r="H50" s="146">
        <v>50539399.395417646</v>
      </c>
      <c r="I50" s="147">
        <f t="shared" si="4"/>
        <v>1.1299999999999999E-2</v>
      </c>
      <c r="J50" s="148">
        <f t="shared" si="5"/>
        <v>571095.21316821931</v>
      </c>
      <c r="K50" s="186"/>
    </row>
    <row r="51" spans="1:11" x14ac:dyDescent="0.25">
      <c r="A51" s="127" t="str">
        <f t="shared" si="2"/>
        <v>GS 50 - 2,999</v>
      </c>
      <c r="B51" s="128"/>
      <c r="C51" s="131"/>
      <c r="D51" s="146">
        <v>2220929.2814996256</v>
      </c>
      <c r="E51" s="147">
        <v>5.1984000000000004</v>
      </c>
      <c r="F51" s="148">
        <f t="shared" si="3"/>
        <v>11545278.776947655</v>
      </c>
      <c r="H51" s="146">
        <v>1132134.3967014048</v>
      </c>
      <c r="I51" s="147">
        <f t="shared" si="4"/>
        <v>5.1984000000000004</v>
      </c>
      <c r="J51" s="148">
        <f t="shared" si="5"/>
        <v>5885287.4478125833</v>
      </c>
      <c r="K51" s="186"/>
    </row>
    <row r="52" spans="1:11" x14ac:dyDescent="0.25">
      <c r="A52" s="127" t="str">
        <f>A51&amp;" EV"</f>
        <v>GS 50 - 2,999 EV</v>
      </c>
      <c r="B52" s="128"/>
      <c r="C52" s="131"/>
      <c r="D52" s="146">
        <v>0</v>
      </c>
      <c r="E52" s="147">
        <v>0.88680000000000003</v>
      </c>
      <c r="F52" s="148"/>
      <c r="H52" s="146">
        <v>20306.695787369717</v>
      </c>
      <c r="I52" s="147">
        <f t="shared" si="4"/>
        <v>0.88680000000000003</v>
      </c>
      <c r="J52" s="148">
        <f t="shared" si="5"/>
        <v>18007.977824239468</v>
      </c>
      <c r="K52" s="186"/>
    </row>
    <row r="53" spans="1:11" x14ac:dyDescent="0.25">
      <c r="A53" s="127" t="str">
        <f>IF(A17="","",A17)</f>
        <v>GS 3,000 - 4,999</v>
      </c>
      <c r="B53" s="128"/>
      <c r="C53" s="131"/>
      <c r="D53" s="146">
        <v>541026.71675890149</v>
      </c>
      <c r="E53" s="147">
        <v>5.4927000000000001</v>
      </c>
      <c r="F53" s="148">
        <f t="shared" si="3"/>
        <v>2971697.4471416185</v>
      </c>
      <c r="H53" s="146">
        <v>14741.180485359655</v>
      </c>
      <c r="I53" s="147">
        <f t="shared" si="4"/>
        <v>5.4927000000000001</v>
      </c>
      <c r="J53" s="148">
        <f t="shared" si="5"/>
        <v>80968.882051934983</v>
      </c>
      <c r="K53" s="186"/>
    </row>
    <row r="54" spans="1:11" x14ac:dyDescent="0.25">
      <c r="A54" s="127" t="str">
        <f>A53&amp;" EV"</f>
        <v>GS 3,000 - 4,999 EV</v>
      </c>
      <c r="B54" s="128"/>
      <c r="C54" s="131"/>
      <c r="D54" s="146">
        <v>0</v>
      </c>
      <c r="E54" s="147">
        <v>0.93375900000000012</v>
      </c>
      <c r="F54" s="148"/>
      <c r="H54" s="146">
        <v>0</v>
      </c>
      <c r="I54" s="147">
        <f t="shared" si="4"/>
        <v>0.93375900000000012</v>
      </c>
      <c r="J54" s="148">
        <f t="shared" si="5"/>
        <v>0</v>
      </c>
      <c r="K54" s="186"/>
    </row>
    <row r="55" spans="1:11" x14ac:dyDescent="0.25">
      <c r="A55" s="127" t="str">
        <f t="shared" ref="A55:A60" si="6">IF(A18="","",A18)</f>
        <v>Large Use</v>
      </c>
      <c r="B55" s="128"/>
      <c r="C55" s="131"/>
      <c r="D55" s="146">
        <v>699952.55015067162</v>
      </c>
      <c r="E55" s="147">
        <v>5.8696000000000002</v>
      </c>
      <c r="F55" s="148">
        <f t="shared" si="3"/>
        <v>4108441.4883643822</v>
      </c>
      <c r="H55" s="146">
        <v>0</v>
      </c>
      <c r="I55" s="147">
        <f t="shared" si="4"/>
        <v>5.8696000000000002</v>
      </c>
      <c r="J55" s="148">
        <f t="shared" si="5"/>
        <v>0</v>
      </c>
      <c r="K55" s="186"/>
    </row>
    <row r="56" spans="1:11" x14ac:dyDescent="0.25">
      <c r="A56" s="127" t="str">
        <f t="shared" si="6"/>
        <v>Street Light</v>
      </c>
      <c r="B56" s="128"/>
      <c r="C56" s="123"/>
      <c r="D56" s="146">
        <v>43544.269818658286</v>
      </c>
      <c r="E56" s="147">
        <v>3.5356000000000001</v>
      </c>
      <c r="F56" s="148">
        <f t="shared" si="3"/>
        <v>153955.12037084825</v>
      </c>
      <c r="H56" s="146">
        <v>0</v>
      </c>
      <c r="I56" s="147">
        <f t="shared" si="4"/>
        <v>3.5356000000000001</v>
      </c>
      <c r="J56" s="148">
        <f t="shared" si="5"/>
        <v>0</v>
      </c>
      <c r="K56" s="186"/>
    </row>
    <row r="57" spans="1:11" x14ac:dyDescent="0.25">
      <c r="A57" s="127" t="str">
        <f t="shared" si="6"/>
        <v>Sentinel Light</v>
      </c>
      <c r="B57" s="128"/>
      <c r="C57" s="123"/>
      <c r="D57" s="146">
        <v>0</v>
      </c>
      <c r="E57" s="147">
        <v>3.3683999999999998</v>
      </c>
      <c r="F57" s="148">
        <f t="shared" si="3"/>
        <v>0</v>
      </c>
      <c r="H57" s="146">
        <v>654.39888952205615</v>
      </c>
      <c r="I57" s="147">
        <f t="shared" si="4"/>
        <v>3.3683999999999998</v>
      </c>
      <c r="J57" s="148">
        <f t="shared" si="5"/>
        <v>2204.2772194660938</v>
      </c>
      <c r="K57" s="186"/>
    </row>
    <row r="58" spans="1:11" x14ac:dyDescent="0.25">
      <c r="A58" s="127" t="str">
        <f t="shared" si="6"/>
        <v>USL</v>
      </c>
      <c r="B58" s="128"/>
      <c r="C58" s="123"/>
      <c r="D58" s="146">
        <v>6744404.510519959</v>
      </c>
      <c r="E58" s="147">
        <v>1.1299999999999999E-2</v>
      </c>
      <c r="F58" s="148">
        <f t="shared" si="3"/>
        <v>76211.770968875528</v>
      </c>
      <c r="H58" s="146">
        <v>4280.034540994121</v>
      </c>
      <c r="I58" s="147">
        <f t="shared" si="4"/>
        <v>1.1299999999999999E-2</v>
      </c>
      <c r="J58" s="148">
        <f t="shared" si="5"/>
        <v>48.364390313233564</v>
      </c>
      <c r="K58" s="186"/>
    </row>
    <row r="59" spans="1:11" x14ac:dyDescent="0.25">
      <c r="A59" s="127" t="str">
        <f t="shared" si="6"/>
        <v/>
      </c>
      <c r="B59" s="128"/>
      <c r="C59" s="123"/>
      <c r="D59" s="150"/>
      <c r="E59" s="149"/>
      <c r="F59" s="148">
        <f t="shared" si="3"/>
        <v>0</v>
      </c>
      <c r="H59" s="150"/>
      <c r="I59" s="150"/>
      <c r="J59" s="148">
        <f t="shared" si="5"/>
        <v>0</v>
      </c>
      <c r="K59" s="186"/>
    </row>
    <row r="60" spans="1:11" x14ac:dyDescent="0.25">
      <c r="A60" s="127" t="str">
        <f t="shared" si="6"/>
        <v/>
      </c>
      <c r="B60" s="128"/>
      <c r="C60" s="123"/>
      <c r="D60" s="150"/>
      <c r="E60" s="149"/>
      <c r="F60" s="148">
        <f t="shared" si="3"/>
        <v>0</v>
      </c>
      <c r="H60" s="150"/>
      <c r="I60" s="150"/>
      <c r="J60" s="148">
        <f>H60*I60</f>
        <v>0</v>
      </c>
      <c r="K60" s="186"/>
    </row>
    <row r="61" spans="1:11" x14ac:dyDescent="0.25">
      <c r="A61" s="122" t="s">
        <v>72</v>
      </c>
      <c r="B61" s="143"/>
      <c r="C61" s="123"/>
      <c r="D61" s="144"/>
      <c r="E61" s="151"/>
      <c r="F61" s="144">
        <f>SUM(F48:F60)</f>
        <v>41667689.425049216</v>
      </c>
      <c r="G61" s="127"/>
      <c r="H61" s="124"/>
      <c r="I61" s="127"/>
      <c r="J61" s="144">
        <f>SUM(J48:J60)</f>
        <v>6795145.5324679092</v>
      </c>
      <c r="K61" s="148">
        <f>F61+J61</f>
        <v>48462834.957517125</v>
      </c>
    </row>
    <row r="62" spans="1:11" ht="5.25" customHeight="1" x14ac:dyDescent="0.25"/>
    <row r="63" spans="1:11" x14ac:dyDescent="0.25">
      <c r="A63" s="118" t="s">
        <v>78</v>
      </c>
      <c r="B63" s="187"/>
      <c r="C63" s="119"/>
      <c r="D63" s="191"/>
      <c r="E63" s="186"/>
      <c r="F63" s="189"/>
      <c r="G63" s="8"/>
      <c r="H63" s="193"/>
      <c r="I63" s="186"/>
      <c r="J63" s="189" t="s">
        <v>68</v>
      </c>
      <c r="K63" s="191" t="s">
        <v>63</v>
      </c>
    </row>
    <row r="64" spans="1:11" x14ac:dyDescent="0.25">
      <c r="A64" s="122" t="s">
        <v>75</v>
      </c>
      <c r="B64" s="188"/>
      <c r="C64" s="139"/>
      <c r="D64" s="192"/>
      <c r="E64" s="186"/>
      <c r="F64" s="190"/>
      <c r="G64" s="8"/>
      <c r="H64" s="194"/>
      <c r="I64" s="186"/>
      <c r="J64" s="190"/>
      <c r="K64" s="192"/>
    </row>
    <row r="65" spans="1:11" x14ac:dyDescent="0.25">
      <c r="A65" s="127" t="str">
        <f>IF(A48="","",A48)</f>
        <v>Residential</v>
      </c>
      <c r="B65" s="128"/>
      <c r="C65" s="123"/>
      <c r="D65" s="146">
        <f>D48</f>
        <v>1531013036.6581502</v>
      </c>
      <c r="E65" s="147">
        <v>8.8999999999999999E-3</v>
      </c>
      <c r="F65" s="148">
        <f>D65*E65</f>
        <v>13626016.026257537</v>
      </c>
      <c r="H65" s="146">
        <f t="shared" ref="H65:H70" si="7">H48</f>
        <v>18987459.295209121</v>
      </c>
      <c r="I65" s="147">
        <f>E65</f>
        <v>8.8999999999999999E-3</v>
      </c>
      <c r="J65" s="148">
        <f>H65*I65</f>
        <v>168988.38772736117</v>
      </c>
      <c r="K65" s="186"/>
    </row>
    <row r="66" spans="1:11" x14ac:dyDescent="0.25">
      <c r="A66" s="127" t="str">
        <f>IF(A49="","",A49)</f>
        <v>Residential Seasonal</v>
      </c>
      <c r="B66" s="128"/>
      <c r="C66" s="123"/>
      <c r="D66" s="146">
        <f>D49</f>
        <v>13474554.588984281</v>
      </c>
      <c r="E66" s="147">
        <v>1.0800000000000001E-2</v>
      </c>
      <c r="F66" s="148">
        <f>D66*E66</f>
        <v>145525.18956103025</v>
      </c>
      <c r="H66" s="146">
        <f t="shared" si="7"/>
        <v>167109.97924476775</v>
      </c>
      <c r="I66" s="147">
        <f t="shared" ref="I66:I75" si="8">E66</f>
        <v>1.0800000000000001E-2</v>
      </c>
      <c r="J66" s="148">
        <f t="shared" ref="J66:J74" si="9">H66*I66</f>
        <v>1804.7877758434918</v>
      </c>
      <c r="K66" s="186"/>
    </row>
    <row r="67" spans="1:11" x14ac:dyDescent="0.25">
      <c r="A67" s="127" t="str">
        <f>IF(A50="","",A50)</f>
        <v>GS&lt;50</v>
      </c>
      <c r="B67" s="128"/>
      <c r="C67" s="123"/>
      <c r="D67" s="146">
        <f>D50</f>
        <v>323815153.48074943</v>
      </c>
      <c r="E67" s="147">
        <v>8.3999999999999995E-3</v>
      </c>
      <c r="F67" s="148">
        <f t="shared" ref="F67:F75" si="10">D67*E67</f>
        <v>2720047.2892382951</v>
      </c>
      <c r="H67" s="146">
        <f t="shared" si="7"/>
        <v>50539399.395417646</v>
      </c>
      <c r="I67" s="147">
        <f t="shared" si="8"/>
        <v>8.3999999999999995E-3</v>
      </c>
      <c r="J67" s="148">
        <f t="shared" si="9"/>
        <v>424530.95492150821</v>
      </c>
      <c r="K67" s="186"/>
    </row>
    <row r="68" spans="1:11" x14ac:dyDescent="0.25">
      <c r="A68" s="127" t="str">
        <f>IF(A51="","",A51)</f>
        <v>GS 50 - 2,999</v>
      </c>
      <c r="B68" s="128"/>
      <c r="C68" s="123"/>
      <c r="D68" s="146">
        <f>D51</f>
        <v>2220929.2814996256</v>
      </c>
      <c r="E68" s="147">
        <v>3.6608999999999998</v>
      </c>
      <c r="F68" s="148">
        <f t="shared" si="10"/>
        <v>8130600.0066419793</v>
      </c>
      <c r="H68" s="146">
        <f t="shared" si="7"/>
        <v>1132134.3967014048</v>
      </c>
      <c r="I68" s="147">
        <f t="shared" si="8"/>
        <v>3.6608999999999998</v>
      </c>
      <c r="J68" s="148">
        <f t="shared" si="9"/>
        <v>4144630.8128841729</v>
      </c>
      <c r="K68" s="186"/>
    </row>
    <row r="69" spans="1:11" x14ac:dyDescent="0.25">
      <c r="A69" s="127" t="str">
        <f>A68&amp;" EV"</f>
        <v>GS 50 - 2,999 EV</v>
      </c>
      <c r="B69" s="128"/>
      <c r="C69" s="123"/>
      <c r="D69" s="146"/>
      <c r="E69" s="147">
        <v>0.62180000000000002</v>
      </c>
      <c r="F69" s="148"/>
      <c r="H69" s="146">
        <f t="shared" si="7"/>
        <v>20306.695787369717</v>
      </c>
      <c r="I69" s="147">
        <f t="shared" si="8"/>
        <v>0.62180000000000002</v>
      </c>
      <c r="J69" s="148">
        <f>H69*I69</f>
        <v>12626.703440586491</v>
      </c>
      <c r="K69" s="186"/>
    </row>
    <row r="70" spans="1:11" x14ac:dyDescent="0.25">
      <c r="A70" s="127" t="str">
        <f>IF(A53="","",A53)</f>
        <v>GS 3,000 - 4,999</v>
      </c>
      <c r="B70" s="128"/>
      <c r="C70" s="123"/>
      <c r="D70" s="146">
        <f>D53</f>
        <v>541026.71675890149</v>
      </c>
      <c r="E70" s="147">
        <v>2.5270999999999999</v>
      </c>
      <c r="F70" s="148">
        <f t="shared" si="10"/>
        <v>1367228.6159214198</v>
      </c>
      <c r="H70" s="146">
        <f t="shared" si="7"/>
        <v>14741.180485359655</v>
      </c>
      <c r="I70" s="147">
        <f t="shared" si="8"/>
        <v>2.5270999999999999</v>
      </c>
      <c r="J70" s="148">
        <f t="shared" si="9"/>
        <v>37252.437204552385</v>
      </c>
      <c r="K70" s="186"/>
    </row>
    <row r="71" spans="1:11" x14ac:dyDescent="0.25">
      <c r="A71" s="127" t="str">
        <f>A70&amp;" EV"</f>
        <v>GS 3,000 - 4,999 EV</v>
      </c>
      <c r="B71" s="128"/>
      <c r="C71" s="123"/>
      <c r="D71" s="146"/>
      <c r="E71" s="147">
        <v>0.42960700000000002</v>
      </c>
      <c r="F71" s="148"/>
      <c r="H71" s="146"/>
      <c r="I71" s="147">
        <f t="shared" si="8"/>
        <v>0.42960700000000002</v>
      </c>
      <c r="J71" s="148">
        <f t="shared" si="9"/>
        <v>0</v>
      </c>
      <c r="K71" s="186"/>
    </row>
    <row r="72" spans="1:11" x14ac:dyDescent="0.25">
      <c r="A72" s="127" t="str">
        <f t="shared" ref="A72:A77" si="11">IF(A55="","",A55)</f>
        <v>Large Use</v>
      </c>
      <c r="B72" s="128"/>
      <c r="C72" s="133"/>
      <c r="D72" s="146">
        <f>D55</f>
        <v>699952.55015067162</v>
      </c>
      <c r="E72" s="147">
        <v>3.9967999999999999</v>
      </c>
      <c r="F72" s="148">
        <f t="shared" si="10"/>
        <v>2797570.3524422045</v>
      </c>
      <c r="H72" s="146">
        <f>H55</f>
        <v>0</v>
      </c>
      <c r="I72" s="147">
        <f t="shared" si="8"/>
        <v>3.9967999999999999</v>
      </c>
      <c r="J72" s="148">
        <f t="shared" si="9"/>
        <v>0</v>
      </c>
      <c r="K72" s="186"/>
    </row>
    <row r="73" spans="1:11" x14ac:dyDescent="0.25">
      <c r="A73" s="127" t="str">
        <f t="shared" si="11"/>
        <v>Street Light</v>
      </c>
      <c r="B73" s="128"/>
      <c r="C73" s="152"/>
      <c r="D73" s="146">
        <f>D56</f>
        <v>43544.269818658286</v>
      </c>
      <c r="E73" s="147">
        <v>2.5057999999999998</v>
      </c>
      <c r="F73" s="148">
        <f t="shared" si="10"/>
        <v>109113.23131159392</v>
      </c>
      <c r="H73" s="146">
        <f>H56</f>
        <v>0</v>
      </c>
      <c r="I73" s="147">
        <f t="shared" si="8"/>
        <v>2.5057999999999998</v>
      </c>
      <c r="J73" s="148">
        <f t="shared" si="9"/>
        <v>0</v>
      </c>
      <c r="K73" s="186"/>
    </row>
    <row r="74" spans="1:11" x14ac:dyDescent="0.25">
      <c r="A74" s="127" t="str">
        <f t="shared" si="11"/>
        <v>Sentinel Light</v>
      </c>
      <c r="B74" s="128"/>
      <c r="C74" s="152"/>
      <c r="D74" s="146">
        <f>D57</f>
        <v>0</v>
      </c>
      <c r="E74" s="147">
        <v>2.3723999999999998</v>
      </c>
      <c r="F74" s="148">
        <f t="shared" si="10"/>
        <v>0</v>
      </c>
      <c r="H74" s="146">
        <f>H57</f>
        <v>654.39888952205615</v>
      </c>
      <c r="I74" s="147">
        <f t="shared" si="8"/>
        <v>2.3723999999999998</v>
      </c>
      <c r="J74" s="148">
        <f t="shared" si="9"/>
        <v>1552.4959255021258</v>
      </c>
      <c r="K74" s="186"/>
    </row>
    <row r="75" spans="1:11" x14ac:dyDescent="0.25">
      <c r="A75" s="127" t="str">
        <f t="shared" si="11"/>
        <v>USL</v>
      </c>
      <c r="B75" s="128"/>
      <c r="C75" s="152"/>
      <c r="D75" s="146">
        <f>D58</f>
        <v>6744404.510519959</v>
      </c>
      <c r="E75" s="147">
        <v>8.3999999999999995E-3</v>
      </c>
      <c r="F75" s="148">
        <f t="shared" si="10"/>
        <v>56652.997888367652</v>
      </c>
      <c r="H75" s="146">
        <f>H58</f>
        <v>4280.034540994121</v>
      </c>
      <c r="I75" s="147">
        <f t="shared" si="8"/>
        <v>8.3999999999999995E-3</v>
      </c>
      <c r="J75" s="148">
        <f>H75*I75</f>
        <v>35.952290144350613</v>
      </c>
      <c r="K75" s="186"/>
    </row>
    <row r="76" spans="1:11" x14ac:dyDescent="0.25">
      <c r="A76" s="127" t="str">
        <f t="shared" si="11"/>
        <v/>
      </c>
      <c r="B76" s="128"/>
      <c r="C76" s="152"/>
      <c r="D76" s="150"/>
      <c r="E76" s="150"/>
      <c r="F76" s="148">
        <f>D76*E76</f>
        <v>0</v>
      </c>
      <c r="H76" s="150"/>
      <c r="I76" s="150"/>
      <c r="J76" s="148">
        <f>H76*I76</f>
        <v>0</v>
      </c>
      <c r="K76" s="186"/>
    </row>
    <row r="77" spans="1:11" x14ac:dyDescent="0.25">
      <c r="A77" s="127" t="str">
        <f t="shared" si="11"/>
        <v/>
      </c>
      <c r="B77" s="128"/>
      <c r="C77" s="152"/>
      <c r="D77" s="150"/>
      <c r="E77" s="150"/>
      <c r="F77" s="148">
        <f t="shared" ref="F77" si="12">D77*E77</f>
        <v>0</v>
      </c>
      <c r="H77" s="150"/>
      <c r="I77" s="150"/>
      <c r="J77" s="148">
        <f>H77*I77</f>
        <v>0</v>
      </c>
      <c r="K77" s="186"/>
    </row>
    <row r="78" spans="1:11" x14ac:dyDescent="0.25">
      <c r="A78" s="122" t="s">
        <v>72</v>
      </c>
      <c r="B78" s="143"/>
      <c r="C78" s="153"/>
      <c r="D78" s="144"/>
      <c r="E78" s="127"/>
      <c r="F78" s="144">
        <f>SUM(F65:F77)</f>
        <v>28952753.709262427</v>
      </c>
      <c r="G78" s="127"/>
      <c r="H78" s="127"/>
      <c r="I78" s="127"/>
      <c r="J78" s="144">
        <f>SUM(J65:J77)</f>
        <v>4791422.5321696717</v>
      </c>
      <c r="K78" s="148">
        <f>F78+J78</f>
        <v>33744176.241432101</v>
      </c>
    </row>
    <row r="79" spans="1:11" ht="7.5" customHeight="1" x14ac:dyDescent="0.25"/>
    <row r="80" spans="1:11" x14ac:dyDescent="0.25">
      <c r="A80" s="118" t="s">
        <v>79</v>
      </c>
      <c r="B80" s="191"/>
      <c r="C80" s="138"/>
      <c r="D80" s="191"/>
      <c r="E80" s="186"/>
      <c r="F80" s="189"/>
      <c r="G80" s="8"/>
      <c r="H80" s="193"/>
      <c r="I80" s="186"/>
      <c r="J80" s="186" t="s">
        <v>68</v>
      </c>
      <c r="K80" s="191" t="s">
        <v>63</v>
      </c>
    </row>
    <row r="81" spans="1:11" x14ac:dyDescent="0.25">
      <c r="A81" s="122" t="s">
        <v>75</v>
      </c>
      <c r="B81" s="192"/>
      <c r="C81" s="8"/>
      <c r="D81" s="192"/>
      <c r="E81" s="186"/>
      <c r="F81" s="190"/>
      <c r="G81" s="8"/>
      <c r="H81" s="194"/>
      <c r="I81" s="186"/>
      <c r="J81" s="186"/>
      <c r="K81" s="192"/>
    </row>
    <row r="82" spans="1:11" x14ac:dyDescent="0.25">
      <c r="A82" s="127" t="str">
        <f>IF(A65="","",A65)</f>
        <v>Residential</v>
      </c>
      <c r="B82" s="128"/>
      <c r="C82" s="123"/>
      <c r="D82" s="146">
        <v>1531013036.6581502</v>
      </c>
      <c r="E82" s="147">
        <f>0.0041*1.036^2</f>
        <v>4.4005136000000002E-3</v>
      </c>
      <c r="F82" s="148">
        <f>D82*E82</f>
        <v>6737243.6895914888</v>
      </c>
      <c r="H82" s="146">
        <v>18987459.295209121</v>
      </c>
      <c r="I82" s="147">
        <f>E82</f>
        <v>4.4005136000000002E-3</v>
      </c>
      <c r="J82" s="148">
        <f>H82*I82</f>
        <v>83554.572858014159</v>
      </c>
      <c r="K82" s="186"/>
    </row>
    <row r="83" spans="1:11" x14ac:dyDescent="0.25">
      <c r="A83" s="127" t="str">
        <f>IF(A66="","",A66)</f>
        <v>Residential Seasonal</v>
      </c>
      <c r="B83" s="128"/>
      <c r="C83" s="123"/>
      <c r="D83" s="146">
        <v>13474554.588984281</v>
      </c>
      <c r="E83" s="147">
        <f>E82</f>
        <v>4.4005136000000002E-3</v>
      </c>
      <c r="F83" s="148">
        <f t="shared" ref="F83:F90" si="13">D83*E83</f>
        <v>59294.960722767741</v>
      </c>
      <c r="H83" s="146">
        <v>167109.97924476775</v>
      </c>
      <c r="I83" s="147">
        <f t="shared" ref="I83:I90" si="14">E83</f>
        <v>4.4005136000000002E-3</v>
      </c>
      <c r="J83" s="148">
        <f t="shared" ref="J83:J90" si="15">H83*I83</f>
        <v>735.36973636231824</v>
      </c>
      <c r="K83" s="186"/>
    </row>
    <row r="84" spans="1:11" x14ac:dyDescent="0.25">
      <c r="A84" s="127" t="str">
        <f>IF(A67="","",A67)</f>
        <v>GS&lt;50</v>
      </c>
      <c r="B84" s="128"/>
      <c r="C84" s="123"/>
      <c r="D84" s="146">
        <v>323815153.48074943</v>
      </c>
      <c r="E84" s="147">
        <f t="shared" ref="E84:E90" si="16">E83</f>
        <v>4.4005136000000002E-3</v>
      </c>
      <c r="F84" s="148">
        <f t="shared" si="13"/>
        <v>1424952.9867781252</v>
      </c>
      <c r="H84" s="146">
        <v>50539399.395417646</v>
      </c>
      <c r="I84" s="147">
        <f t="shared" si="14"/>
        <v>4.4005136000000002E-3</v>
      </c>
      <c r="J84" s="148">
        <f t="shared" si="15"/>
        <v>222399.31437536713</v>
      </c>
      <c r="K84" s="186"/>
    </row>
    <row r="85" spans="1:11" x14ac:dyDescent="0.25">
      <c r="A85" s="127" t="str">
        <f>IF(A68="","",A68)</f>
        <v>GS 50 - 2,999</v>
      </c>
      <c r="B85" s="128"/>
      <c r="C85" s="123"/>
      <c r="D85" s="146">
        <v>489083644.06982744</v>
      </c>
      <c r="E85" s="147">
        <f t="shared" si="16"/>
        <v>4.4005136000000002E-3</v>
      </c>
      <c r="F85" s="148">
        <f>D85*E85</f>
        <v>2152219.227266835</v>
      </c>
      <c r="H85" s="146">
        <v>942538575.98174882</v>
      </c>
      <c r="I85" s="147">
        <f t="shared" si="14"/>
        <v>4.4005136000000002E-3</v>
      </c>
      <c r="J85" s="148">
        <f t="shared" si="15"/>
        <v>4147653.8221323192</v>
      </c>
      <c r="K85" s="186"/>
    </row>
    <row r="86" spans="1:11" x14ac:dyDescent="0.25">
      <c r="A86" s="127" t="str">
        <f>IF(A70="","",A70)</f>
        <v>GS 3,000 - 4,999</v>
      </c>
      <c r="B86" s="128"/>
      <c r="C86" s="123"/>
      <c r="D86" s="146">
        <v>7115979.4701296501</v>
      </c>
      <c r="E86" s="147">
        <f t="shared" si="16"/>
        <v>4.4005136000000002E-3</v>
      </c>
      <c r="F86" s="148">
        <f t="shared" si="13"/>
        <v>31313.96443562632</v>
      </c>
      <c r="H86" s="146">
        <v>261168704.43799207</v>
      </c>
      <c r="I86" s="147">
        <f t="shared" si="14"/>
        <v>4.4005136000000002E-3</v>
      </c>
      <c r="J86" s="148">
        <f t="shared" si="15"/>
        <v>1149276.4357737645</v>
      </c>
      <c r="K86" s="186"/>
    </row>
    <row r="87" spans="1:11" x14ac:dyDescent="0.25">
      <c r="A87" s="127" t="str">
        <f t="shared" ref="A87" si="17">IF(A72="","",A72)</f>
        <v>Large Use</v>
      </c>
      <c r="B87" s="128"/>
      <c r="C87" s="123"/>
      <c r="D87" s="146">
        <v>0</v>
      </c>
      <c r="E87" s="147">
        <f t="shared" si="16"/>
        <v>4.4005136000000002E-3</v>
      </c>
      <c r="F87" s="148">
        <f t="shared" si="13"/>
        <v>0</v>
      </c>
      <c r="H87" s="146">
        <v>412189484.10006803</v>
      </c>
      <c r="I87" s="147">
        <f t="shared" si="14"/>
        <v>4.4005136000000002E-3</v>
      </c>
      <c r="J87" s="148">
        <f t="shared" si="15"/>
        <v>1813845.4305593332</v>
      </c>
      <c r="K87" s="186"/>
    </row>
    <row r="88" spans="1:11" x14ac:dyDescent="0.25">
      <c r="A88" s="127" t="str">
        <f>IF(A73="","",A73)</f>
        <v>Street Light</v>
      </c>
      <c r="B88" s="128"/>
      <c r="C88" s="123"/>
      <c r="D88" s="146">
        <v>0</v>
      </c>
      <c r="E88" s="147">
        <f t="shared" si="16"/>
        <v>4.4005136000000002E-3</v>
      </c>
      <c r="F88" s="148">
        <f t="shared" si="13"/>
        <v>0</v>
      </c>
      <c r="H88" s="146">
        <v>16273488.111354187</v>
      </c>
      <c r="I88" s="147">
        <f t="shared" si="14"/>
        <v>4.4005136000000002E-3</v>
      </c>
      <c r="J88" s="148">
        <f t="shared" si="15"/>
        <v>71611.705753452421</v>
      </c>
      <c r="K88" s="186"/>
    </row>
    <row r="89" spans="1:11" x14ac:dyDescent="0.25">
      <c r="A89" s="127" t="str">
        <f>IF(A74="","",A74)</f>
        <v>Sentinel Light</v>
      </c>
      <c r="B89" s="128"/>
      <c r="C89" s="123"/>
      <c r="D89" s="146">
        <v>91087.249324986842</v>
      </c>
      <c r="E89" s="147">
        <f t="shared" si="16"/>
        <v>4.4005136000000002E-3</v>
      </c>
      <c r="F89" s="148">
        <f t="shared" si="13"/>
        <v>400.83067944119546</v>
      </c>
      <c r="H89" s="146">
        <v>0</v>
      </c>
      <c r="I89" s="147">
        <f t="shared" si="14"/>
        <v>4.4005136000000002E-3</v>
      </c>
      <c r="J89" s="148">
        <f t="shared" si="15"/>
        <v>0</v>
      </c>
      <c r="K89" s="186"/>
    </row>
    <row r="90" spans="1:11" x14ac:dyDescent="0.25">
      <c r="A90" s="127" t="str">
        <f>IF(A75="","",A75)</f>
        <v>USL</v>
      </c>
      <c r="B90" s="128"/>
      <c r="C90" s="123"/>
      <c r="D90" s="146">
        <v>6744404.510519959</v>
      </c>
      <c r="E90" s="147">
        <f t="shared" si="16"/>
        <v>4.4005136000000002E-3</v>
      </c>
      <c r="F90" s="148">
        <f t="shared" si="13"/>
        <v>29678.843772444423</v>
      </c>
      <c r="H90" s="146">
        <v>4280.034540994121</v>
      </c>
      <c r="I90" s="147">
        <f t="shared" si="14"/>
        <v>4.4005136000000002E-3</v>
      </c>
      <c r="J90" s="148">
        <f t="shared" si="15"/>
        <v>18.834350206114387</v>
      </c>
      <c r="K90" s="186"/>
    </row>
    <row r="91" spans="1:11" x14ac:dyDescent="0.25">
      <c r="A91" s="127" t="str">
        <f>IF(A76="","",A76)</f>
        <v/>
      </c>
      <c r="B91" s="128"/>
      <c r="C91" s="123"/>
      <c r="D91" s="146"/>
      <c r="E91" s="150"/>
      <c r="F91" s="148">
        <f>D91*E91</f>
        <v>0</v>
      </c>
      <c r="H91" s="150"/>
      <c r="I91" s="150"/>
      <c r="J91" s="148">
        <f>H91*I91</f>
        <v>0</v>
      </c>
      <c r="K91" s="186"/>
    </row>
    <row r="92" spans="1:11" x14ac:dyDescent="0.25">
      <c r="A92" s="127" t="str">
        <f>IF(A77="","",A77)</f>
        <v/>
      </c>
      <c r="B92" s="128"/>
      <c r="C92" s="123"/>
      <c r="D92" s="146"/>
      <c r="E92" s="150"/>
      <c r="F92" s="148">
        <f t="shared" ref="F92" si="18">D92*E92</f>
        <v>0</v>
      </c>
      <c r="H92" s="150"/>
      <c r="I92" s="150"/>
      <c r="J92" s="148">
        <f>H92*I92</f>
        <v>0</v>
      </c>
      <c r="K92" s="186"/>
    </row>
    <row r="93" spans="1:11" x14ac:dyDescent="0.25">
      <c r="A93" s="122" t="s">
        <v>72</v>
      </c>
      <c r="B93" s="143"/>
      <c r="C93" s="123"/>
      <c r="D93" s="144"/>
      <c r="E93" s="127"/>
      <c r="F93" s="144">
        <f>SUM(F82:F92)</f>
        <v>10435104.503246728</v>
      </c>
      <c r="G93" s="127"/>
      <c r="H93" s="127"/>
      <c r="I93" s="127"/>
      <c r="J93" s="144">
        <f>SUM(J82:J92)</f>
        <v>7489095.4855388189</v>
      </c>
      <c r="K93" s="148">
        <f>F93+J93</f>
        <v>17924199.988785546</v>
      </c>
    </row>
    <row r="94" spans="1:11" ht="6.75" customHeight="1" x14ac:dyDescent="0.25"/>
    <row r="95" spans="1:11" x14ac:dyDescent="0.25">
      <c r="A95" s="118" t="s">
        <v>80</v>
      </c>
      <c r="B95" s="191"/>
      <c r="C95" s="138"/>
      <c r="D95" s="191"/>
      <c r="E95" s="186"/>
      <c r="F95" s="189"/>
      <c r="G95" s="8"/>
      <c r="H95" s="193"/>
      <c r="I95" s="186"/>
      <c r="J95" s="186" t="s">
        <v>68</v>
      </c>
      <c r="K95" s="191" t="s">
        <v>63</v>
      </c>
    </row>
    <row r="96" spans="1:11" x14ac:dyDescent="0.25">
      <c r="A96" s="122" t="s">
        <v>75</v>
      </c>
      <c r="B96" s="192"/>
      <c r="C96" s="8"/>
      <c r="D96" s="192"/>
      <c r="E96" s="186"/>
      <c r="F96" s="190"/>
      <c r="G96" s="8"/>
      <c r="H96" s="194"/>
      <c r="I96" s="186"/>
      <c r="J96" s="186"/>
      <c r="K96" s="192"/>
    </row>
    <row r="97" spans="1:11" x14ac:dyDescent="0.25">
      <c r="A97" s="127" t="str">
        <f t="shared" ref="A97:A102" si="19">IF(A82="","",A82)</f>
        <v>Residential</v>
      </c>
      <c r="B97" s="128"/>
      <c r="C97" s="123"/>
      <c r="D97" s="150"/>
      <c r="E97" s="150"/>
      <c r="F97" s="148">
        <f>D97*E97</f>
        <v>0</v>
      </c>
      <c r="H97" s="146"/>
      <c r="I97" s="149">
        <v>4.0000000000000002E-4</v>
      </c>
      <c r="J97" s="148">
        <f>H97*I97</f>
        <v>0</v>
      </c>
      <c r="K97" s="186"/>
    </row>
    <row r="98" spans="1:11" x14ac:dyDescent="0.25">
      <c r="A98" s="127" t="str">
        <f t="shared" si="19"/>
        <v>Residential Seasonal</v>
      </c>
      <c r="B98" s="128"/>
      <c r="C98" s="123"/>
      <c r="D98" s="150"/>
      <c r="E98" s="150"/>
      <c r="F98" s="148">
        <f t="shared" ref="F98:F107" si="20">D98*E98</f>
        <v>0</v>
      </c>
      <c r="H98" s="146"/>
      <c r="I98" s="149">
        <f>I97</f>
        <v>4.0000000000000002E-4</v>
      </c>
      <c r="J98" s="148">
        <f t="shared" ref="J98:J105" si="21">H98*I98</f>
        <v>0</v>
      </c>
      <c r="K98" s="186"/>
    </row>
    <row r="99" spans="1:11" x14ac:dyDescent="0.25">
      <c r="A99" s="127" t="str">
        <f t="shared" si="19"/>
        <v>GS&lt;50</v>
      </c>
      <c r="B99" s="128"/>
      <c r="C99" s="123"/>
      <c r="D99" s="150"/>
      <c r="E99" s="150"/>
      <c r="F99" s="148">
        <f t="shared" si="20"/>
        <v>0</v>
      </c>
      <c r="H99" s="146"/>
      <c r="I99" s="149">
        <f t="shared" ref="I99:I105" si="22">I98</f>
        <v>4.0000000000000002E-4</v>
      </c>
      <c r="J99" s="148">
        <f t="shared" si="21"/>
        <v>0</v>
      </c>
      <c r="K99" s="186"/>
    </row>
    <row r="100" spans="1:11" x14ac:dyDescent="0.25">
      <c r="A100" s="127" t="str">
        <f t="shared" si="19"/>
        <v>GS 50 - 2,999</v>
      </c>
      <c r="B100" s="128"/>
      <c r="C100" s="123"/>
      <c r="D100" s="150"/>
      <c r="E100" s="150"/>
      <c r="F100" s="148">
        <f t="shared" si="20"/>
        <v>0</v>
      </c>
      <c r="H100" s="146">
        <v>48384.142087225046</v>
      </c>
      <c r="I100" s="149">
        <f t="shared" si="22"/>
        <v>4.0000000000000002E-4</v>
      </c>
      <c r="J100" s="148">
        <f t="shared" si="21"/>
        <v>19.353656834890018</v>
      </c>
      <c r="K100" s="186"/>
    </row>
    <row r="101" spans="1:11" x14ac:dyDescent="0.25">
      <c r="A101" s="127" t="str">
        <f t="shared" si="19"/>
        <v>GS 3,000 - 4,999</v>
      </c>
      <c r="B101" s="128"/>
      <c r="C101" s="123"/>
      <c r="D101" s="150"/>
      <c r="E101" s="150"/>
      <c r="F101" s="148">
        <f t="shared" si="20"/>
        <v>0</v>
      </c>
      <c r="H101" s="146">
        <v>103856383.1977946</v>
      </c>
      <c r="I101" s="149">
        <f t="shared" si="22"/>
        <v>4.0000000000000002E-4</v>
      </c>
      <c r="J101" s="148">
        <f t="shared" si="21"/>
        <v>41542.553279117841</v>
      </c>
      <c r="K101" s="186"/>
    </row>
    <row r="102" spans="1:11" x14ac:dyDescent="0.25">
      <c r="A102" s="127" t="str">
        <f t="shared" si="19"/>
        <v>Large Use</v>
      </c>
      <c r="B102" s="128"/>
      <c r="C102" s="123"/>
      <c r="D102" s="150"/>
      <c r="E102" s="150"/>
      <c r="F102" s="148">
        <f t="shared" si="20"/>
        <v>0</v>
      </c>
      <c r="H102" s="146">
        <v>217888224.81558493</v>
      </c>
      <c r="I102" s="149">
        <f t="shared" si="22"/>
        <v>4.0000000000000002E-4</v>
      </c>
      <c r="J102" s="148">
        <f t="shared" si="21"/>
        <v>87155.289926233978</v>
      </c>
      <c r="K102" s="186"/>
    </row>
    <row r="103" spans="1:11" x14ac:dyDescent="0.25">
      <c r="A103" s="127" t="str">
        <f>IF(A88="","",A88)</f>
        <v>Street Light</v>
      </c>
      <c r="B103" s="128"/>
      <c r="C103" s="123"/>
      <c r="D103" s="150"/>
      <c r="E103" s="150"/>
      <c r="F103" s="148">
        <f t="shared" si="20"/>
        <v>0</v>
      </c>
      <c r="H103" s="146">
        <v>363507048.98970616</v>
      </c>
      <c r="I103" s="149">
        <f t="shared" si="22"/>
        <v>4.0000000000000002E-4</v>
      </c>
      <c r="J103" s="148">
        <f t="shared" si="21"/>
        <v>145402.81959588247</v>
      </c>
      <c r="K103" s="186"/>
    </row>
    <row r="104" spans="1:11" x14ac:dyDescent="0.25">
      <c r="A104" s="127" t="str">
        <f>IF(A89="","",A89)</f>
        <v>Sentinel Light</v>
      </c>
      <c r="B104" s="128"/>
      <c r="C104" s="123"/>
      <c r="D104" s="150"/>
      <c r="E104" s="150"/>
      <c r="F104" s="148">
        <f t="shared" si="20"/>
        <v>0</v>
      </c>
      <c r="H104" s="146"/>
      <c r="I104" s="149">
        <f t="shared" si="22"/>
        <v>4.0000000000000002E-4</v>
      </c>
      <c r="J104" s="148">
        <f t="shared" si="21"/>
        <v>0</v>
      </c>
      <c r="K104" s="186"/>
    </row>
    <row r="105" spans="1:11" x14ac:dyDescent="0.25">
      <c r="A105" s="127" t="str">
        <f>IF(A90="","",A90)</f>
        <v>USL</v>
      </c>
      <c r="B105" s="128"/>
      <c r="C105" s="123"/>
      <c r="D105" s="150"/>
      <c r="E105" s="150"/>
      <c r="F105" s="148">
        <f t="shared" si="20"/>
        <v>0</v>
      </c>
      <c r="H105" s="146"/>
      <c r="I105" s="149">
        <f t="shared" si="22"/>
        <v>4.0000000000000002E-4</v>
      </c>
      <c r="J105" s="148">
        <f t="shared" si="21"/>
        <v>0</v>
      </c>
      <c r="K105" s="186"/>
    </row>
    <row r="106" spans="1:11" x14ac:dyDescent="0.25">
      <c r="A106" s="127" t="str">
        <f>IF(A91="","",A91)</f>
        <v/>
      </c>
      <c r="B106" s="128"/>
      <c r="C106" s="123"/>
      <c r="D106" s="150"/>
      <c r="E106" s="150"/>
      <c r="F106" s="148">
        <f t="shared" si="20"/>
        <v>0</v>
      </c>
      <c r="H106" s="150"/>
      <c r="I106" s="150"/>
      <c r="J106" s="148">
        <f>H106*I106</f>
        <v>0</v>
      </c>
      <c r="K106" s="186"/>
    </row>
    <row r="107" spans="1:11" x14ac:dyDescent="0.25">
      <c r="A107" s="127" t="str">
        <f>IF(A92="","",A92)</f>
        <v/>
      </c>
      <c r="B107" s="128"/>
      <c r="C107" s="123"/>
      <c r="D107" s="150"/>
      <c r="E107" s="150"/>
      <c r="F107" s="148">
        <f t="shared" si="20"/>
        <v>0</v>
      </c>
      <c r="H107" s="150"/>
      <c r="I107" s="150"/>
      <c r="J107" s="148">
        <f>H107*I107</f>
        <v>0</v>
      </c>
      <c r="K107" s="186"/>
    </row>
    <row r="108" spans="1:11" x14ac:dyDescent="0.25">
      <c r="A108" s="122" t="s">
        <v>72</v>
      </c>
      <c r="B108" s="143"/>
      <c r="C108" s="123"/>
      <c r="D108" s="144"/>
      <c r="E108" s="127"/>
      <c r="F108" s="144">
        <f>SUM(F97:F107)</f>
        <v>0</v>
      </c>
      <c r="G108" s="127"/>
      <c r="H108" s="127"/>
      <c r="I108" s="127"/>
      <c r="J108" s="144">
        <f>SUM(J97:J107)</f>
        <v>274120.01645806921</v>
      </c>
      <c r="K108" s="148">
        <f>F108+J108</f>
        <v>274120.01645806921</v>
      </c>
    </row>
    <row r="109" spans="1:11" ht="6.75" customHeight="1" x14ac:dyDescent="0.25">
      <c r="A109" s="122"/>
      <c r="B109" s="140"/>
      <c r="C109" s="123"/>
      <c r="D109" s="154"/>
      <c r="E109" s="153"/>
      <c r="F109" s="144"/>
      <c r="H109" s="125"/>
      <c r="I109" s="153"/>
      <c r="J109" s="144"/>
      <c r="K109" s="155"/>
    </row>
    <row r="110" spans="1:11" x14ac:dyDescent="0.25">
      <c r="A110" s="118" t="s">
        <v>81</v>
      </c>
      <c r="B110" s="191"/>
      <c r="C110" s="138"/>
      <c r="D110" s="191"/>
      <c r="E110" s="186"/>
      <c r="F110" s="189"/>
      <c r="G110" s="8"/>
      <c r="H110" s="193"/>
      <c r="I110" s="186"/>
      <c r="J110" s="186" t="s">
        <v>68</v>
      </c>
      <c r="K110" s="191" t="s">
        <v>63</v>
      </c>
    </row>
    <row r="111" spans="1:11" x14ac:dyDescent="0.25">
      <c r="A111" s="122" t="s">
        <v>75</v>
      </c>
      <c r="B111" s="192"/>
      <c r="C111" s="8"/>
      <c r="D111" s="192"/>
      <c r="E111" s="186"/>
      <c r="F111" s="190"/>
      <c r="G111" s="8"/>
      <c r="H111" s="194"/>
      <c r="I111" s="186"/>
      <c r="J111" s="186"/>
      <c r="K111" s="192"/>
    </row>
    <row r="112" spans="1:11" x14ac:dyDescent="0.25">
      <c r="A112" s="127" t="str">
        <f t="shared" ref="A112:A117" si="23">IF(A97="","",A97)</f>
        <v>Residential</v>
      </c>
      <c r="B112" s="128"/>
      <c r="C112" s="123"/>
      <c r="D112" s="146">
        <v>1531013036.6581502</v>
      </c>
      <c r="E112" s="147">
        <f>I112</f>
        <v>4.0000000000000002E-4</v>
      </c>
      <c r="F112" s="148">
        <f>D112*E112</f>
        <v>612405.21466326015</v>
      </c>
      <c r="H112" s="146">
        <v>18987459.295209121</v>
      </c>
      <c r="I112" s="147">
        <f>I97</f>
        <v>4.0000000000000002E-4</v>
      </c>
      <c r="J112" s="148">
        <f>H112*I112</f>
        <v>7594.9837180836485</v>
      </c>
      <c r="K112" s="186"/>
    </row>
    <row r="113" spans="1:11" x14ac:dyDescent="0.25">
      <c r="A113" s="127" t="str">
        <f t="shared" si="23"/>
        <v>Residential Seasonal</v>
      </c>
      <c r="B113" s="128"/>
      <c r="C113" s="123"/>
      <c r="D113" s="146">
        <v>13474554.588984281</v>
      </c>
      <c r="E113" s="147">
        <f t="shared" ref="E113:E120" si="24">I113</f>
        <v>4.0000000000000002E-4</v>
      </c>
      <c r="F113" s="148">
        <f t="shared" ref="F113:F122" si="25">D113*E113</f>
        <v>5389.8218355937124</v>
      </c>
      <c r="H113" s="146">
        <v>167109.97924476775</v>
      </c>
      <c r="I113" s="147">
        <f t="shared" ref="I113:I120" si="26">I98</f>
        <v>4.0000000000000002E-4</v>
      </c>
      <c r="J113" s="148">
        <f t="shared" ref="J113:J120" si="27">H113*I113</f>
        <v>66.8439916979071</v>
      </c>
      <c r="K113" s="186"/>
    </row>
    <row r="114" spans="1:11" x14ac:dyDescent="0.25">
      <c r="A114" s="127" t="str">
        <f t="shared" si="23"/>
        <v>GS&lt;50</v>
      </c>
      <c r="B114" s="128"/>
      <c r="C114" s="123"/>
      <c r="D114" s="146">
        <v>323815153.48074943</v>
      </c>
      <c r="E114" s="147">
        <f t="shared" si="24"/>
        <v>4.0000000000000002E-4</v>
      </c>
      <c r="F114" s="148">
        <f t="shared" si="25"/>
        <v>129526.06139229977</v>
      </c>
      <c r="H114" s="146">
        <v>50491015.253330417</v>
      </c>
      <c r="I114" s="147">
        <f t="shared" si="26"/>
        <v>4.0000000000000002E-4</v>
      </c>
      <c r="J114" s="148">
        <f t="shared" si="27"/>
        <v>20196.406101332166</v>
      </c>
      <c r="K114" s="186"/>
    </row>
    <row r="115" spans="1:11" x14ac:dyDescent="0.25">
      <c r="A115" s="127" t="str">
        <f t="shared" si="23"/>
        <v>GS 50 - 2,999</v>
      </c>
      <c r="B115" s="128"/>
      <c r="C115" s="123"/>
      <c r="D115" s="146">
        <v>489083644.06982744</v>
      </c>
      <c r="E115" s="147">
        <f t="shared" si="24"/>
        <v>4.0000000000000002E-4</v>
      </c>
      <c r="F115" s="148">
        <f t="shared" si="25"/>
        <v>195633.457627931</v>
      </c>
      <c r="H115" s="146">
        <v>838682192.78395426</v>
      </c>
      <c r="I115" s="147">
        <f t="shared" si="26"/>
        <v>4.0000000000000002E-4</v>
      </c>
      <c r="J115" s="148">
        <f t="shared" si="27"/>
        <v>335472.87711358169</v>
      </c>
      <c r="K115" s="186"/>
    </row>
    <row r="116" spans="1:11" x14ac:dyDescent="0.25">
      <c r="A116" s="127" t="str">
        <f t="shared" si="23"/>
        <v>GS 3,000 - 4,999</v>
      </c>
      <c r="B116" s="128"/>
      <c r="C116" s="123"/>
      <c r="D116" s="146">
        <v>7115979.4701296501</v>
      </c>
      <c r="E116" s="147">
        <f t="shared" si="24"/>
        <v>4.0000000000000002E-4</v>
      </c>
      <c r="F116" s="148">
        <f t="shared" si="25"/>
        <v>2846.3917880518602</v>
      </c>
      <c r="H116" s="146">
        <v>43280479.622407138</v>
      </c>
      <c r="I116" s="147">
        <f t="shared" si="26"/>
        <v>4.0000000000000002E-4</v>
      </c>
      <c r="J116" s="148">
        <f t="shared" si="27"/>
        <v>17312.191848962855</v>
      </c>
      <c r="K116" s="186"/>
    </row>
    <row r="117" spans="1:11" x14ac:dyDescent="0.25">
      <c r="A117" s="127" t="str">
        <f t="shared" si="23"/>
        <v>Large Use</v>
      </c>
      <c r="B117" s="128"/>
      <c r="C117" s="123"/>
      <c r="D117" s="146">
        <v>0</v>
      </c>
      <c r="E117" s="147">
        <f t="shared" si="24"/>
        <v>4.0000000000000002E-4</v>
      </c>
      <c r="F117" s="148">
        <f t="shared" si="25"/>
        <v>0</v>
      </c>
      <c r="H117" s="146">
        <v>48682435.110361874</v>
      </c>
      <c r="I117" s="147">
        <f t="shared" si="26"/>
        <v>4.0000000000000002E-4</v>
      </c>
      <c r="J117" s="148">
        <f t="shared" si="27"/>
        <v>19472.97404414475</v>
      </c>
      <c r="K117" s="186"/>
    </row>
    <row r="118" spans="1:11" x14ac:dyDescent="0.25">
      <c r="A118" s="127" t="str">
        <f>IF(A103="","",A103)</f>
        <v>Street Light</v>
      </c>
      <c r="B118" s="128"/>
      <c r="C118" s="123"/>
      <c r="D118" s="146">
        <v>0</v>
      </c>
      <c r="E118" s="147">
        <f t="shared" si="24"/>
        <v>4.0000000000000002E-4</v>
      </c>
      <c r="F118" s="148">
        <f t="shared" si="25"/>
        <v>0</v>
      </c>
      <c r="H118" s="146">
        <v>16273488.111354187</v>
      </c>
      <c r="I118" s="147">
        <f t="shared" si="26"/>
        <v>4.0000000000000002E-4</v>
      </c>
      <c r="J118" s="148">
        <f t="shared" si="27"/>
        <v>6509.3952445416753</v>
      </c>
      <c r="K118" s="186"/>
    </row>
    <row r="119" spans="1:11" x14ac:dyDescent="0.25">
      <c r="A119" s="127" t="str">
        <f>IF(A104="","",A104)</f>
        <v>Sentinel Light</v>
      </c>
      <c r="B119" s="128"/>
      <c r="C119" s="123"/>
      <c r="D119" s="146">
        <v>91087.249324986842</v>
      </c>
      <c r="E119" s="147">
        <f t="shared" si="24"/>
        <v>4.0000000000000002E-4</v>
      </c>
      <c r="F119" s="148">
        <f t="shared" si="25"/>
        <v>36.43489972999474</v>
      </c>
      <c r="H119" s="146">
        <v>0</v>
      </c>
      <c r="I119" s="147">
        <f t="shared" si="26"/>
        <v>4.0000000000000002E-4</v>
      </c>
      <c r="J119" s="148">
        <f t="shared" si="27"/>
        <v>0</v>
      </c>
      <c r="K119" s="186"/>
    </row>
    <row r="120" spans="1:11" x14ac:dyDescent="0.25">
      <c r="A120" s="127" t="str">
        <f>IF(A105="","",A105)</f>
        <v>USL</v>
      </c>
      <c r="B120" s="128"/>
      <c r="C120" s="123"/>
      <c r="D120" s="146">
        <v>6744404.510519959</v>
      </c>
      <c r="E120" s="147">
        <f t="shared" si="24"/>
        <v>4.0000000000000002E-4</v>
      </c>
      <c r="F120" s="148">
        <f t="shared" si="25"/>
        <v>2697.7618042079839</v>
      </c>
      <c r="H120" s="146">
        <v>4280.034540994121</v>
      </c>
      <c r="I120" s="147">
        <f t="shared" si="26"/>
        <v>4.0000000000000002E-4</v>
      </c>
      <c r="J120" s="148">
        <f t="shared" si="27"/>
        <v>1.7120138163976484</v>
      </c>
      <c r="K120" s="186"/>
    </row>
    <row r="121" spans="1:11" x14ac:dyDescent="0.25">
      <c r="A121" s="127" t="str">
        <f>IF(A106="","",A106)</f>
        <v/>
      </c>
      <c r="B121" s="128"/>
      <c r="C121" s="123"/>
      <c r="D121" s="150"/>
      <c r="E121" s="150"/>
      <c r="F121" s="148">
        <f>D121*E121</f>
        <v>0</v>
      </c>
      <c r="H121" s="150"/>
      <c r="I121" s="150"/>
      <c r="J121" s="148">
        <f>H121*I121</f>
        <v>0</v>
      </c>
      <c r="K121" s="186"/>
    </row>
    <row r="122" spans="1:11" x14ac:dyDescent="0.25">
      <c r="A122" s="127" t="str">
        <f>IF(A107="","",A107)</f>
        <v/>
      </c>
      <c r="B122" s="128"/>
      <c r="C122" s="123"/>
      <c r="D122" s="150"/>
      <c r="E122" s="150"/>
      <c r="F122" s="148">
        <f t="shared" si="25"/>
        <v>0</v>
      </c>
      <c r="H122" s="150"/>
      <c r="I122" s="150"/>
      <c r="J122" s="148">
        <f>H122*I122</f>
        <v>0</v>
      </c>
      <c r="K122" s="186"/>
    </row>
    <row r="123" spans="1:11" x14ac:dyDescent="0.25">
      <c r="A123" s="122" t="s">
        <v>72</v>
      </c>
      <c r="B123" s="143"/>
      <c r="C123" s="123"/>
      <c r="D123" s="144"/>
      <c r="E123" s="127"/>
      <c r="F123" s="144">
        <f>SUM(F112:F122)</f>
        <v>948535.14401107433</v>
      </c>
      <c r="G123" s="127"/>
      <c r="H123" s="127"/>
      <c r="I123" s="127"/>
      <c r="J123" s="144">
        <f>SUM(J112:J122)</f>
        <v>406627.38407616108</v>
      </c>
      <c r="K123" s="148">
        <f>F123+J123</f>
        <v>1355162.5280872355</v>
      </c>
    </row>
    <row r="124" spans="1:11" ht="6.75" customHeight="1" x14ac:dyDescent="0.25">
      <c r="A124" s="122"/>
      <c r="B124" s="140"/>
      <c r="C124" s="123"/>
      <c r="D124" s="154"/>
      <c r="E124" s="153"/>
      <c r="F124" s="144"/>
      <c r="H124" s="125"/>
      <c r="I124" s="153"/>
      <c r="J124" s="144"/>
      <c r="K124" s="155"/>
    </row>
    <row r="125" spans="1:11" ht="15" customHeight="1" x14ac:dyDescent="0.25">
      <c r="A125" s="118" t="s">
        <v>82</v>
      </c>
      <c r="B125" s="191"/>
      <c r="C125" s="119"/>
      <c r="D125" s="189"/>
      <c r="E125" s="187"/>
      <c r="F125" s="186"/>
      <c r="G125" s="8"/>
      <c r="H125" s="193"/>
      <c r="I125" s="187"/>
      <c r="J125" s="186" t="s">
        <v>68</v>
      </c>
      <c r="K125" s="191" t="s">
        <v>63</v>
      </c>
    </row>
    <row r="126" spans="1:11" x14ac:dyDescent="0.25">
      <c r="A126" s="122" t="s">
        <v>75</v>
      </c>
      <c r="B126" s="192"/>
      <c r="C126" s="119"/>
      <c r="D126" s="190"/>
      <c r="E126" s="188"/>
      <c r="F126" s="186"/>
      <c r="G126" s="8"/>
      <c r="H126" s="194"/>
      <c r="I126" s="188"/>
      <c r="J126" s="186"/>
      <c r="K126" s="192"/>
    </row>
    <row r="127" spans="1:11" x14ac:dyDescent="0.25">
      <c r="A127" s="127" t="str">
        <f t="shared" ref="A127:A132" si="28">IF(A112="","",A112)</f>
        <v>Residential</v>
      </c>
      <c r="B127" s="128"/>
      <c r="C127" s="123"/>
      <c r="D127" s="146">
        <f>D112</f>
        <v>1531013036.6581502</v>
      </c>
      <c r="E127" s="147">
        <v>1.5E-3</v>
      </c>
      <c r="F127" s="148">
        <f>D127*E127</f>
        <v>2296519.5549872252</v>
      </c>
      <c r="H127" s="146">
        <f>H82</f>
        <v>18987459.295209121</v>
      </c>
      <c r="I127" s="147">
        <f>E127</f>
        <v>1.5E-3</v>
      </c>
      <c r="J127" s="148">
        <f>H127*I127</f>
        <v>28481.188942813682</v>
      </c>
      <c r="K127" s="186"/>
    </row>
    <row r="128" spans="1:11" x14ac:dyDescent="0.25">
      <c r="A128" s="127" t="str">
        <f t="shared" si="28"/>
        <v>Residential Seasonal</v>
      </c>
      <c r="B128" s="128"/>
      <c r="C128" s="123"/>
      <c r="D128" s="146">
        <f t="shared" ref="D128:D135" si="29">D113</f>
        <v>13474554.588984281</v>
      </c>
      <c r="E128" s="147">
        <f>E127</f>
        <v>1.5E-3</v>
      </c>
      <c r="F128" s="148">
        <f t="shared" ref="F128:F136" si="30">D128*E128</f>
        <v>20211.831883476421</v>
      </c>
      <c r="H128" s="146">
        <f t="shared" ref="H128:H135" si="31">H83</f>
        <v>167109.97924476775</v>
      </c>
      <c r="I128" s="147">
        <f t="shared" ref="I128:I135" si="32">E128</f>
        <v>1.5E-3</v>
      </c>
      <c r="J128" s="148">
        <f t="shared" ref="J128:J135" si="33">H128*I128</f>
        <v>250.66496886715163</v>
      </c>
      <c r="K128" s="186"/>
    </row>
    <row r="129" spans="1:11" x14ac:dyDescent="0.25">
      <c r="A129" s="127" t="str">
        <f t="shared" si="28"/>
        <v>GS&lt;50</v>
      </c>
      <c r="B129" s="128"/>
      <c r="C129" s="123"/>
      <c r="D129" s="146">
        <f t="shared" si="29"/>
        <v>323815153.48074943</v>
      </c>
      <c r="E129" s="147">
        <f t="shared" ref="E129:E135" si="34">E128</f>
        <v>1.5E-3</v>
      </c>
      <c r="F129" s="148">
        <f t="shared" si="30"/>
        <v>485722.73022112413</v>
      </c>
      <c r="H129" s="146">
        <f t="shared" si="31"/>
        <v>50539399.395417646</v>
      </c>
      <c r="I129" s="147">
        <f t="shared" si="32"/>
        <v>1.5E-3</v>
      </c>
      <c r="J129" s="148">
        <f t="shared" si="33"/>
        <v>75809.099093126468</v>
      </c>
      <c r="K129" s="186"/>
    </row>
    <row r="130" spans="1:11" x14ac:dyDescent="0.25">
      <c r="A130" s="127" t="str">
        <f t="shared" si="28"/>
        <v>GS 50 - 2,999</v>
      </c>
      <c r="B130" s="128"/>
      <c r="C130" s="123"/>
      <c r="D130" s="146">
        <f t="shared" si="29"/>
        <v>489083644.06982744</v>
      </c>
      <c r="E130" s="147">
        <f t="shared" si="34"/>
        <v>1.5E-3</v>
      </c>
      <c r="F130" s="148">
        <f t="shared" si="30"/>
        <v>733625.46610474121</v>
      </c>
      <c r="H130" s="146">
        <f t="shared" si="31"/>
        <v>942538575.98174882</v>
      </c>
      <c r="I130" s="147">
        <f t="shared" si="32"/>
        <v>1.5E-3</v>
      </c>
      <c r="J130" s="148">
        <f t="shared" si="33"/>
        <v>1413807.8639726234</v>
      </c>
      <c r="K130" s="186"/>
    </row>
    <row r="131" spans="1:11" x14ac:dyDescent="0.25">
      <c r="A131" s="127" t="str">
        <f t="shared" si="28"/>
        <v>GS 3,000 - 4,999</v>
      </c>
      <c r="B131" s="128"/>
      <c r="C131" s="123"/>
      <c r="D131" s="146">
        <f t="shared" si="29"/>
        <v>7115979.4701296501</v>
      </c>
      <c r="E131" s="147">
        <f t="shared" si="34"/>
        <v>1.5E-3</v>
      </c>
      <c r="F131" s="148">
        <f t="shared" si="30"/>
        <v>10673.969205194475</v>
      </c>
      <c r="H131" s="146">
        <f t="shared" si="31"/>
        <v>261168704.43799207</v>
      </c>
      <c r="I131" s="147">
        <f t="shared" si="32"/>
        <v>1.5E-3</v>
      </c>
      <c r="J131" s="148">
        <f t="shared" si="33"/>
        <v>391753.0566569881</v>
      </c>
      <c r="K131" s="186"/>
    </row>
    <row r="132" spans="1:11" x14ac:dyDescent="0.25">
      <c r="A132" s="127" t="str">
        <f t="shared" si="28"/>
        <v>Large Use</v>
      </c>
      <c r="B132" s="128"/>
      <c r="C132" s="123"/>
      <c r="D132" s="146">
        <f t="shared" si="29"/>
        <v>0</v>
      </c>
      <c r="E132" s="147">
        <f t="shared" si="34"/>
        <v>1.5E-3</v>
      </c>
      <c r="F132" s="148">
        <f>D132*E132</f>
        <v>0</v>
      </c>
      <c r="H132" s="146">
        <f t="shared" si="31"/>
        <v>412189484.10006803</v>
      </c>
      <c r="I132" s="147">
        <f t="shared" si="32"/>
        <v>1.5E-3</v>
      </c>
      <c r="J132" s="148">
        <f t="shared" si="33"/>
        <v>618284.2261501021</v>
      </c>
      <c r="K132" s="186"/>
    </row>
    <row r="133" spans="1:11" x14ac:dyDescent="0.25">
      <c r="A133" s="127" t="str">
        <f>IF(A118="","",A118)</f>
        <v>Street Light</v>
      </c>
      <c r="B133" s="128"/>
      <c r="C133" s="123"/>
      <c r="D133" s="146">
        <f t="shared" si="29"/>
        <v>0</v>
      </c>
      <c r="E133" s="147">
        <f t="shared" si="34"/>
        <v>1.5E-3</v>
      </c>
      <c r="F133" s="148">
        <f t="shared" si="30"/>
        <v>0</v>
      </c>
      <c r="H133" s="146">
        <f t="shared" si="31"/>
        <v>16273488.111354187</v>
      </c>
      <c r="I133" s="147">
        <f t="shared" si="32"/>
        <v>1.5E-3</v>
      </c>
      <c r="J133" s="148">
        <f t="shared" si="33"/>
        <v>24410.232167031281</v>
      </c>
      <c r="K133" s="186"/>
    </row>
    <row r="134" spans="1:11" x14ac:dyDescent="0.25">
      <c r="A134" s="127" t="str">
        <f>IF(A119="","",A119)</f>
        <v>Sentinel Light</v>
      </c>
      <c r="B134" s="128"/>
      <c r="C134" s="123"/>
      <c r="D134" s="146">
        <f t="shared" si="29"/>
        <v>91087.249324986842</v>
      </c>
      <c r="E134" s="147">
        <f t="shared" si="34"/>
        <v>1.5E-3</v>
      </c>
      <c r="F134" s="148">
        <f t="shared" si="30"/>
        <v>136.63087398748027</v>
      </c>
      <c r="H134" s="146">
        <f t="shared" si="31"/>
        <v>0</v>
      </c>
      <c r="I134" s="147">
        <f t="shared" si="32"/>
        <v>1.5E-3</v>
      </c>
      <c r="J134" s="148">
        <f t="shared" si="33"/>
        <v>0</v>
      </c>
      <c r="K134" s="186"/>
    </row>
    <row r="135" spans="1:11" x14ac:dyDescent="0.25">
      <c r="A135" s="127" t="str">
        <f>IF(A120="","",A120)</f>
        <v>USL</v>
      </c>
      <c r="B135" s="128"/>
      <c r="C135" s="123"/>
      <c r="D135" s="146">
        <f t="shared" si="29"/>
        <v>6744404.510519959</v>
      </c>
      <c r="E135" s="147">
        <f t="shared" si="34"/>
        <v>1.5E-3</v>
      </c>
      <c r="F135" s="148">
        <f t="shared" si="30"/>
        <v>10116.606765779939</v>
      </c>
      <c r="H135" s="146">
        <f t="shared" si="31"/>
        <v>4280.034540994121</v>
      </c>
      <c r="I135" s="147">
        <f t="shared" si="32"/>
        <v>1.5E-3</v>
      </c>
      <c r="J135" s="148">
        <f t="shared" si="33"/>
        <v>6.4200518114911818</v>
      </c>
      <c r="K135" s="186"/>
    </row>
    <row r="136" spans="1:11" x14ac:dyDescent="0.25">
      <c r="A136" s="127" t="str">
        <f>IF(A121="","",A121)</f>
        <v/>
      </c>
      <c r="B136" s="128"/>
      <c r="C136" s="123"/>
      <c r="D136" s="150"/>
      <c r="E136" s="150"/>
      <c r="F136" s="148">
        <f t="shared" si="30"/>
        <v>0</v>
      </c>
      <c r="H136" s="150"/>
      <c r="I136" s="150"/>
      <c r="J136" s="148">
        <f>H136*I136</f>
        <v>0</v>
      </c>
      <c r="K136" s="186"/>
    </row>
    <row r="137" spans="1:11" x14ac:dyDescent="0.25">
      <c r="A137" s="127" t="str">
        <f>IF(A122="","",A122)</f>
        <v/>
      </c>
      <c r="B137" s="128"/>
      <c r="C137" s="123"/>
      <c r="D137" s="150"/>
      <c r="E137" s="150"/>
      <c r="F137" s="148">
        <f>D137*E137</f>
        <v>0</v>
      </c>
      <c r="H137" s="150"/>
      <c r="I137" s="150"/>
      <c r="J137" s="148">
        <f>H137*I137</f>
        <v>0</v>
      </c>
      <c r="K137" s="186"/>
    </row>
    <row r="138" spans="1:11" x14ac:dyDescent="0.25">
      <c r="A138" s="122" t="s">
        <v>72</v>
      </c>
      <c r="B138" s="143"/>
      <c r="C138" s="131"/>
      <c r="D138" s="144"/>
      <c r="E138" s="127"/>
      <c r="F138" s="144">
        <f>SUM(F127:F137)</f>
        <v>3557006.7900415296</v>
      </c>
      <c r="G138" s="127"/>
      <c r="H138" s="127"/>
      <c r="I138" s="127"/>
      <c r="J138" s="144">
        <f>SUM(J127:J137)</f>
        <v>2552802.7520033633</v>
      </c>
      <c r="K138" s="148">
        <f>F138+J138</f>
        <v>6109809.5420448929</v>
      </c>
    </row>
    <row r="139" spans="1:11" ht="6.75" customHeight="1" x14ac:dyDescent="0.25"/>
    <row r="140" spans="1:11" ht="15.75" customHeight="1" x14ac:dyDescent="0.25">
      <c r="A140" s="118" t="s">
        <v>83</v>
      </c>
      <c r="B140" s="191"/>
      <c r="C140" s="119"/>
      <c r="D140" s="189"/>
      <c r="E140" s="187"/>
      <c r="F140" s="186"/>
      <c r="G140" s="8"/>
      <c r="H140" s="193"/>
      <c r="I140" s="187"/>
      <c r="J140" s="186" t="s">
        <v>68</v>
      </c>
      <c r="K140" s="191" t="s">
        <v>63</v>
      </c>
    </row>
    <row r="141" spans="1:11" x14ac:dyDescent="0.25">
      <c r="A141" s="122" t="s">
        <v>75</v>
      </c>
      <c r="B141" s="192"/>
      <c r="C141" s="119"/>
      <c r="D141" s="190"/>
      <c r="E141" s="188"/>
      <c r="F141" s="186"/>
      <c r="G141" s="8"/>
      <c r="H141" s="194"/>
      <c r="I141" s="188"/>
      <c r="J141" s="186"/>
      <c r="K141" s="192"/>
    </row>
    <row r="142" spans="1:11" x14ac:dyDescent="0.25">
      <c r="A142" s="127" t="str">
        <f t="shared" ref="A142:A147" si="35">IF(A127="","",A127)</f>
        <v>Residential</v>
      </c>
      <c r="B142" s="128"/>
      <c r="C142" s="123"/>
      <c r="D142" s="146">
        <v>1470007716.4264524</v>
      </c>
      <c r="E142" s="147">
        <v>1.4638437498659597E-3</v>
      </c>
      <c r="F142" s="148">
        <f>D142*E142</f>
        <v>2151861.6079455945</v>
      </c>
      <c r="H142" s="146">
        <v>18230877.863858972</v>
      </c>
      <c r="I142" s="147">
        <f>E142</f>
        <v>1.4638437498659597E-3</v>
      </c>
      <c r="J142" s="148">
        <f>H142*I142</f>
        <v>26687.156615579635</v>
      </c>
      <c r="K142" s="186"/>
    </row>
    <row r="143" spans="1:11" x14ac:dyDescent="0.25">
      <c r="A143" s="127" t="str">
        <f t="shared" si="35"/>
        <v>Residential Seasonal</v>
      </c>
      <c r="B143" s="128"/>
      <c r="C143" s="123"/>
      <c r="D143" s="146">
        <v>12937642.428213423</v>
      </c>
      <c r="E143" s="147">
        <v>1.7666813171927334E-3</v>
      </c>
      <c r="F143" s="148">
        <f t="shared" ref="F143:F152" si="36">D143*E143</f>
        <v>22856.691166444685</v>
      </c>
      <c r="H143" s="146">
        <v>160451.25227534107</v>
      </c>
      <c r="I143" s="147">
        <f t="shared" ref="I143:I150" si="37">E143</f>
        <v>1.7666813171927334E-3</v>
      </c>
      <c r="J143" s="148">
        <f t="shared" ref="J143:J150" si="38">H143*I143</f>
        <v>283.46622971502313</v>
      </c>
      <c r="K143" s="186"/>
    </row>
    <row r="144" spans="1:11" x14ac:dyDescent="0.25">
      <c r="A144" s="127" t="str">
        <f t="shared" si="35"/>
        <v>GS&lt;50</v>
      </c>
      <c r="B144" s="128"/>
      <c r="C144" s="123"/>
      <c r="D144" s="146">
        <v>310912293.30844879</v>
      </c>
      <c r="E144" s="147">
        <v>1.3718953260701185E-3</v>
      </c>
      <c r="F144" s="148">
        <f t="shared" si="36"/>
        <v>426539.12200760271</v>
      </c>
      <c r="H144" s="146">
        <v>48525587.513603114</v>
      </c>
      <c r="I144" s="147">
        <f t="shared" si="37"/>
        <v>1.3718953260701185E-3</v>
      </c>
      <c r="J144" s="148">
        <f t="shared" si="38"/>
        <v>66572.026704718621</v>
      </c>
      <c r="K144" s="186"/>
    </row>
    <row r="145" spans="1:12" x14ac:dyDescent="0.25">
      <c r="A145" s="127" t="str">
        <f t="shared" si="35"/>
        <v>GS 50 - 2,999</v>
      </c>
      <c r="B145" s="128"/>
      <c r="C145" s="123"/>
      <c r="D145" s="146">
        <v>1152441.0924887746</v>
      </c>
      <c r="E145" s="147">
        <v>0.57267001668258022</v>
      </c>
      <c r="F145" s="148">
        <f t="shared" si="36"/>
        <v>659968.45966123755</v>
      </c>
      <c r="H145" s="146">
        <v>2220929.2814996256</v>
      </c>
      <c r="I145" s="147">
        <f t="shared" si="37"/>
        <v>0.57267001668258022</v>
      </c>
      <c r="J145" s="148">
        <f t="shared" si="38"/>
        <v>1271859.6086872215</v>
      </c>
      <c r="K145" s="186"/>
    </row>
    <row r="146" spans="1:12" x14ac:dyDescent="0.25">
      <c r="A146" s="127" t="str">
        <f t="shared" si="35"/>
        <v>GS 3,000 - 4,999</v>
      </c>
      <c r="B146" s="128"/>
      <c r="C146" s="123"/>
      <c r="D146" s="146">
        <v>14741.180485359655</v>
      </c>
      <c r="E146" s="147">
        <v>0.39733008514344309</v>
      </c>
      <c r="F146" s="148">
        <f t="shared" si="36"/>
        <v>5857.1144973628134</v>
      </c>
      <c r="H146" s="146">
        <v>541026.71675890149</v>
      </c>
      <c r="I146" s="147">
        <f t="shared" si="37"/>
        <v>0.39733008514344309</v>
      </c>
      <c r="J146" s="148">
        <f t="shared" si="38"/>
        <v>214966.19143469181</v>
      </c>
      <c r="K146" s="186"/>
    </row>
    <row r="147" spans="1:12" x14ac:dyDescent="0.25">
      <c r="A147" s="127" t="str">
        <f t="shared" si="35"/>
        <v>Large Use</v>
      </c>
      <c r="B147" s="128"/>
      <c r="C147" s="123"/>
      <c r="D147" s="146">
        <v>0</v>
      </c>
      <c r="E147" s="147">
        <v>0.6284161036037289</v>
      </c>
      <c r="F147" s="148">
        <f t="shared" si="36"/>
        <v>0</v>
      </c>
      <c r="H147" s="146">
        <v>699952.55015067162</v>
      </c>
      <c r="I147" s="147">
        <f t="shared" si="37"/>
        <v>0.6284161036037289</v>
      </c>
      <c r="J147" s="148">
        <f t="shared" si="38"/>
        <v>439861.45427317871</v>
      </c>
      <c r="K147" s="186"/>
    </row>
    <row r="148" spans="1:12" x14ac:dyDescent="0.25">
      <c r="A148" s="127" t="str">
        <f>IF(A133="","",A133)</f>
        <v>Street Light</v>
      </c>
      <c r="B148" s="128"/>
      <c r="C148" s="156"/>
      <c r="D148" s="146">
        <v>0</v>
      </c>
      <c r="E148" s="147">
        <v>0.39399003322639808</v>
      </c>
      <c r="F148" s="148">
        <f t="shared" si="36"/>
        <v>0</v>
      </c>
      <c r="H148" s="146">
        <v>43544.269818658286</v>
      </c>
      <c r="I148" s="147">
        <f t="shared" si="37"/>
        <v>0.39399003322639808</v>
      </c>
      <c r="J148" s="148">
        <f t="shared" si="38"/>
        <v>17156.00831267242</v>
      </c>
      <c r="K148" s="186"/>
    </row>
    <row r="149" spans="1:12" x14ac:dyDescent="0.25">
      <c r="A149" s="127" t="str">
        <f>IF(A134="","",A134)</f>
        <v>Sentinel Light</v>
      </c>
      <c r="B149" s="128"/>
      <c r="C149" s="156"/>
      <c r="D149" s="146">
        <v>654.39888952205615</v>
      </c>
      <c r="E149" s="147">
        <v>0.37301722540960452</v>
      </c>
      <c r="F149" s="148">
        <f t="shared" si="36"/>
        <v>244.1020580806437</v>
      </c>
      <c r="H149" s="146">
        <v>0</v>
      </c>
      <c r="I149" s="147">
        <f t="shared" si="37"/>
        <v>0.37301722540960452</v>
      </c>
      <c r="J149" s="148">
        <f t="shared" si="38"/>
        <v>0</v>
      </c>
      <c r="K149" s="186"/>
    </row>
    <row r="150" spans="1:12" x14ac:dyDescent="0.25">
      <c r="A150" s="127" t="str">
        <f>IF(A135="","",A135)</f>
        <v>USL</v>
      </c>
      <c r="B150" s="128"/>
      <c r="C150" s="156"/>
      <c r="D150" s="146">
        <v>6475664.4364089863</v>
      </c>
      <c r="E150" s="147">
        <v>1.3815184479420651E-3</v>
      </c>
      <c r="F150" s="148">
        <f t="shared" si="36"/>
        <v>8946.2498815813706</v>
      </c>
      <c r="H150" s="146">
        <v>4109.4906778628147</v>
      </c>
      <c r="I150" s="147">
        <f t="shared" si="37"/>
        <v>1.3815184479420651E-3</v>
      </c>
      <c r="J150" s="148">
        <f t="shared" si="38"/>
        <v>5.6773371831134209</v>
      </c>
      <c r="K150" s="186"/>
    </row>
    <row r="151" spans="1:12" ht="14.25" customHeight="1" x14ac:dyDescent="0.25">
      <c r="A151" s="127" t="str">
        <f>IF(A136="","",A136)</f>
        <v/>
      </c>
      <c r="B151" s="128"/>
      <c r="C151" s="123"/>
      <c r="D151" s="150"/>
      <c r="E151" s="150"/>
      <c r="F151" s="148">
        <f>D151*E151</f>
        <v>0</v>
      </c>
      <c r="H151" s="150"/>
      <c r="I151" s="150"/>
      <c r="J151" s="148">
        <f>H151*I151</f>
        <v>0</v>
      </c>
      <c r="K151" s="186"/>
    </row>
    <row r="152" spans="1:12" x14ac:dyDescent="0.25">
      <c r="A152" s="127" t="str">
        <f>IF(A137="","",A137)</f>
        <v/>
      </c>
      <c r="B152" s="128"/>
      <c r="C152" s="123"/>
      <c r="D152" s="150"/>
      <c r="E152" s="150"/>
      <c r="F152" s="148">
        <f t="shared" si="36"/>
        <v>0</v>
      </c>
      <c r="H152" s="150"/>
      <c r="I152" s="150"/>
      <c r="J152" s="148">
        <f>H152*I152</f>
        <v>0</v>
      </c>
      <c r="K152" s="186"/>
    </row>
    <row r="153" spans="1:12" x14ac:dyDescent="0.25">
      <c r="A153" s="122" t="s">
        <v>72</v>
      </c>
      <c r="B153" s="143"/>
      <c r="C153" s="123"/>
      <c r="D153" s="141"/>
      <c r="E153" s="127"/>
      <c r="F153" s="148">
        <f>SUM(F142:F152)</f>
        <v>3276273.3472179039</v>
      </c>
      <c r="G153" s="127"/>
      <c r="H153" s="127"/>
      <c r="I153" s="127"/>
      <c r="J153" s="148">
        <f>SUM(J142:J152)</f>
        <v>2037391.5895949609</v>
      </c>
      <c r="K153" s="135">
        <f>F153+J153</f>
        <v>5313664.9368128646</v>
      </c>
    </row>
    <row r="155" spans="1:12" x14ac:dyDescent="0.25">
      <c r="A155" s="118" t="s">
        <v>84</v>
      </c>
      <c r="B155" s="187"/>
      <c r="C155" s="119"/>
      <c r="D155" s="189"/>
      <c r="E155" s="187"/>
      <c r="F155" s="186"/>
      <c r="G155" s="8"/>
      <c r="H155" s="191"/>
      <c r="I155" s="187"/>
      <c r="J155" s="186" t="s">
        <v>68</v>
      </c>
      <c r="K155" s="189" t="s">
        <v>63</v>
      </c>
    </row>
    <row r="156" spans="1:12" x14ac:dyDescent="0.25">
      <c r="A156" s="122" t="s">
        <v>75</v>
      </c>
      <c r="B156" s="188"/>
      <c r="C156" s="119"/>
      <c r="D156" s="190"/>
      <c r="E156" s="188"/>
      <c r="F156" s="186"/>
      <c r="G156" s="8"/>
      <c r="H156" s="192"/>
      <c r="I156" s="188"/>
      <c r="J156" s="186"/>
      <c r="K156" s="184"/>
      <c r="L156" s="131"/>
    </row>
    <row r="157" spans="1:12" x14ac:dyDescent="0.25">
      <c r="A157" s="157" t="str">
        <f>A142</f>
        <v>Residential</v>
      </c>
      <c r="B157" s="143"/>
      <c r="C157" s="123"/>
      <c r="D157" s="146">
        <v>167382.39551234461</v>
      </c>
      <c r="E157" s="158">
        <v>0.43</v>
      </c>
      <c r="F157" s="148">
        <f>D157*E157*12</f>
        <v>863693.16084369819</v>
      </c>
      <c r="H157" s="146">
        <v>2075.8584972355588</v>
      </c>
      <c r="I157" s="159">
        <f>E157</f>
        <v>0.43</v>
      </c>
      <c r="J157" s="148">
        <f>H157*I157*12</f>
        <v>10711.429845735483</v>
      </c>
      <c r="K157" s="184"/>
      <c r="L157" s="131"/>
    </row>
    <row r="158" spans="1:12" x14ac:dyDescent="0.25">
      <c r="A158" s="157" t="str">
        <f t="shared" ref="A158:A159" si="39">A143</f>
        <v>Residential Seasonal</v>
      </c>
      <c r="B158" s="143"/>
      <c r="C158" s="123"/>
      <c r="D158" s="146">
        <v>1527.4824486669802</v>
      </c>
      <c r="E158" s="158">
        <f>E157</f>
        <v>0.43</v>
      </c>
      <c r="F158" s="148">
        <f t="shared" ref="F158:F164" si="40">D158*E158*12</f>
        <v>7881.8094351216178</v>
      </c>
      <c r="H158" s="146">
        <v>18.943673322023145</v>
      </c>
      <c r="I158" s="159">
        <f>E158</f>
        <v>0.43</v>
      </c>
      <c r="J158" s="148">
        <f t="shared" ref="J158:J163" si="41">H158*I158*12</f>
        <v>97.749354341639417</v>
      </c>
      <c r="K158" s="184"/>
      <c r="L158" s="131"/>
    </row>
    <row r="159" spans="1:12" x14ac:dyDescent="0.25">
      <c r="A159" s="157" t="str">
        <f t="shared" si="39"/>
        <v>GS&lt;50</v>
      </c>
      <c r="B159" s="143"/>
      <c r="C159" s="123"/>
      <c r="D159" s="146">
        <v>10527.395550759074</v>
      </c>
      <c r="E159" s="158">
        <f>E158</f>
        <v>0.43</v>
      </c>
      <c r="F159" s="148">
        <f t="shared" si="40"/>
        <v>54321.361041916825</v>
      </c>
      <c r="H159" s="146">
        <v>1643.0616128191339</v>
      </c>
      <c r="I159" s="159">
        <f>E159</f>
        <v>0.43</v>
      </c>
      <c r="J159" s="148">
        <f t="shared" si="41"/>
        <v>8478.19792214673</v>
      </c>
      <c r="K159" s="184"/>
      <c r="L159" s="131"/>
    </row>
    <row r="160" spans="1:12" x14ac:dyDescent="0.25">
      <c r="A160" s="160"/>
      <c r="B160" s="143"/>
      <c r="C160" s="123"/>
      <c r="D160" s="150"/>
      <c r="E160" s="150"/>
      <c r="F160" s="148">
        <f t="shared" si="40"/>
        <v>0</v>
      </c>
      <c r="H160" s="150"/>
      <c r="I160" s="150"/>
      <c r="J160" s="148">
        <f t="shared" si="41"/>
        <v>0</v>
      </c>
      <c r="K160" s="184"/>
      <c r="L160" s="131"/>
    </row>
    <row r="161" spans="1:12" x14ac:dyDescent="0.25">
      <c r="A161" s="160"/>
      <c r="B161" s="143"/>
      <c r="C161" s="123"/>
      <c r="D161" s="150"/>
      <c r="E161" s="150"/>
      <c r="F161" s="148">
        <f t="shared" si="40"/>
        <v>0</v>
      </c>
      <c r="H161" s="150"/>
      <c r="I161" s="150"/>
      <c r="J161" s="148">
        <f t="shared" si="41"/>
        <v>0</v>
      </c>
      <c r="K161" s="184"/>
      <c r="L161" s="131"/>
    </row>
    <row r="162" spans="1:12" x14ac:dyDescent="0.25">
      <c r="A162" s="160"/>
      <c r="B162" s="143"/>
      <c r="C162" s="123"/>
      <c r="D162" s="150"/>
      <c r="E162" s="150"/>
      <c r="F162" s="148">
        <f t="shared" si="40"/>
        <v>0</v>
      </c>
      <c r="H162" s="150"/>
      <c r="I162" s="150"/>
      <c r="J162" s="148">
        <f t="shared" si="41"/>
        <v>0</v>
      </c>
      <c r="K162" s="184"/>
      <c r="L162" s="131"/>
    </row>
    <row r="163" spans="1:12" x14ac:dyDescent="0.25">
      <c r="A163" s="160"/>
      <c r="B163" s="143"/>
      <c r="C163" s="123"/>
      <c r="D163" s="150"/>
      <c r="E163" s="150"/>
      <c r="F163" s="148">
        <f t="shared" si="40"/>
        <v>0</v>
      </c>
      <c r="H163" s="150"/>
      <c r="I163" s="150"/>
      <c r="J163" s="148">
        <f t="shared" si="41"/>
        <v>0</v>
      </c>
      <c r="K163" s="184"/>
      <c r="L163" s="131"/>
    </row>
    <row r="164" spans="1:12" x14ac:dyDescent="0.25">
      <c r="A164" s="160"/>
      <c r="B164" s="143"/>
      <c r="C164" s="123"/>
      <c r="D164" s="150"/>
      <c r="E164" s="150"/>
      <c r="F164" s="148">
        <f t="shared" si="40"/>
        <v>0</v>
      </c>
      <c r="H164" s="150"/>
      <c r="I164" s="150"/>
      <c r="J164" s="148">
        <f>H164*I164*12</f>
        <v>0</v>
      </c>
      <c r="K164" s="161"/>
      <c r="L164" s="131"/>
    </row>
    <row r="165" spans="1:12" x14ac:dyDescent="0.25">
      <c r="A165" s="122" t="s">
        <v>72</v>
      </c>
      <c r="B165" s="143"/>
      <c r="C165" s="123"/>
      <c r="D165" s="127"/>
      <c r="E165" s="127"/>
      <c r="F165" s="148">
        <f>SUM(F157:F164)</f>
        <v>925896.33132073656</v>
      </c>
      <c r="G165" s="127"/>
      <c r="H165" s="127"/>
      <c r="I165" s="127"/>
      <c r="J165" s="148">
        <f>SUM(J157:J164)</f>
        <v>19287.37712222385</v>
      </c>
      <c r="K165" s="148">
        <f>F165+J165</f>
        <v>945183.7084429604</v>
      </c>
    </row>
    <row r="166" spans="1:12" x14ac:dyDescent="0.25">
      <c r="A166" s="127"/>
      <c r="B166" s="127"/>
      <c r="C166" s="123"/>
      <c r="D166" s="127"/>
      <c r="E166" s="127"/>
      <c r="F166" s="127"/>
      <c r="G166" s="127"/>
      <c r="H166" s="127"/>
      <c r="I166" s="127"/>
      <c r="J166" s="127"/>
    </row>
    <row r="167" spans="1:12" x14ac:dyDescent="0.25">
      <c r="A167" s="122" t="s">
        <v>85</v>
      </c>
      <c r="B167" s="127"/>
      <c r="C167" s="123"/>
      <c r="D167" s="127"/>
      <c r="E167" s="127"/>
      <c r="F167" s="148">
        <f>SUM(F24+F61+F78+F93+F138+F153+F165+F123)</f>
        <v>341709358.67937344</v>
      </c>
      <c r="G167" s="127"/>
      <c r="H167" s="127"/>
      <c r="I167" s="127"/>
      <c r="J167" s="148">
        <f>J24+J44+J61+J78+J93+J108+J123+J138+J153+J165</f>
        <v>153431472.55161279</v>
      </c>
      <c r="K167" s="135">
        <f>+F167+J167</f>
        <v>495140831.23098624</v>
      </c>
    </row>
    <row r="168" spans="1:12" ht="15.75" thickBot="1" x14ac:dyDescent="0.3">
      <c r="A168" s="122" t="s">
        <v>86</v>
      </c>
      <c r="B168" s="162">
        <v>0.13100000000000001</v>
      </c>
      <c r="C168" s="123"/>
      <c r="D168" s="150"/>
      <c r="E168" s="150"/>
      <c r="F168" s="163">
        <f>-F167*B168</f>
        <v>-44763925.986997925</v>
      </c>
      <c r="G168" s="127"/>
      <c r="H168" s="150"/>
      <c r="I168" s="150"/>
      <c r="J168" s="127">
        <v>0</v>
      </c>
      <c r="K168" s="135">
        <f>+F168+J168</f>
        <v>-44763925.986997925</v>
      </c>
    </row>
    <row r="169" spans="1:12" ht="15.75" thickBot="1" x14ac:dyDescent="0.3">
      <c r="A169" s="122" t="s">
        <v>48</v>
      </c>
      <c r="B169" s="164"/>
      <c r="C169" s="165"/>
      <c r="D169" s="122"/>
      <c r="E169" s="122"/>
      <c r="F169" s="166">
        <f>+F167+F168</f>
        <v>296945432.69237554</v>
      </c>
      <c r="G169" s="122"/>
      <c r="H169" s="122"/>
      <c r="I169" s="122"/>
      <c r="J169" s="166">
        <f>+J167+J168</f>
        <v>153431472.55161279</v>
      </c>
      <c r="K169" s="166">
        <f>+K167+K168</f>
        <v>450376905.24398834</v>
      </c>
    </row>
    <row r="170" spans="1:12" ht="15.75" thickTop="1" x14ac:dyDescent="0.25">
      <c r="A170" s="165"/>
      <c r="B170" s="167"/>
      <c r="C170" s="116"/>
      <c r="D170" s="116"/>
      <c r="E170" s="116"/>
      <c r="F170" s="168"/>
      <c r="G170" s="116"/>
      <c r="H170" s="116"/>
      <c r="I170" s="116"/>
      <c r="J170" s="168"/>
      <c r="K170" s="168"/>
    </row>
    <row r="171" spans="1:12" x14ac:dyDescent="0.25">
      <c r="A171" s="123" t="s">
        <v>87</v>
      </c>
    </row>
    <row r="172" spans="1:12" x14ac:dyDescent="0.25">
      <c r="A172" s="123" t="s">
        <v>88</v>
      </c>
    </row>
    <row r="173" spans="1:12" x14ac:dyDescent="0.25">
      <c r="A173" s="116"/>
    </row>
    <row r="174" spans="1:12" x14ac:dyDescent="0.25">
      <c r="D174" s="185" t="str">
        <f>D10 &amp; " - Cop"</f>
        <v>2027 Test Year - Cop</v>
      </c>
      <c r="E174" s="185"/>
    </row>
    <row r="175" spans="1:12" x14ac:dyDescent="0.25">
      <c r="D175" s="127" t="s">
        <v>89</v>
      </c>
      <c r="E175" s="169">
        <f>K24</f>
        <v>287803988.78677589</v>
      </c>
    </row>
    <row r="176" spans="1:12" x14ac:dyDescent="0.25">
      <c r="D176" s="127" t="s">
        <v>90</v>
      </c>
      <c r="E176" s="136">
        <f>K44</f>
        <v>93207690.524629563</v>
      </c>
    </row>
    <row r="177" spans="4:5" x14ac:dyDescent="0.25">
      <c r="D177" s="127" t="s">
        <v>91</v>
      </c>
      <c r="E177" s="136">
        <f>(K93+K108+K123+K138)</f>
        <v>25663292.075375743</v>
      </c>
    </row>
    <row r="178" spans="4:5" x14ac:dyDescent="0.25">
      <c r="D178" s="127" t="s">
        <v>92</v>
      </c>
      <c r="E178" s="136">
        <f>K61</f>
        <v>48462834.957517125</v>
      </c>
    </row>
    <row r="179" spans="4:5" x14ac:dyDescent="0.25">
      <c r="D179" s="127" t="s">
        <v>93</v>
      </c>
      <c r="E179" s="136">
        <f>K78</f>
        <v>33744176.241432101</v>
      </c>
    </row>
    <row r="180" spans="4:5" x14ac:dyDescent="0.25">
      <c r="D180" s="127" t="s">
        <v>94</v>
      </c>
      <c r="E180" s="136">
        <f>K153</f>
        <v>5313664.9368128646</v>
      </c>
    </row>
    <row r="181" spans="4:5" x14ac:dyDescent="0.25">
      <c r="D181" s="127" t="s">
        <v>95</v>
      </c>
      <c r="E181" s="136">
        <f>K165</f>
        <v>945183.7084429604</v>
      </c>
    </row>
    <row r="182" spans="4:5" x14ac:dyDescent="0.25">
      <c r="D182" s="127" t="s">
        <v>96</v>
      </c>
      <c r="E182" s="136">
        <f>+K168</f>
        <v>-44763925.986997925</v>
      </c>
    </row>
    <row r="183" spans="4:5" x14ac:dyDescent="0.25">
      <c r="D183" s="122" t="s">
        <v>48</v>
      </c>
      <c r="E183" s="170">
        <f>SUM(E175:E182)</f>
        <v>450376905.24398839</v>
      </c>
    </row>
    <row r="184" spans="4:5" x14ac:dyDescent="0.25">
      <c r="E184" s="111">
        <f>+E183-K169</f>
        <v>0</v>
      </c>
    </row>
  </sheetData>
  <mergeCells count="90">
    <mergeCell ref="A1:J1"/>
    <mergeCell ref="E9:F9"/>
    <mergeCell ref="I9:J9"/>
    <mergeCell ref="E10:F10"/>
    <mergeCell ref="I10:J10"/>
    <mergeCell ref="K12:K23"/>
    <mergeCell ref="I25:J25"/>
    <mergeCell ref="B26:B27"/>
    <mergeCell ref="D26:D27"/>
    <mergeCell ref="E26:E27"/>
    <mergeCell ref="F26:F27"/>
    <mergeCell ref="H26:H27"/>
    <mergeCell ref="I26:I27"/>
    <mergeCell ref="J26:J27"/>
    <mergeCell ref="K26:K27"/>
    <mergeCell ref="B11:B12"/>
    <mergeCell ref="K28:K43"/>
    <mergeCell ref="B46:B47"/>
    <mergeCell ref="D46:D47"/>
    <mergeCell ref="E46:E47"/>
    <mergeCell ref="F46:F47"/>
    <mergeCell ref="H46:H47"/>
    <mergeCell ref="I46:I47"/>
    <mergeCell ref="J46:J47"/>
    <mergeCell ref="K46:K47"/>
    <mergeCell ref="K48:K60"/>
    <mergeCell ref="B63:B64"/>
    <mergeCell ref="D63:D64"/>
    <mergeCell ref="E63:E64"/>
    <mergeCell ref="F63:F64"/>
    <mergeCell ref="H63:H64"/>
    <mergeCell ref="I63:I64"/>
    <mergeCell ref="J63:J64"/>
    <mergeCell ref="K63:K64"/>
    <mergeCell ref="K65:K77"/>
    <mergeCell ref="B80:B81"/>
    <mergeCell ref="D80:D81"/>
    <mergeCell ref="E80:E81"/>
    <mergeCell ref="F80:F81"/>
    <mergeCell ref="H80:H81"/>
    <mergeCell ref="I80:I81"/>
    <mergeCell ref="J80:J81"/>
    <mergeCell ref="K80:K81"/>
    <mergeCell ref="K82:K92"/>
    <mergeCell ref="B95:B96"/>
    <mergeCell ref="D95:D96"/>
    <mergeCell ref="E95:E96"/>
    <mergeCell ref="F95:F96"/>
    <mergeCell ref="H95:H96"/>
    <mergeCell ref="I95:I96"/>
    <mergeCell ref="J95:J96"/>
    <mergeCell ref="K95:K96"/>
    <mergeCell ref="K97:K107"/>
    <mergeCell ref="B110:B111"/>
    <mergeCell ref="D110:D111"/>
    <mergeCell ref="E110:E111"/>
    <mergeCell ref="F110:F111"/>
    <mergeCell ref="H110:H111"/>
    <mergeCell ref="I110:I111"/>
    <mergeCell ref="J110:J111"/>
    <mergeCell ref="K110:K111"/>
    <mergeCell ref="K112:K122"/>
    <mergeCell ref="B125:B126"/>
    <mergeCell ref="D125:D126"/>
    <mergeCell ref="E125:E126"/>
    <mergeCell ref="F125:F126"/>
    <mergeCell ref="H125:H126"/>
    <mergeCell ref="I125:I126"/>
    <mergeCell ref="J125:J126"/>
    <mergeCell ref="K125:K126"/>
    <mergeCell ref="K127:K137"/>
    <mergeCell ref="B140:B141"/>
    <mergeCell ref="D140:D141"/>
    <mergeCell ref="E140:E141"/>
    <mergeCell ref="F140:F141"/>
    <mergeCell ref="H140:H141"/>
    <mergeCell ref="I140:I141"/>
    <mergeCell ref="J140:J141"/>
    <mergeCell ref="K140:K141"/>
    <mergeCell ref="K157:K163"/>
    <mergeCell ref="D174:E174"/>
    <mergeCell ref="K142:K152"/>
    <mergeCell ref="B155:B156"/>
    <mergeCell ref="D155:D156"/>
    <mergeCell ref="E155:E156"/>
    <mergeCell ref="F155:F156"/>
    <mergeCell ref="H155:H156"/>
    <mergeCell ref="I155:I156"/>
    <mergeCell ref="J155:J156"/>
    <mergeCell ref="K155:K15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69C30F-3DB2-4B9A-BC25-6B972361C532}">
  <sheetPr codeName="Sheet4"/>
  <dimension ref="A1:AA72"/>
  <sheetViews>
    <sheetView workbookViewId="0">
      <selection activeCell="K7" sqref="K7"/>
    </sheetView>
  </sheetViews>
  <sheetFormatPr defaultColWidth="9.28515625" defaultRowHeight="15" outlineLevelRow="1" x14ac:dyDescent="0.25"/>
  <cols>
    <col min="1" max="1" width="9.28515625" style="1"/>
    <col min="2" max="2" width="43.28515625" style="1" customWidth="1"/>
    <col min="3" max="3" width="7.28515625" style="1" customWidth="1"/>
    <col min="4" max="4" width="10.28515625" style="1" customWidth="1"/>
    <col min="5" max="5" width="7.5703125" style="1" customWidth="1"/>
    <col min="6" max="6" width="20.28515625" style="1" customWidth="1"/>
    <col min="7" max="7" width="14.5703125" style="1" customWidth="1"/>
    <col min="8" max="10" width="17.42578125" style="1" customWidth="1"/>
    <col min="11" max="11" width="21.28515625" style="1" customWidth="1"/>
    <col min="12" max="12" width="16.5703125" style="1" customWidth="1"/>
    <col min="13" max="13" width="12.42578125" style="1" bestFit="1" customWidth="1"/>
    <col min="14" max="14" width="12" style="1" bestFit="1" customWidth="1"/>
    <col min="15" max="16384" width="9.28515625" style="1"/>
  </cols>
  <sheetData>
    <row r="1" spans="1:27" x14ac:dyDescent="0.25">
      <c r="B1" s="2"/>
    </row>
    <row r="2" spans="1:27" x14ac:dyDescent="0.25">
      <c r="A2" s="3"/>
      <c r="B2" s="3"/>
      <c r="C2" s="3"/>
      <c r="D2" s="3"/>
      <c r="E2" s="3"/>
      <c r="K2" s="4" t="s">
        <v>0</v>
      </c>
      <c r="L2" s="5" t="s">
        <v>110</v>
      </c>
    </row>
    <row r="3" spans="1:27" ht="18" x14ac:dyDescent="0.25">
      <c r="A3" s="3"/>
      <c r="C3" s="6"/>
      <c r="D3" s="6"/>
      <c r="E3" s="6"/>
      <c r="F3" s="6"/>
      <c r="G3" s="6"/>
      <c r="H3" s="6"/>
      <c r="I3" s="6"/>
      <c r="J3" s="6"/>
      <c r="K3" s="4" t="s">
        <v>1</v>
      </c>
      <c r="L3" s="7"/>
    </row>
    <row r="4" spans="1:27" x14ac:dyDescent="0.25">
      <c r="B4" s="177" t="s">
        <v>97</v>
      </c>
      <c r="C4" s="177"/>
      <c r="D4" s="177"/>
      <c r="E4" s="177"/>
      <c r="F4" s="177"/>
      <c r="G4" s="177"/>
      <c r="H4" s="177"/>
      <c r="I4" s="177"/>
      <c r="K4" s="4" t="s">
        <v>3</v>
      </c>
      <c r="L4" s="7"/>
    </row>
    <row r="5" spans="1:27" ht="18" customHeight="1" x14ac:dyDescent="0.25">
      <c r="B5" s="177"/>
      <c r="C5" s="177"/>
      <c r="D5" s="177"/>
      <c r="E5" s="177"/>
      <c r="F5" s="177"/>
      <c r="G5" s="177"/>
      <c r="H5" s="177"/>
      <c r="I5" s="177"/>
      <c r="J5" s="6"/>
      <c r="K5" s="4" t="s">
        <v>4</v>
      </c>
      <c r="L5" s="7"/>
    </row>
    <row r="6" spans="1:27" ht="15" customHeight="1" x14ac:dyDescent="0.25">
      <c r="B6" s="177"/>
      <c r="C6" s="177"/>
      <c r="D6" s="177"/>
      <c r="E6" s="177"/>
      <c r="F6" s="177"/>
      <c r="G6" s="177"/>
      <c r="H6" s="177"/>
      <c r="I6" s="177"/>
      <c r="J6" s="6"/>
      <c r="K6" s="4" t="s">
        <v>5</v>
      </c>
      <c r="L6" s="5"/>
    </row>
    <row r="7" spans="1:27" x14ac:dyDescent="0.25">
      <c r="B7" s="8"/>
      <c r="K7" s="4"/>
      <c r="L7" s="9"/>
    </row>
    <row r="8" spans="1:27" x14ac:dyDescent="0.25">
      <c r="B8" s="8"/>
      <c r="K8" s="4" t="s">
        <v>6</v>
      </c>
      <c r="L8" s="175">
        <v>46150</v>
      </c>
    </row>
    <row r="9" spans="1:27" x14ac:dyDescent="0.25">
      <c r="B9" s="8"/>
    </row>
    <row r="10" spans="1:27" ht="15.75" thickBot="1" x14ac:dyDescent="0.3">
      <c r="A10" s="10"/>
      <c r="B10" s="11"/>
      <c r="C10" s="12"/>
      <c r="D10" s="13"/>
      <c r="E10" s="13"/>
      <c r="F10" s="13"/>
      <c r="G10" s="10"/>
      <c r="H10" s="10"/>
      <c r="I10" s="10"/>
      <c r="J10" s="10"/>
      <c r="K10" s="10"/>
      <c r="L10" s="13"/>
      <c r="Q10" s="14"/>
      <c r="R10" s="14"/>
      <c r="S10" s="14"/>
      <c r="T10" s="14"/>
      <c r="U10" s="14"/>
      <c r="V10" s="14"/>
      <c r="Y10" s="15"/>
      <c r="Z10" s="15"/>
      <c r="AA10" s="15"/>
    </row>
    <row r="11" spans="1:27" ht="15.75" x14ac:dyDescent="0.25">
      <c r="A11" s="16"/>
      <c r="B11" s="17"/>
      <c r="C11" s="14"/>
      <c r="D11" s="14"/>
      <c r="E11" s="14"/>
      <c r="F11" s="14"/>
      <c r="G11" s="15"/>
      <c r="H11" s="14"/>
      <c r="I11" s="14"/>
      <c r="J11" s="14"/>
      <c r="K11" s="14"/>
      <c r="L11" s="18"/>
      <c r="M11" s="19"/>
      <c r="N11" s="17"/>
      <c r="O11" s="14"/>
      <c r="P11" s="14"/>
      <c r="Q11" s="14"/>
      <c r="R11" s="14"/>
      <c r="S11" s="14"/>
      <c r="T11" s="14"/>
      <c r="U11" s="14"/>
      <c r="V11" s="14"/>
      <c r="Y11" s="15"/>
      <c r="Z11" s="15"/>
      <c r="AA11" s="15"/>
    </row>
    <row r="12" spans="1:27" ht="15.75" x14ac:dyDescent="0.25">
      <c r="A12" s="18" t="s">
        <v>7</v>
      </c>
      <c r="B12" s="19" t="s">
        <v>8</v>
      </c>
      <c r="C12" s="17"/>
      <c r="D12" s="14"/>
      <c r="E12" s="14"/>
      <c r="F12" s="14"/>
      <c r="G12" s="15"/>
      <c r="H12" s="14"/>
      <c r="I12" s="14"/>
      <c r="J12" s="14"/>
      <c r="K12" s="14"/>
      <c r="L12" s="18"/>
      <c r="M12" s="19"/>
      <c r="N12" s="17"/>
      <c r="O12" s="14"/>
      <c r="P12" s="14"/>
      <c r="Q12" s="14"/>
      <c r="R12" s="14"/>
      <c r="S12" s="14"/>
      <c r="T12" s="14"/>
      <c r="U12" s="14"/>
      <c r="V12" s="14"/>
      <c r="Y12" s="15"/>
      <c r="Z12" s="15"/>
      <c r="AA12" s="15"/>
    </row>
    <row r="13" spans="1:27" ht="16.5" thickBot="1" x14ac:dyDescent="0.3">
      <c r="A13" s="16"/>
      <c r="B13" s="17"/>
      <c r="C13" s="14"/>
      <c r="D13" s="14"/>
      <c r="E13" s="14"/>
      <c r="F13" s="14"/>
      <c r="G13" s="15"/>
      <c r="H13" s="14"/>
      <c r="I13" s="14"/>
      <c r="J13" s="14"/>
      <c r="K13" s="14"/>
      <c r="L13" s="18"/>
      <c r="M13" s="19"/>
      <c r="N13" s="17"/>
      <c r="O13" s="14"/>
      <c r="P13" s="14"/>
      <c r="Q13" s="14"/>
      <c r="R13" s="14"/>
      <c r="S13" s="14"/>
      <c r="T13" s="14"/>
      <c r="U13" s="14"/>
      <c r="V13" s="14"/>
      <c r="Y13" s="15"/>
      <c r="Z13" s="15"/>
      <c r="AA13" s="15"/>
    </row>
    <row r="14" spans="1:27" ht="15.75" thickBot="1" x14ac:dyDescent="0.3">
      <c r="A14" s="15"/>
      <c r="B14" s="15" t="s">
        <v>9</v>
      </c>
      <c r="C14" s="15"/>
      <c r="D14" s="15"/>
      <c r="E14" s="15"/>
      <c r="F14" s="15"/>
      <c r="G14" s="20"/>
      <c r="H14" s="21"/>
      <c r="J14" s="22"/>
      <c r="K14" s="22"/>
      <c r="N14" s="23"/>
      <c r="O14" s="23"/>
      <c r="P14" s="15"/>
    </row>
    <row r="15" spans="1:27" x14ac:dyDescent="0.25">
      <c r="A15" s="18"/>
      <c r="B15" s="24" t="s">
        <v>10</v>
      </c>
      <c r="C15" s="15" t="s">
        <v>11</v>
      </c>
      <c r="D15" s="15"/>
      <c r="E15" s="15"/>
      <c r="F15" s="15"/>
      <c r="G15" s="25" t="s">
        <v>12</v>
      </c>
      <c r="H15" s="26" t="s">
        <v>13</v>
      </c>
      <c r="J15" s="27"/>
      <c r="K15" s="27"/>
      <c r="N15" s="23"/>
      <c r="O15" s="23"/>
      <c r="P15" s="15"/>
    </row>
    <row r="16" spans="1:27" ht="15.75" thickBot="1" x14ac:dyDescent="0.3">
      <c r="A16" s="15"/>
      <c r="B16" s="28"/>
      <c r="C16" s="15"/>
      <c r="D16" s="15"/>
      <c r="E16" s="15"/>
      <c r="F16" s="15"/>
      <c r="G16" s="29"/>
      <c r="H16" s="30"/>
      <c r="J16" s="27"/>
      <c r="K16" s="27"/>
      <c r="N16" s="23"/>
      <c r="O16" s="23"/>
      <c r="P16" s="15"/>
    </row>
    <row r="17" spans="1:16" ht="29.25" customHeight="1" x14ac:dyDescent="0.25">
      <c r="A17" s="15"/>
      <c r="B17" s="31" t="s">
        <v>14</v>
      </c>
      <c r="C17" s="178" t="s">
        <v>15</v>
      </c>
      <c r="D17" s="179"/>
      <c r="E17" s="180"/>
      <c r="F17" s="32"/>
      <c r="G17" s="33">
        <v>36.331666272</v>
      </c>
      <c r="H17" s="34">
        <f>G17</f>
        <v>36.331666272</v>
      </c>
      <c r="J17" s="35"/>
      <c r="K17" s="35"/>
      <c r="N17" s="15"/>
      <c r="O17" s="15"/>
      <c r="P17" s="15"/>
    </row>
    <row r="18" spans="1:16" ht="32.25" customHeight="1" x14ac:dyDescent="0.25">
      <c r="A18" s="15"/>
      <c r="B18" s="31" t="s">
        <v>16</v>
      </c>
      <c r="C18" s="178" t="s">
        <v>17</v>
      </c>
      <c r="D18" s="179"/>
      <c r="E18" s="180"/>
      <c r="F18" s="36"/>
      <c r="G18" s="37">
        <v>73.102120784000007</v>
      </c>
      <c r="H18" s="38">
        <f>G18</f>
        <v>73.102120784000007</v>
      </c>
      <c r="J18" s="35"/>
      <c r="K18" s="35"/>
      <c r="N18" s="15"/>
      <c r="O18" s="15"/>
      <c r="P18" s="15"/>
    </row>
    <row r="19" spans="1:16" x14ac:dyDescent="0.25">
      <c r="A19" s="15"/>
      <c r="B19" s="31" t="s">
        <v>18</v>
      </c>
      <c r="C19" s="181"/>
      <c r="D19" s="182"/>
      <c r="E19" s="183"/>
      <c r="F19" s="36"/>
      <c r="G19" s="39"/>
      <c r="H19" s="38"/>
      <c r="J19" s="40"/>
      <c r="K19" s="35"/>
      <c r="N19" s="15"/>
      <c r="O19" s="15"/>
      <c r="P19" s="15"/>
    </row>
    <row r="20" spans="1:16" ht="40.9" customHeight="1" x14ac:dyDescent="0.25">
      <c r="A20" s="15"/>
      <c r="B20" s="41" t="s">
        <v>19</v>
      </c>
      <c r="C20" s="178" t="s">
        <v>20</v>
      </c>
      <c r="D20" s="179"/>
      <c r="E20" s="180"/>
      <c r="F20" s="36"/>
      <c r="G20" s="42"/>
      <c r="H20" s="43">
        <f>SUM(H17:H19)</f>
        <v>109.433787056</v>
      </c>
      <c r="J20" s="44"/>
      <c r="K20" s="44"/>
      <c r="N20" s="15"/>
      <c r="O20" s="15"/>
      <c r="P20" s="15"/>
    </row>
    <row r="21" spans="1:16" ht="15.75" thickBot="1" x14ac:dyDescent="0.3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5"/>
      <c r="N21" s="15"/>
      <c r="O21" s="15"/>
      <c r="P21" s="15"/>
    </row>
    <row r="22" spans="1:16" x14ac:dyDescent="0.25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</row>
    <row r="23" spans="1:16" ht="15.75" customHeight="1" outlineLevel="1" x14ac:dyDescent="0.25">
      <c r="A23" s="18" t="s">
        <v>21</v>
      </c>
      <c r="B23" s="19" t="s">
        <v>22</v>
      </c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</row>
    <row r="24" spans="1:16" ht="15" customHeight="1" outlineLevel="1" x14ac:dyDescent="0.25">
      <c r="A24" s="15"/>
      <c r="B24" s="45" t="s">
        <v>23</v>
      </c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</row>
    <row r="25" spans="1:16" ht="15" customHeight="1" outlineLevel="1" x14ac:dyDescent="0.25">
      <c r="A25" s="15"/>
      <c r="B25" s="4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</row>
    <row r="26" spans="1:16" ht="15" customHeight="1" outlineLevel="1" x14ac:dyDescent="0.25">
      <c r="A26" s="15"/>
      <c r="B26" s="46" t="s">
        <v>24</v>
      </c>
      <c r="E26" s="47"/>
      <c r="F26" s="48"/>
      <c r="G26" s="176" t="s">
        <v>98</v>
      </c>
      <c r="H26" s="176"/>
      <c r="I26" s="176"/>
      <c r="J26" s="176"/>
      <c r="K26" s="176"/>
      <c r="L26" s="176"/>
      <c r="M26" s="15"/>
      <c r="N26" s="15"/>
      <c r="O26" s="15"/>
      <c r="P26" s="15"/>
    </row>
    <row r="27" spans="1:16" ht="15" customHeight="1" outlineLevel="1" x14ac:dyDescent="0.25">
      <c r="A27" s="15"/>
      <c r="B27" s="49" t="s">
        <v>26</v>
      </c>
      <c r="C27" s="50"/>
      <c r="D27" s="50" t="s">
        <v>27</v>
      </c>
      <c r="E27" s="51" t="s">
        <v>28</v>
      </c>
      <c r="F27" s="52"/>
      <c r="G27" s="52"/>
      <c r="H27" s="52"/>
      <c r="I27" s="52"/>
      <c r="J27" s="52"/>
      <c r="K27" s="52"/>
      <c r="L27" s="52"/>
      <c r="M27" s="15"/>
      <c r="N27" s="15"/>
      <c r="O27" s="15"/>
      <c r="P27" s="15"/>
    </row>
    <row r="28" spans="1:16" ht="42.75" customHeight="1" outlineLevel="1" x14ac:dyDescent="0.25">
      <c r="A28" s="15"/>
      <c r="B28" s="53" t="s">
        <v>29</v>
      </c>
      <c r="C28" s="54" t="s">
        <v>30</v>
      </c>
      <c r="D28" s="54" t="s">
        <v>31</v>
      </c>
      <c r="E28" s="55" t="s">
        <v>31</v>
      </c>
      <c r="F28" s="56" t="s">
        <v>32</v>
      </c>
      <c r="G28" s="56"/>
      <c r="H28" s="56" t="s">
        <v>33</v>
      </c>
      <c r="I28" s="56" t="s">
        <v>34</v>
      </c>
      <c r="J28" s="56" t="s">
        <v>35</v>
      </c>
      <c r="K28" s="56" t="s">
        <v>36</v>
      </c>
      <c r="L28" s="57" t="s">
        <v>37</v>
      </c>
      <c r="M28" s="15"/>
      <c r="N28" s="15"/>
      <c r="O28" s="15"/>
      <c r="P28" s="15"/>
    </row>
    <row r="29" spans="1:16" ht="15" customHeight="1" outlineLevel="1" x14ac:dyDescent="0.25">
      <c r="A29" s="15"/>
      <c r="B29" s="58" t="s">
        <v>38</v>
      </c>
      <c r="C29" s="59" t="s">
        <v>39</v>
      </c>
      <c r="D29" s="59">
        <v>4006</v>
      </c>
      <c r="E29" s="60">
        <v>4705</v>
      </c>
      <c r="F29" s="61">
        <v>0</v>
      </c>
      <c r="G29" s="62"/>
      <c r="H29" s="61">
        <v>19312751.490511835</v>
      </c>
      <c r="I29" s="61">
        <v>1557242274.8088944</v>
      </c>
      <c r="J29" s="63">
        <f t="shared" ref="J29:J39" si="0">+$G$17/1000</f>
        <v>3.6331666271999997E-2</v>
      </c>
      <c r="K29" s="63">
        <f t="shared" ref="K29:K39" si="1">+$H$20/1000</f>
        <v>0.109433787056</v>
      </c>
      <c r="L29" s="64">
        <f t="shared" ref="L29:L39" si="2">(+F29+H29)*J29+(I29*K29)</f>
        <v>171116583.93798491</v>
      </c>
      <c r="M29" s="15"/>
      <c r="N29" s="15"/>
      <c r="O29" s="15"/>
      <c r="P29" s="15"/>
    </row>
    <row r="30" spans="1:16" ht="15" customHeight="1" outlineLevel="1" x14ac:dyDescent="0.25">
      <c r="A30" s="15"/>
      <c r="B30" s="58" t="s">
        <v>40</v>
      </c>
      <c r="C30" s="59" t="s">
        <v>39</v>
      </c>
      <c r="D30" s="59">
        <v>4010</v>
      </c>
      <c r="E30" s="60">
        <v>4705</v>
      </c>
      <c r="F30" s="61">
        <v>0</v>
      </c>
      <c r="G30" s="62"/>
      <c r="H30" s="61">
        <v>171645.47841834891</v>
      </c>
      <c r="I30" s="61">
        <v>13840264.832495226</v>
      </c>
      <c r="J30" s="63">
        <f t="shared" si="0"/>
        <v>3.6331666271999997E-2</v>
      </c>
      <c r="K30" s="63">
        <f t="shared" si="1"/>
        <v>0.109433787056</v>
      </c>
      <c r="L30" s="64">
        <f t="shared" si="2"/>
        <v>1520828.7607169212</v>
      </c>
      <c r="M30" s="15"/>
      <c r="N30" s="15"/>
      <c r="O30" s="15"/>
      <c r="P30" s="15"/>
    </row>
    <row r="31" spans="1:16" ht="15" customHeight="1" outlineLevel="1" x14ac:dyDescent="0.25">
      <c r="A31" s="15"/>
      <c r="B31" s="58" t="s">
        <v>41</v>
      </c>
      <c r="C31" s="59" t="s">
        <v>39</v>
      </c>
      <c r="D31" s="59">
        <v>4035</v>
      </c>
      <c r="E31" s="60">
        <v>4705</v>
      </c>
      <c r="F31" s="61">
        <v>48203.714518718138</v>
      </c>
      <c r="G31" s="62"/>
      <c r="H31" s="61">
        <v>50302731.019682534</v>
      </c>
      <c r="I31" s="61">
        <v>322607626.0085687</v>
      </c>
      <c r="J31" s="63">
        <f t="shared" si="0"/>
        <v>3.6331666271999997E-2</v>
      </c>
      <c r="K31" s="63">
        <f t="shared" si="1"/>
        <v>0.109433787056</v>
      </c>
      <c r="L31" s="64">
        <f t="shared" si="2"/>
        <v>37133507.604509644</v>
      </c>
      <c r="M31" s="15"/>
      <c r="N31" s="15"/>
      <c r="O31" s="15"/>
      <c r="P31" s="15"/>
    </row>
    <row r="32" spans="1:16" ht="15" customHeight="1" outlineLevel="1" x14ac:dyDescent="0.25">
      <c r="A32" s="15"/>
      <c r="B32" s="58" t="s">
        <v>42</v>
      </c>
      <c r="C32" s="59" t="s">
        <v>39</v>
      </c>
      <c r="D32" s="59">
        <v>4010</v>
      </c>
      <c r="E32" s="60">
        <v>4705</v>
      </c>
      <c r="F32" s="61">
        <v>105870344.4658093</v>
      </c>
      <c r="G32" s="62"/>
      <c r="H32" s="61">
        <v>854945742.5093832</v>
      </c>
      <c r="I32" s="61">
        <v>498567851.83489275</v>
      </c>
      <c r="J32" s="63">
        <f t="shared" si="0"/>
        <v>3.6331666271999997E-2</v>
      </c>
      <c r="K32" s="63">
        <f t="shared" si="1"/>
        <v>0.109433787056</v>
      </c>
      <c r="L32" s="64">
        <f t="shared" si="2"/>
        <v>89468217.551418632</v>
      </c>
      <c r="M32" s="15"/>
      <c r="N32" s="15"/>
      <c r="O32" s="15"/>
      <c r="P32" s="15"/>
    </row>
    <row r="33" spans="1:16" ht="15" customHeight="1" outlineLevel="1" x14ac:dyDescent="0.25">
      <c r="A33" s="15"/>
      <c r="B33" s="58" t="s">
        <v>43</v>
      </c>
      <c r="C33" s="59" t="s">
        <v>39</v>
      </c>
      <c r="D33" s="59">
        <v>4025</v>
      </c>
      <c r="E33" s="60">
        <v>4705</v>
      </c>
      <c r="F33" s="61">
        <v>245441688.06473708</v>
      </c>
      <c r="G33" s="62"/>
      <c r="H33" s="61">
        <v>48753593.672930047</v>
      </c>
      <c r="I33" s="61">
        <v>8015843.9716550857</v>
      </c>
      <c r="J33" s="63">
        <f t="shared" si="0"/>
        <v>3.6331666271999997E-2</v>
      </c>
      <c r="K33" s="63">
        <f t="shared" si="1"/>
        <v>0.109433787056</v>
      </c>
      <c r="L33" s="64">
        <f t="shared" si="2"/>
        <v>11565808.957158161</v>
      </c>
      <c r="M33" s="15"/>
      <c r="N33" s="15"/>
      <c r="O33" s="15"/>
      <c r="P33" s="15"/>
    </row>
    <row r="34" spans="1:16" ht="15" customHeight="1" outlineLevel="1" x14ac:dyDescent="0.25">
      <c r="A34" s="15"/>
      <c r="B34" s="58" t="s">
        <v>44</v>
      </c>
      <c r="C34" s="59" t="s">
        <v>39</v>
      </c>
      <c r="D34" s="59">
        <v>4025</v>
      </c>
      <c r="E34" s="60">
        <v>4705</v>
      </c>
      <c r="F34" s="61">
        <v>442655405.79554737</v>
      </c>
      <c r="G34" s="62"/>
      <c r="H34" s="61">
        <v>59282325.140008174</v>
      </c>
      <c r="I34" s="61">
        <v>0</v>
      </c>
      <c r="J34" s="63">
        <f t="shared" si="0"/>
        <v>3.6331666271999997E-2</v>
      </c>
      <c r="K34" s="63">
        <f t="shared" si="1"/>
        <v>0.109433787056</v>
      </c>
      <c r="L34" s="64">
        <f t="shared" si="2"/>
        <v>18236234.129675534</v>
      </c>
      <c r="M34" s="15"/>
      <c r="N34" s="15"/>
      <c r="O34" s="15"/>
      <c r="P34" s="15"/>
    </row>
    <row r="35" spans="1:16" ht="15" customHeight="1" outlineLevel="1" x14ac:dyDescent="0.25">
      <c r="A35" s="15"/>
      <c r="B35" s="58" t="s">
        <v>45</v>
      </c>
      <c r="C35" s="59" t="s">
        <v>39</v>
      </c>
      <c r="D35" s="59">
        <v>4025</v>
      </c>
      <c r="E35" s="60">
        <v>4705</v>
      </c>
      <c r="F35" s="61">
        <v>0</v>
      </c>
      <c r="G35" s="62"/>
      <c r="H35" s="61">
        <v>16477848.906282865</v>
      </c>
      <c r="I35" s="61">
        <v>0</v>
      </c>
      <c r="J35" s="63">
        <f t="shared" si="0"/>
        <v>3.6331666271999997E-2</v>
      </c>
      <c r="K35" s="63">
        <f t="shared" si="1"/>
        <v>0.109433787056</v>
      </c>
      <c r="L35" s="64">
        <f t="shared" si="2"/>
        <v>598667.70734350919</v>
      </c>
      <c r="M35" s="15"/>
      <c r="N35" s="15"/>
      <c r="O35" s="15"/>
      <c r="P35" s="15"/>
    </row>
    <row r="36" spans="1:16" ht="15" customHeight="1" outlineLevel="1" x14ac:dyDescent="0.25">
      <c r="A36" s="15"/>
      <c r="B36" s="58" t="s">
        <v>46</v>
      </c>
      <c r="C36" s="59" t="s">
        <v>39</v>
      </c>
      <c r="D36" s="59">
        <v>4025</v>
      </c>
      <c r="E36" s="60">
        <v>4705</v>
      </c>
      <c r="F36" s="61">
        <v>0</v>
      </c>
      <c r="G36" s="62"/>
      <c r="H36" s="61">
        <v>0</v>
      </c>
      <c r="I36" s="61">
        <v>89526.142437141534</v>
      </c>
      <c r="J36" s="63">
        <f t="shared" si="0"/>
        <v>3.6331666271999997E-2</v>
      </c>
      <c r="K36" s="63">
        <f t="shared" si="1"/>
        <v>0.109433787056</v>
      </c>
      <c r="L36" s="64">
        <f t="shared" si="2"/>
        <v>9797.1848074112713</v>
      </c>
      <c r="M36" s="15"/>
      <c r="N36" s="15"/>
      <c r="O36" s="15"/>
      <c r="P36" s="15"/>
    </row>
    <row r="37" spans="1:16" ht="15" customHeight="1" outlineLevel="1" x14ac:dyDescent="0.25">
      <c r="A37" s="15"/>
      <c r="B37" s="58" t="s">
        <v>47</v>
      </c>
      <c r="C37" s="59" t="s">
        <v>39</v>
      </c>
      <c r="D37" s="59">
        <v>4025</v>
      </c>
      <c r="E37" s="60">
        <v>4705</v>
      </c>
      <c r="F37" s="61">
        <v>0</v>
      </c>
      <c r="G37" s="62"/>
      <c r="H37" s="61">
        <v>4260.6876408116568</v>
      </c>
      <c r="I37" s="61">
        <v>6713917.9993468774</v>
      </c>
      <c r="J37" s="63">
        <f t="shared" si="0"/>
        <v>3.6331666271999997E-2</v>
      </c>
      <c r="K37" s="63">
        <f t="shared" si="1"/>
        <v>0.109433787056</v>
      </c>
      <c r="L37" s="64">
        <f t="shared" si="2"/>
        <v>734884.2705334269</v>
      </c>
      <c r="M37" s="15"/>
      <c r="N37" s="15"/>
      <c r="O37" s="15"/>
      <c r="P37" s="15"/>
    </row>
    <row r="38" spans="1:16" ht="15" customHeight="1" outlineLevel="1" x14ac:dyDescent="0.25">
      <c r="A38" s="15"/>
      <c r="B38" s="58"/>
      <c r="C38" s="59" t="s">
        <v>39</v>
      </c>
      <c r="D38" s="59">
        <v>4025</v>
      </c>
      <c r="E38" s="60">
        <v>4705</v>
      </c>
      <c r="F38" s="61"/>
      <c r="G38" s="62"/>
      <c r="H38" s="61"/>
      <c r="I38" s="61"/>
      <c r="J38" s="63">
        <f t="shared" si="0"/>
        <v>3.6331666271999997E-2</v>
      </c>
      <c r="K38" s="63">
        <f t="shared" si="1"/>
        <v>0.109433787056</v>
      </c>
      <c r="L38" s="64">
        <f t="shared" si="2"/>
        <v>0</v>
      </c>
      <c r="M38" s="15"/>
      <c r="N38" s="15"/>
      <c r="O38" s="15"/>
      <c r="P38" s="15"/>
    </row>
    <row r="39" spans="1:16" ht="15" customHeight="1" outlineLevel="1" x14ac:dyDescent="0.25">
      <c r="A39" s="15"/>
      <c r="B39" s="58"/>
      <c r="C39" s="59" t="s">
        <v>39</v>
      </c>
      <c r="D39" s="59">
        <v>4025</v>
      </c>
      <c r="E39" s="60">
        <v>4705</v>
      </c>
      <c r="F39" s="61"/>
      <c r="G39" s="62"/>
      <c r="H39" s="61"/>
      <c r="I39" s="61"/>
      <c r="J39" s="63">
        <f t="shared" si="0"/>
        <v>3.6331666271999997E-2</v>
      </c>
      <c r="K39" s="63">
        <f t="shared" si="1"/>
        <v>0.109433787056</v>
      </c>
      <c r="L39" s="64">
        <f t="shared" si="2"/>
        <v>0</v>
      </c>
      <c r="M39" s="15"/>
      <c r="N39" s="15"/>
      <c r="O39" s="15"/>
      <c r="P39" s="15"/>
    </row>
    <row r="40" spans="1:16" ht="15" customHeight="1" outlineLevel="1" x14ac:dyDescent="0.25">
      <c r="A40" s="15"/>
      <c r="B40" s="65" t="s">
        <v>48</v>
      </c>
      <c r="C40" s="66"/>
      <c r="D40" s="67"/>
      <c r="E40" s="68"/>
      <c r="F40" s="69"/>
      <c r="G40" s="70"/>
      <c r="H40" s="69"/>
      <c r="I40" s="71"/>
      <c r="J40" s="71"/>
      <c r="K40" s="69"/>
      <c r="L40" s="72">
        <f>SUM(L29:L39)</f>
        <v>330384530.10414815</v>
      </c>
      <c r="M40" s="15"/>
      <c r="N40" s="15"/>
      <c r="O40" s="15"/>
      <c r="P40" s="15"/>
    </row>
    <row r="41" spans="1:16" ht="15" customHeight="1" outlineLevel="1" x14ac:dyDescent="0.25">
      <c r="A41" s="15"/>
      <c r="B41" s="4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</row>
    <row r="42" spans="1:16" ht="15" customHeight="1" outlineLevel="1" x14ac:dyDescent="0.25">
      <c r="A42" s="15"/>
      <c r="B42" s="28"/>
      <c r="C42" s="15"/>
      <c r="D42" s="15"/>
      <c r="E42" s="15"/>
      <c r="F42" s="73"/>
      <c r="G42" s="73"/>
      <c r="H42" s="15"/>
      <c r="I42" s="15"/>
      <c r="J42" s="15"/>
      <c r="K42" s="15"/>
      <c r="L42" s="15"/>
      <c r="M42" s="15"/>
      <c r="N42" s="15"/>
      <c r="O42" s="15"/>
      <c r="P42" s="15"/>
    </row>
    <row r="43" spans="1:16" ht="15.75" customHeight="1" outlineLevel="1" x14ac:dyDescent="0.25">
      <c r="A43" s="15"/>
      <c r="B43" s="46" t="s">
        <v>49</v>
      </c>
      <c r="E43" s="47"/>
      <c r="F43" s="74"/>
      <c r="G43" s="176">
        <v>2028</v>
      </c>
      <c r="H43" s="176"/>
      <c r="I43" s="176"/>
      <c r="J43" s="176"/>
      <c r="K43" s="176"/>
      <c r="L43" s="176"/>
      <c r="M43" s="15"/>
      <c r="N43" s="15"/>
      <c r="O43" s="15"/>
      <c r="P43" s="15"/>
    </row>
    <row r="44" spans="1:16" ht="15" customHeight="1" outlineLevel="1" x14ac:dyDescent="0.25">
      <c r="A44" s="15"/>
      <c r="B44" s="49" t="s">
        <v>26</v>
      </c>
      <c r="C44" s="54"/>
      <c r="D44" s="50" t="s">
        <v>27</v>
      </c>
      <c r="E44" s="51" t="s">
        <v>28</v>
      </c>
      <c r="F44" s="75"/>
      <c r="G44" s="76" t="s">
        <v>50</v>
      </c>
      <c r="H44" s="77"/>
      <c r="I44" s="77"/>
      <c r="J44" s="78"/>
      <c r="K44" s="79" t="s">
        <v>51</v>
      </c>
      <c r="L44" s="80" t="s">
        <v>37</v>
      </c>
      <c r="M44" s="15"/>
      <c r="N44" s="15"/>
      <c r="O44" s="15"/>
      <c r="P44" s="15"/>
    </row>
    <row r="45" spans="1:16" ht="15" customHeight="1" outlineLevel="1" x14ac:dyDescent="0.25">
      <c r="A45" s="15"/>
      <c r="B45" s="58"/>
      <c r="C45" s="59"/>
      <c r="D45" s="59">
        <v>4035</v>
      </c>
      <c r="E45" s="60">
        <v>4707</v>
      </c>
      <c r="F45" s="81"/>
      <c r="G45" s="82">
        <f>F31</f>
        <v>48203.714518718138</v>
      </c>
      <c r="H45" s="77"/>
      <c r="I45" s="77"/>
      <c r="J45" s="83"/>
      <c r="K45" s="172">
        <v>3.1651261602258993E-2</v>
      </c>
      <c r="L45" s="85">
        <f>+K45*G45</f>
        <v>1525.7083784325578</v>
      </c>
      <c r="M45" s="15"/>
      <c r="N45" s="15"/>
      <c r="O45" s="15"/>
      <c r="P45" s="15"/>
    </row>
    <row r="46" spans="1:16" ht="15" customHeight="1" outlineLevel="1" x14ac:dyDescent="0.25">
      <c r="A46" s="15"/>
      <c r="B46" s="58"/>
      <c r="C46" s="59"/>
      <c r="D46" s="59">
        <v>4010</v>
      </c>
      <c r="E46" s="60">
        <v>4707</v>
      </c>
      <c r="F46" s="81"/>
      <c r="G46" s="82">
        <f t="shared" ref="G46:G48" si="3">F32</f>
        <v>105870344.4658093</v>
      </c>
      <c r="H46" s="77"/>
      <c r="I46" s="77"/>
      <c r="J46" s="83"/>
      <c r="K46" s="84">
        <f>K45</f>
        <v>3.1651261602258993E-2</v>
      </c>
      <c r="L46" s="85">
        <f>+K46*G46</f>
        <v>3350929.9686086029</v>
      </c>
      <c r="M46" s="15"/>
      <c r="N46" s="15"/>
      <c r="O46" s="15"/>
      <c r="P46" s="15"/>
    </row>
    <row r="47" spans="1:16" ht="15" customHeight="1" outlineLevel="1" x14ac:dyDescent="0.25">
      <c r="A47" s="15"/>
      <c r="B47" s="58"/>
      <c r="C47" s="59"/>
      <c r="D47" s="59">
        <v>4010</v>
      </c>
      <c r="E47" s="60">
        <v>4707</v>
      </c>
      <c r="F47" s="81"/>
      <c r="G47" s="82">
        <f t="shared" si="3"/>
        <v>245441688.06473708</v>
      </c>
      <c r="H47" s="77"/>
      <c r="I47" s="77"/>
      <c r="J47" s="83"/>
      <c r="K47" s="84">
        <f>K46</f>
        <v>3.1651261602258993E-2</v>
      </c>
      <c r="L47" s="85">
        <f>+K47*G47</f>
        <v>7768539.077037042</v>
      </c>
      <c r="M47" s="15"/>
      <c r="N47" s="15"/>
      <c r="O47" s="15"/>
      <c r="P47" s="15"/>
    </row>
    <row r="48" spans="1:16" ht="15" customHeight="1" outlineLevel="1" x14ac:dyDescent="0.25">
      <c r="A48" s="15"/>
      <c r="B48" s="58"/>
      <c r="C48" s="59"/>
      <c r="D48" s="59">
        <v>4010</v>
      </c>
      <c r="E48" s="60">
        <v>4707</v>
      </c>
      <c r="F48" s="81"/>
      <c r="G48" s="82">
        <f t="shared" si="3"/>
        <v>442655405.79554737</v>
      </c>
      <c r="H48" s="77"/>
      <c r="I48" s="77"/>
      <c r="J48" s="83"/>
      <c r="K48" s="58">
        <f t="shared" ref="K48" si="4">K47</f>
        <v>3.1651261602258993E-2</v>
      </c>
      <c r="L48" s="85">
        <f>+K48*G48</f>
        <v>14010602.048488982</v>
      </c>
      <c r="M48" s="15"/>
      <c r="N48" s="15"/>
      <c r="O48" s="15"/>
      <c r="P48" s="15"/>
    </row>
    <row r="49" spans="1:16" ht="15" customHeight="1" outlineLevel="1" x14ac:dyDescent="0.25">
      <c r="A49" s="15"/>
      <c r="B49" s="58"/>
      <c r="C49" s="59"/>
      <c r="D49" s="59">
        <v>4010</v>
      </c>
      <c r="E49" s="60">
        <v>4707</v>
      </c>
      <c r="F49" s="81"/>
      <c r="G49" s="82"/>
      <c r="H49" s="77"/>
      <c r="I49" s="77"/>
      <c r="J49" s="86"/>
      <c r="K49" s="58"/>
      <c r="L49" s="85">
        <f>+K49*G49</f>
        <v>0</v>
      </c>
      <c r="M49" s="15"/>
      <c r="N49" s="15"/>
      <c r="O49" s="15"/>
      <c r="P49" s="15"/>
    </row>
    <row r="50" spans="1:16" ht="15" customHeight="1" outlineLevel="1" x14ac:dyDescent="0.25">
      <c r="A50" s="15"/>
      <c r="F50" s="87">
        <f>+F45+F46</f>
        <v>0</v>
      </c>
      <c r="G50" s="88">
        <f>SUM(G45:G49)</f>
        <v>794015642.04061246</v>
      </c>
      <c r="H50" s="77"/>
      <c r="I50" s="77"/>
      <c r="J50" s="89"/>
      <c r="K50" s="90"/>
      <c r="L50" s="91">
        <f>SUM(L45:L49)</f>
        <v>25131596.802513059</v>
      </c>
      <c r="M50" s="15"/>
      <c r="N50" s="15"/>
      <c r="O50" s="15"/>
      <c r="P50" s="15"/>
    </row>
    <row r="51" spans="1:16" ht="15" customHeight="1" outlineLevel="1" x14ac:dyDescent="0.25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</row>
    <row r="52" spans="1:16" ht="15.75" customHeight="1" outlineLevel="1" x14ac:dyDescent="0.25">
      <c r="B52" s="46" t="s">
        <v>52</v>
      </c>
      <c r="E52" s="47"/>
      <c r="F52" s="48"/>
      <c r="G52" s="176">
        <f>G43</f>
        <v>2028</v>
      </c>
      <c r="H52" s="176"/>
      <c r="I52" s="176"/>
      <c r="J52" s="176"/>
      <c r="K52" s="176"/>
      <c r="L52" s="176"/>
    </row>
    <row r="53" spans="1:16" ht="15" customHeight="1" outlineLevel="1" x14ac:dyDescent="0.25">
      <c r="A53" s="92"/>
      <c r="B53" s="49" t="s">
        <v>26</v>
      </c>
      <c r="C53" s="50"/>
      <c r="D53" s="50" t="s">
        <v>27</v>
      </c>
      <c r="E53" s="51" t="s">
        <v>28</v>
      </c>
      <c r="F53" s="52"/>
      <c r="G53" s="52"/>
      <c r="H53" s="52"/>
      <c r="I53" s="52"/>
      <c r="J53" s="52"/>
      <c r="K53" s="52"/>
      <c r="L53" s="57" t="s">
        <v>37</v>
      </c>
      <c r="M53" s="92"/>
      <c r="N53" s="92"/>
      <c r="O53" s="92"/>
      <c r="P53" s="92"/>
    </row>
    <row r="54" spans="1:16" ht="30.75" customHeight="1" outlineLevel="1" x14ac:dyDescent="0.25">
      <c r="B54" s="53" t="s">
        <v>29</v>
      </c>
      <c r="C54" s="54" t="s">
        <v>30</v>
      </c>
      <c r="D54" s="54" t="s">
        <v>31</v>
      </c>
      <c r="E54" s="54" t="s">
        <v>31</v>
      </c>
      <c r="F54" s="93"/>
      <c r="G54" s="93"/>
      <c r="H54" s="56" t="s">
        <v>53</v>
      </c>
      <c r="I54" s="94"/>
      <c r="J54" s="94"/>
      <c r="K54" s="93" t="s">
        <v>54</v>
      </c>
    </row>
    <row r="55" spans="1:16" ht="15" customHeight="1" outlineLevel="1" x14ac:dyDescent="0.25">
      <c r="B55" s="95" t="str">
        <f>IF(B29=0,"",B29)</f>
        <v>Residential</v>
      </c>
      <c r="C55" s="59" t="s">
        <v>39</v>
      </c>
      <c r="D55" s="59">
        <v>4006</v>
      </c>
      <c r="E55" s="59">
        <v>4707</v>
      </c>
      <c r="F55" s="96"/>
      <c r="G55" s="96"/>
      <c r="H55" s="97">
        <f>+H29</f>
        <v>19312751.490511835</v>
      </c>
      <c r="I55" s="96"/>
      <c r="J55" s="96"/>
      <c r="K55" s="98">
        <f>+$G$18/1000</f>
        <v>7.310212078400001E-2</v>
      </c>
      <c r="L55" s="64">
        <f t="shared" ref="L55:L65" si="5">+K55*H55</f>
        <v>1411803.0921307723</v>
      </c>
    </row>
    <row r="56" spans="1:16" ht="15" customHeight="1" outlineLevel="1" x14ac:dyDescent="0.25">
      <c r="B56" s="95" t="str">
        <f t="shared" ref="B56:B65" si="6">IF(B30=0,"",B30)</f>
        <v>Residential Seasonal</v>
      </c>
      <c r="C56" s="59" t="s">
        <v>39</v>
      </c>
      <c r="D56" s="59">
        <v>4010</v>
      </c>
      <c r="E56" s="59">
        <v>4707</v>
      </c>
      <c r="F56" s="96"/>
      <c r="G56" s="96"/>
      <c r="H56" s="97">
        <f t="shared" ref="H56:H63" si="7">+H30</f>
        <v>171645.47841834891</v>
      </c>
      <c r="I56" s="96"/>
      <c r="J56" s="96"/>
      <c r="K56" s="98">
        <f>+$G$18/1000</f>
        <v>7.310212078400001E-2</v>
      </c>
      <c r="L56" s="64">
        <f t="shared" si="5"/>
        <v>12547.648495365609</v>
      </c>
    </row>
    <row r="57" spans="1:16" ht="15" customHeight="1" outlineLevel="1" x14ac:dyDescent="0.25">
      <c r="B57" s="95" t="str">
        <f t="shared" si="6"/>
        <v>GS&lt;50</v>
      </c>
      <c r="C57" s="59" t="s">
        <v>39</v>
      </c>
      <c r="D57" s="59">
        <v>4035</v>
      </c>
      <c r="E57" s="59">
        <v>4707</v>
      </c>
      <c r="F57" s="96"/>
      <c r="G57" s="96"/>
      <c r="H57" s="97">
        <f>+H31</f>
        <v>50302731.019682534</v>
      </c>
      <c r="I57" s="96"/>
      <c r="J57" s="96"/>
      <c r="K57" s="98">
        <f>+$G$18/1000</f>
        <v>7.310212078400001E-2</v>
      </c>
      <c r="L57" s="64">
        <f>+K57*H57</f>
        <v>3677236.3187658964</v>
      </c>
    </row>
    <row r="58" spans="1:16" ht="15" customHeight="1" outlineLevel="1" x14ac:dyDescent="0.25">
      <c r="B58" s="95" t="str">
        <f>IF(B32=0,"",B32)</f>
        <v>GS 50 - 2,999</v>
      </c>
      <c r="C58" s="59" t="s">
        <v>39</v>
      </c>
      <c r="D58" s="59">
        <v>4010</v>
      </c>
      <c r="E58" s="59">
        <v>4707</v>
      </c>
      <c r="F58" s="96"/>
      <c r="G58" s="96"/>
      <c r="H58" s="97">
        <f t="shared" si="7"/>
        <v>854945742.5093832</v>
      </c>
      <c r="I58" s="96"/>
      <c r="J58" s="96"/>
      <c r="K58" s="98">
        <f t="shared" ref="K58:K65" si="8">+$G$18/1000</f>
        <v>7.310212078400001E-2</v>
      </c>
      <c r="L58" s="64">
        <f t="shared" si="5"/>
        <v>62498346.932687506</v>
      </c>
    </row>
    <row r="59" spans="1:16" ht="15" customHeight="1" outlineLevel="1" x14ac:dyDescent="0.25">
      <c r="B59" s="95" t="str">
        <f>IF(B33=0,"",B33)</f>
        <v>GS 3,000 - 4,999</v>
      </c>
      <c r="C59" s="59" t="s">
        <v>39</v>
      </c>
      <c r="D59" s="59">
        <v>4025</v>
      </c>
      <c r="E59" s="59">
        <v>4707</v>
      </c>
      <c r="F59" s="96"/>
      <c r="G59" s="96"/>
      <c r="H59" s="97">
        <f>+H33</f>
        <v>48753593.672930047</v>
      </c>
      <c r="I59" s="96"/>
      <c r="J59" s="96"/>
      <c r="K59" s="98">
        <f>+$G$18/1000</f>
        <v>7.310212078400001E-2</v>
      </c>
      <c r="L59" s="64">
        <f t="shared" si="5"/>
        <v>3563991.093332591</v>
      </c>
    </row>
    <row r="60" spans="1:16" ht="15" customHeight="1" outlineLevel="1" x14ac:dyDescent="0.25">
      <c r="B60" s="95" t="str">
        <f t="shared" si="6"/>
        <v>Large Use</v>
      </c>
      <c r="C60" s="59" t="s">
        <v>39</v>
      </c>
      <c r="D60" s="59">
        <v>4025</v>
      </c>
      <c r="E60" s="59">
        <v>4707</v>
      </c>
      <c r="F60" s="96"/>
      <c r="G60" s="96"/>
      <c r="H60" s="97">
        <f t="shared" si="7"/>
        <v>59282325.140008174</v>
      </c>
      <c r="I60" s="96"/>
      <c r="J60" s="96"/>
      <c r="K60" s="98">
        <f t="shared" si="8"/>
        <v>7.310212078400001E-2</v>
      </c>
      <c r="L60" s="64">
        <f t="shared" si="5"/>
        <v>4333663.6927412376</v>
      </c>
    </row>
    <row r="61" spans="1:16" ht="15" customHeight="1" outlineLevel="1" x14ac:dyDescent="0.25">
      <c r="B61" s="95" t="str">
        <f t="shared" si="6"/>
        <v>Street Light</v>
      </c>
      <c r="C61" s="59" t="s">
        <v>39</v>
      </c>
      <c r="D61" s="59">
        <v>4025</v>
      </c>
      <c r="E61" s="59">
        <v>4707</v>
      </c>
      <c r="F61" s="96"/>
      <c r="G61" s="96"/>
      <c r="H61" s="97">
        <f t="shared" si="7"/>
        <v>16477848.906282865</v>
      </c>
      <c r="I61" s="96"/>
      <c r="J61" s="96"/>
      <c r="K61" s="98">
        <f t="shared" si="8"/>
        <v>7.310212078400001E-2</v>
      </c>
      <c r="L61" s="64">
        <f t="shared" si="5"/>
        <v>1204565.7010075925</v>
      </c>
    </row>
    <row r="62" spans="1:16" ht="15" customHeight="1" outlineLevel="1" x14ac:dyDescent="0.25">
      <c r="B62" s="95" t="str">
        <f>IF(B36=0,"",B36)</f>
        <v>Sentinel Light</v>
      </c>
      <c r="C62" s="59" t="s">
        <v>39</v>
      </c>
      <c r="D62" s="59">
        <v>4025</v>
      </c>
      <c r="E62" s="59">
        <v>4707</v>
      </c>
      <c r="F62" s="96"/>
      <c r="G62" s="96"/>
      <c r="H62" s="97">
        <f>+H36</f>
        <v>0</v>
      </c>
      <c r="I62" s="96"/>
      <c r="J62" s="96"/>
      <c r="K62" s="98">
        <f t="shared" si="8"/>
        <v>7.310212078400001E-2</v>
      </c>
      <c r="L62" s="64">
        <f t="shared" si="5"/>
        <v>0</v>
      </c>
    </row>
    <row r="63" spans="1:16" ht="15" customHeight="1" outlineLevel="1" x14ac:dyDescent="0.25">
      <c r="B63" s="95" t="str">
        <f t="shared" si="6"/>
        <v>USL</v>
      </c>
      <c r="C63" s="59" t="s">
        <v>39</v>
      </c>
      <c r="D63" s="59">
        <v>4025</v>
      </c>
      <c r="E63" s="59">
        <v>4707</v>
      </c>
      <c r="F63" s="96"/>
      <c r="G63" s="96"/>
      <c r="H63" s="97">
        <f t="shared" si="7"/>
        <v>4260.6876408116568</v>
      </c>
      <c r="I63" s="96"/>
      <c r="J63" s="96"/>
      <c r="K63" s="98">
        <f t="shared" si="8"/>
        <v>7.310212078400001E-2</v>
      </c>
      <c r="L63" s="64">
        <f t="shared" si="5"/>
        <v>311.4653025415098</v>
      </c>
    </row>
    <row r="64" spans="1:16" ht="15" customHeight="1" outlineLevel="1" x14ac:dyDescent="0.25">
      <c r="B64" s="95" t="str">
        <f t="shared" si="6"/>
        <v/>
      </c>
      <c r="C64" s="59" t="s">
        <v>39</v>
      </c>
      <c r="D64" s="59">
        <v>4025</v>
      </c>
      <c r="E64" s="59">
        <v>4707</v>
      </c>
      <c r="F64" s="96"/>
      <c r="G64" s="96"/>
      <c r="H64" s="97">
        <f>+H38</f>
        <v>0</v>
      </c>
      <c r="I64" s="96"/>
      <c r="J64" s="96"/>
      <c r="K64" s="98">
        <f t="shared" si="8"/>
        <v>7.310212078400001E-2</v>
      </c>
      <c r="L64" s="64">
        <f>+K64*H64</f>
        <v>0</v>
      </c>
    </row>
    <row r="65" spans="1:16" ht="15" customHeight="1" outlineLevel="1" x14ac:dyDescent="0.25">
      <c r="B65" s="95" t="str">
        <f t="shared" si="6"/>
        <v/>
      </c>
      <c r="C65" s="59" t="s">
        <v>39</v>
      </c>
      <c r="D65" s="59">
        <v>4025</v>
      </c>
      <c r="E65" s="59">
        <v>4707</v>
      </c>
      <c r="F65" s="96"/>
      <c r="G65" s="96"/>
      <c r="H65" s="97">
        <f>+H39</f>
        <v>0</v>
      </c>
      <c r="I65" s="96"/>
      <c r="J65" s="96"/>
      <c r="K65" s="98">
        <f t="shared" si="8"/>
        <v>7.310212078400001E-2</v>
      </c>
      <c r="L65" s="64">
        <f t="shared" si="5"/>
        <v>0</v>
      </c>
    </row>
    <row r="66" spans="1:16" ht="15" customHeight="1" outlineLevel="1" x14ac:dyDescent="0.25">
      <c r="B66" s="95" t="s">
        <v>55</v>
      </c>
      <c r="C66" s="54"/>
      <c r="D66" s="54"/>
      <c r="E66" s="55"/>
      <c r="F66" s="99"/>
      <c r="G66" s="99"/>
      <c r="H66" s="100">
        <f>SUM(H55:H65)</f>
        <v>1049250898.9048578</v>
      </c>
      <c r="I66" s="99"/>
      <c r="J66" s="99"/>
      <c r="K66" s="101"/>
      <c r="L66" s="72"/>
      <c r="P66" s="102"/>
    </row>
    <row r="67" spans="1:16" ht="15" customHeight="1" outlineLevel="1" x14ac:dyDescent="0.25">
      <c r="B67" s="49" t="s">
        <v>48</v>
      </c>
      <c r="C67" s="103"/>
      <c r="D67" s="50"/>
      <c r="E67" s="51"/>
      <c r="F67" s="104"/>
      <c r="G67" s="104"/>
      <c r="H67" s="104"/>
      <c r="I67" s="104"/>
      <c r="J67" s="104"/>
      <c r="K67" s="69"/>
      <c r="L67" s="105">
        <f>SUM(L55:L65)</f>
        <v>76702465.944463491</v>
      </c>
    </row>
    <row r="68" spans="1:16" ht="15" customHeight="1" outlineLevel="1" x14ac:dyDescent="0.25">
      <c r="B68" s="92"/>
      <c r="C68" s="106"/>
      <c r="D68" s="107"/>
      <c r="E68" s="107"/>
      <c r="F68" s="108"/>
      <c r="G68" s="108"/>
      <c r="H68" s="108"/>
      <c r="I68" s="108"/>
      <c r="J68" s="108"/>
      <c r="K68" s="108"/>
      <c r="L68" s="8"/>
    </row>
    <row r="69" spans="1:16" ht="15" customHeight="1" outlineLevel="1" x14ac:dyDescent="0.25">
      <c r="L69" s="109"/>
    </row>
    <row r="70" spans="1:16" ht="21" x14ac:dyDescent="0.55000000000000004">
      <c r="A70" s="1" t="s">
        <v>56</v>
      </c>
      <c r="F70" s="110"/>
      <c r="G70" s="110"/>
      <c r="H70" s="110"/>
      <c r="I70" s="110"/>
      <c r="J70" s="110"/>
      <c r="K70" s="110"/>
    </row>
    <row r="71" spans="1:16" x14ac:dyDescent="0.25">
      <c r="A71" s="1" t="s">
        <v>57</v>
      </c>
      <c r="G71" s="111"/>
      <c r="H71" s="111"/>
      <c r="I71" s="111"/>
      <c r="J71" s="111"/>
      <c r="K71" s="111"/>
    </row>
    <row r="72" spans="1:16" x14ac:dyDescent="0.25">
      <c r="A72" s="1" t="s">
        <v>58</v>
      </c>
    </row>
  </sheetData>
  <mergeCells count="8">
    <mergeCell ref="G43:L43"/>
    <mergeCell ref="G52:L52"/>
    <mergeCell ref="B4:I6"/>
    <mergeCell ref="C17:E17"/>
    <mergeCell ref="C18:E18"/>
    <mergeCell ref="C19:E19"/>
    <mergeCell ref="C20:E20"/>
    <mergeCell ref="G26:L26"/>
  </mergeCells>
  <conditionalFormatting sqref="B1">
    <cfRule type="expression" dxfId="3" priority="1" stopIfTrue="1">
      <formula>LEFT($C1,6)="Macros"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D33919-18D9-4501-9C1C-820E44BBB6CC}">
  <sheetPr codeName="Sheet5"/>
  <dimension ref="A1:L184"/>
  <sheetViews>
    <sheetView workbookViewId="0">
      <selection activeCell="M8" sqref="M8"/>
    </sheetView>
  </sheetViews>
  <sheetFormatPr defaultColWidth="9.28515625" defaultRowHeight="15" x14ac:dyDescent="0.25"/>
  <cols>
    <col min="1" max="1" width="37" style="1" customWidth="1"/>
    <col min="2" max="2" width="8" style="1" bestFit="1" customWidth="1"/>
    <col min="3" max="3" width="1.5703125" style="1" customWidth="1"/>
    <col min="4" max="4" width="23.28515625" style="1" bestFit="1" customWidth="1"/>
    <col min="5" max="5" width="15.28515625" style="1" bestFit="1" customWidth="1"/>
    <col min="6" max="6" width="12.7109375" style="1" bestFit="1" customWidth="1"/>
    <col min="7" max="7" width="2.28515625" style="1" customWidth="1"/>
    <col min="8" max="8" width="19.28515625" style="1" customWidth="1"/>
    <col min="9" max="9" width="11.28515625" style="1" customWidth="1"/>
    <col min="10" max="10" width="13.28515625" style="1" customWidth="1"/>
    <col min="11" max="11" width="16.28515625" style="1" bestFit="1" customWidth="1"/>
    <col min="12" max="12" width="12" style="1" bestFit="1" customWidth="1"/>
    <col min="13" max="16384" width="9.28515625" style="1"/>
  </cols>
  <sheetData>
    <row r="1" spans="1:11" ht="21" x14ac:dyDescent="0.35">
      <c r="A1" s="200" t="s">
        <v>99</v>
      </c>
      <c r="B1" s="200"/>
      <c r="C1" s="200"/>
      <c r="D1" s="200"/>
      <c r="E1" s="200"/>
      <c r="F1" s="200"/>
      <c r="G1" s="200"/>
      <c r="H1" s="200"/>
      <c r="I1" s="200"/>
      <c r="J1" s="200"/>
    </row>
    <row r="2" spans="1:11" x14ac:dyDescent="0.25">
      <c r="A2" s="112"/>
      <c r="B2" s="112"/>
      <c r="C2" s="112"/>
      <c r="D2" s="112"/>
      <c r="E2" s="112"/>
      <c r="F2" s="112"/>
      <c r="G2" s="112"/>
      <c r="H2" s="112"/>
      <c r="I2" s="112"/>
      <c r="J2" s="4" t="s">
        <v>0</v>
      </c>
      <c r="K2" s="5" t="s">
        <v>110</v>
      </c>
    </row>
    <row r="3" spans="1:11" x14ac:dyDescent="0.25">
      <c r="A3" s="112"/>
      <c r="B3" s="112"/>
      <c r="C3" s="112"/>
      <c r="D3" s="112"/>
      <c r="E3" s="112"/>
      <c r="F3" s="112"/>
      <c r="G3" s="112"/>
      <c r="H3" s="112"/>
      <c r="I3" s="112"/>
      <c r="J3" s="4" t="s">
        <v>1</v>
      </c>
      <c r="K3" s="5"/>
    </row>
    <row r="4" spans="1:11" x14ac:dyDescent="0.25">
      <c r="A4" s="112"/>
      <c r="B4" s="112"/>
      <c r="C4" s="112"/>
      <c r="D4" s="112"/>
      <c r="E4" s="112"/>
      <c r="F4" s="112"/>
      <c r="G4" s="112"/>
      <c r="H4" s="112"/>
      <c r="I4" s="112"/>
      <c r="J4" s="4" t="s">
        <v>3</v>
      </c>
      <c r="K4" s="5"/>
    </row>
    <row r="5" spans="1:11" x14ac:dyDescent="0.25">
      <c r="A5" s="112"/>
      <c r="B5" s="112"/>
      <c r="C5" s="112"/>
      <c r="D5" s="112"/>
      <c r="E5" s="112"/>
      <c r="F5" s="112"/>
      <c r="G5" s="112"/>
      <c r="H5" s="112"/>
      <c r="I5" s="112"/>
      <c r="J5" s="4" t="s">
        <v>4</v>
      </c>
      <c r="K5" s="5"/>
    </row>
    <row r="6" spans="1:11" x14ac:dyDescent="0.25">
      <c r="A6" s="112"/>
      <c r="B6" s="112"/>
      <c r="C6" s="112"/>
      <c r="D6" s="112"/>
      <c r="E6" s="112"/>
      <c r="F6" s="112"/>
      <c r="G6" s="112"/>
      <c r="H6" s="112"/>
      <c r="I6" s="112"/>
      <c r="J6" s="4" t="s">
        <v>5</v>
      </c>
      <c r="K6" s="5"/>
    </row>
    <row r="7" spans="1:11" x14ac:dyDescent="0.25">
      <c r="A7" s="1" t="s">
        <v>60</v>
      </c>
      <c r="J7" s="4"/>
      <c r="K7" s="9"/>
    </row>
    <row r="8" spans="1:11" x14ac:dyDescent="0.25">
      <c r="A8" s="1" t="s">
        <v>61</v>
      </c>
      <c r="J8" s="4" t="s">
        <v>6</v>
      </c>
      <c r="K8" s="175">
        <v>46150</v>
      </c>
    </row>
    <row r="9" spans="1:11" x14ac:dyDescent="0.25">
      <c r="A9" s="1" t="s">
        <v>62</v>
      </c>
      <c r="E9" s="184"/>
      <c r="F9" s="184"/>
      <c r="G9" s="8"/>
      <c r="H9" s="8"/>
      <c r="I9" s="184"/>
      <c r="J9" s="184"/>
    </row>
    <row r="10" spans="1:11" x14ac:dyDescent="0.25">
      <c r="B10" s="113"/>
      <c r="C10" s="114"/>
      <c r="D10" s="173" t="str">
        <f>'App.2-ZA_Com. Exp. (2028)'!G26</f>
        <v>2028 Test Year</v>
      </c>
      <c r="E10" s="201" t="s">
        <v>13</v>
      </c>
      <c r="F10" s="201"/>
      <c r="G10" s="116"/>
      <c r="H10" s="115" t="str">
        <f>D10</f>
        <v>2028 Test Year</v>
      </c>
      <c r="I10" s="201" t="s">
        <v>12</v>
      </c>
      <c r="J10" s="201"/>
      <c r="K10" s="117" t="s">
        <v>63</v>
      </c>
    </row>
    <row r="11" spans="1:11" x14ac:dyDescent="0.25">
      <c r="A11" s="118" t="s">
        <v>64</v>
      </c>
      <c r="B11" s="197" t="s">
        <v>65</v>
      </c>
      <c r="C11" s="119"/>
      <c r="D11" s="120" t="s">
        <v>66</v>
      </c>
      <c r="E11" s="120" t="s">
        <v>67</v>
      </c>
      <c r="F11" s="57" t="s">
        <v>68</v>
      </c>
      <c r="G11" s="8"/>
      <c r="H11" s="120" t="s">
        <v>66</v>
      </c>
      <c r="I11" s="120" t="s">
        <v>67</v>
      </c>
      <c r="J11" s="57" t="s">
        <v>68</v>
      </c>
      <c r="K11" s="121" t="s">
        <v>69</v>
      </c>
    </row>
    <row r="12" spans="1:11" x14ac:dyDescent="0.25">
      <c r="A12" s="122" t="s">
        <v>70</v>
      </c>
      <c r="B12" s="198"/>
      <c r="C12" s="123"/>
      <c r="D12" s="124"/>
      <c r="E12" s="125"/>
      <c r="F12" s="126"/>
      <c r="H12" s="124"/>
      <c r="I12" s="125"/>
      <c r="J12" s="126"/>
      <c r="K12" s="186"/>
    </row>
    <row r="13" spans="1:11" x14ac:dyDescent="0.25">
      <c r="A13" s="127" t="s">
        <v>38</v>
      </c>
      <c r="B13" s="128"/>
      <c r="C13" s="123"/>
      <c r="D13" s="124">
        <f>'App.2-ZA_Com. Exp. (2028)'!I29</f>
        <v>1557242274.8088944</v>
      </c>
      <c r="E13" s="171"/>
      <c r="F13" s="129">
        <f>D13*'App.2-ZA_Com. Exp. (2028)'!K29</f>
        <v>170414919.49603757</v>
      </c>
      <c r="H13" s="124">
        <f>'App.2-ZA_Com. Exp. (2028)'!H29</f>
        <v>19312751.490511835</v>
      </c>
      <c r="I13" s="130"/>
      <c r="J13" s="126">
        <f>H13*'App.2-ZA_Com. Exp. (2028)'!J29</f>
        <v>701664.44194734655</v>
      </c>
      <c r="K13" s="186"/>
    </row>
    <row r="14" spans="1:11" x14ac:dyDescent="0.25">
      <c r="A14" s="127" t="s">
        <v>40</v>
      </c>
      <c r="B14" s="128"/>
      <c r="C14" s="123"/>
      <c r="D14" s="124">
        <f>'App.2-ZA_Com. Exp. (2028)'!I30</f>
        <v>13840264.832495226</v>
      </c>
      <c r="E14" s="171"/>
      <c r="F14" s="129">
        <f>D14*'App.2-ZA_Com. Exp. (2028)'!K30</f>
        <v>1514592.594477928</v>
      </c>
      <c r="H14" s="124">
        <f>'App.2-ZA_Com. Exp. (2028)'!H30</f>
        <v>171645.47841834891</v>
      </c>
      <c r="I14" s="130"/>
      <c r="J14" s="126">
        <f>H14*'App.2-ZA_Com. Exp. (2028)'!J30</f>
        <v>6236.1662389932308</v>
      </c>
      <c r="K14" s="186"/>
    </row>
    <row r="15" spans="1:11" x14ac:dyDescent="0.25">
      <c r="A15" s="127" t="s">
        <v>41</v>
      </c>
      <c r="B15" s="128"/>
      <c r="C15" s="123"/>
      <c r="D15" s="124">
        <f>'App.2-ZA_Com. Exp. (2028)'!I31</f>
        <v>322607626.0085687</v>
      </c>
      <c r="E15" s="171"/>
      <c r="F15" s="129">
        <f>D15*'App.2-ZA_Com. Exp. (2028)'!K31</f>
        <v>35304174.247263394</v>
      </c>
      <c r="H15" s="124">
        <f>'App.2-ZA_Com. Exp. (2028)'!H31</f>
        <v>50302731.019682534</v>
      </c>
      <c r="I15" s="130"/>
      <c r="J15" s="126">
        <f>H15*'App.2-ZA_Com. Exp. (2028)'!J31</f>
        <v>1827582.0359772879</v>
      </c>
      <c r="K15" s="186"/>
    </row>
    <row r="16" spans="1:11" x14ac:dyDescent="0.25">
      <c r="A16" s="127" t="s">
        <v>42</v>
      </c>
      <c r="B16" s="128"/>
      <c r="C16" s="123"/>
      <c r="D16" s="124">
        <f>'App.2-ZA_Com. Exp. (2028)'!I32</f>
        <v>498567851.83489275</v>
      </c>
      <c r="E16" s="171"/>
      <c r="F16" s="129">
        <f>D16*'App.2-ZA_Com. Exp. (2028)'!K32</f>
        <v>54560168.130667016</v>
      </c>
      <c r="H16" s="124">
        <f>'App.2-ZA_Com. Exp. (2028)'!H32</f>
        <v>854945742.5093832</v>
      </c>
      <c r="I16" s="130"/>
      <c r="J16" s="126">
        <f>H16*'App.2-ZA_Com. Exp. (2028)'!J32</f>
        <v>31061603.397518151</v>
      </c>
      <c r="K16" s="186"/>
    </row>
    <row r="17" spans="1:11" x14ac:dyDescent="0.25">
      <c r="A17" s="127" t="s">
        <v>43</v>
      </c>
      <c r="B17" s="128"/>
      <c r="C17" s="123"/>
      <c r="D17" s="124">
        <f>'App.2-ZA_Com. Exp. (2028)'!I33</f>
        <v>8015843.9716550857</v>
      </c>
      <c r="E17" s="171"/>
      <c r="F17" s="129">
        <f>D17*'App.2-ZA_Com. Exp. (2028)'!K33</f>
        <v>877204.16226822394</v>
      </c>
      <c r="H17" s="124">
        <f>'App.2-ZA_Com. Exp. (2028)'!H33</f>
        <v>48753593.672930047</v>
      </c>
      <c r="I17" s="130"/>
      <c r="J17" s="126">
        <f>H17*'App.2-ZA_Com. Exp. (2028)'!J33</f>
        <v>1771299.2948855851</v>
      </c>
      <c r="K17" s="186"/>
    </row>
    <row r="18" spans="1:11" x14ac:dyDescent="0.25">
      <c r="A18" s="127" t="s">
        <v>44</v>
      </c>
      <c r="B18" s="128"/>
      <c r="C18" s="123"/>
      <c r="D18" s="124">
        <f>'App.2-ZA_Com. Exp. (2028)'!I34</f>
        <v>0</v>
      </c>
      <c r="E18" s="171"/>
      <c r="F18" s="129">
        <f>D18*'App.2-ZA_Com. Exp. (2028)'!K34</f>
        <v>0</v>
      </c>
      <c r="H18" s="124">
        <f>'App.2-ZA_Com. Exp. (2028)'!H34</f>
        <v>59282325.140008174</v>
      </c>
      <c r="I18" s="130"/>
      <c r="J18" s="126">
        <f>H18*'App.2-ZA_Com. Exp. (2028)'!J34</f>
        <v>2153825.6528149727</v>
      </c>
      <c r="K18" s="186"/>
    </row>
    <row r="19" spans="1:11" x14ac:dyDescent="0.25">
      <c r="A19" s="127" t="s">
        <v>45</v>
      </c>
      <c r="B19" s="128"/>
      <c r="C19" s="123"/>
      <c r="D19" s="124">
        <f>'App.2-ZA_Com. Exp. (2028)'!I35</f>
        <v>0</v>
      </c>
      <c r="E19" s="171"/>
      <c r="F19" s="129">
        <f>D19*'App.2-ZA_Com. Exp. (2028)'!K35</f>
        <v>0</v>
      </c>
      <c r="H19" s="124">
        <f>'App.2-ZA_Com. Exp. (2028)'!H35</f>
        <v>16477848.906282865</v>
      </c>
      <c r="I19" s="130"/>
      <c r="J19" s="126">
        <f>H19*'App.2-ZA_Com. Exp. (2028)'!J35</f>
        <v>598667.70734350919</v>
      </c>
      <c r="K19" s="186"/>
    </row>
    <row r="20" spans="1:11" x14ac:dyDescent="0.25">
      <c r="A20" s="127" t="s">
        <v>46</v>
      </c>
      <c r="B20" s="128"/>
      <c r="C20" s="123"/>
      <c r="D20" s="124">
        <f>'App.2-ZA_Com. Exp. (2028)'!I36</f>
        <v>89526.142437141534</v>
      </c>
      <c r="E20" s="171"/>
      <c r="F20" s="129">
        <f>D20*'App.2-ZA_Com. Exp. (2028)'!K36</f>
        <v>9797.1848074112713</v>
      </c>
      <c r="H20" s="124">
        <f>'App.2-ZA_Com. Exp. (2028)'!H36</f>
        <v>0</v>
      </c>
      <c r="I20" s="130"/>
      <c r="J20" s="126">
        <f>H20*'App.2-ZA_Com. Exp. (2028)'!J36</f>
        <v>0</v>
      </c>
      <c r="K20" s="186"/>
    </row>
    <row r="21" spans="1:11" x14ac:dyDescent="0.25">
      <c r="A21" s="127" t="s">
        <v>47</v>
      </c>
      <c r="B21" s="128"/>
      <c r="C21" s="123"/>
      <c r="D21" s="124">
        <f>'App.2-ZA_Com. Exp. (2028)'!I37</f>
        <v>6713917.9993468774</v>
      </c>
      <c r="E21" s="171"/>
      <c r="F21" s="129">
        <f>D21*'App.2-ZA_Com. Exp. (2028)'!K37</f>
        <v>734729.47265197174</v>
      </c>
      <c r="H21" s="124">
        <f>'App.2-ZA_Com. Exp. (2028)'!H37</f>
        <v>4260.6876408116568</v>
      </c>
      <c r="I21" s="130"/>
      <c r="J21" s="126">
        <f>H21*'App.2-ZA_Com. Exp. (2028)'!J37</f>
        <v>154.79788145520411</v>
      </c>
      <c r="K21" s="186"/>
    </row>
    <row r="22" spans="1:11" x14ac:dyDescent="0.25">
      <c r="A22" s="127" t="s">
        <v>71</v>
      </c>
      <c r="B22" s="128"/>
      <c r="C22" s="131"/>
      <c r="D22" s="124">
        <v>0</v>
      </c>
      <c r="E22" s="171"/>
      <c r="F22" s="129">
        <v>0</v>
      </c>
      <c r="H22" s="124">
        <f>'App.2-ZA_Com. Exp. (2028)'!H38</f>
        <v>0</v>
      </c>
      <c r="I22" s="130"/>
      <c r="J22" s="126">
        <v>0</v>
      </c>
      <c r="K22" s="186"/>
    </row>
    <row r="23" spans="1:11" x14ac:dyDescent="0.25">
      <c r="A23" s="127" t="s">
        <v>71</v>
      </c>
      <c r="B23" s="132"/>
      <c r="C23" s="123"/>
      <c r="D23" s="124">
        <v>0</v>
      </c>
      <c r="E23" s="171"/>
      <c r="F23" s="129">
        <v>0</v>
      </c>
      <c r="H23" s="124">
        <f>'App.2-ZA_Com. Exp. (2028)'!H39</f>
        <v>0</v>
      </c>
      <c r="I23" s="130"/>
      <c r="J23" s="126">
        <v>0</v>
      </c>
      <c r="K23" s="186"/>
    </row>
    <row r="24" spans="1:11" x14ac:dyDescent="0.25">
      <c r="A24" s="122" t="s">
        <v>72</v>
      </c>
      <c r="B24" s="127"/>
      <c r="C24" s="123"/>
      <c r="D24" s="124"/>
      <c r="E24" s="133"/>
      <c r="F24" s="129">
        <f>SUM(F13:F23)</f>
        <v>263415585.2881735</v>
      </c>
      <c r="G24" s="127"/>
      <c r="H24" s="124"/>
      <c r="I24" s="134"/>
      <c r="J24" s="135">
        <f>SUM(J13:J23)</f>
        <v>38121033.4946073</v>
      </c>
      <c r="K24" s="136">
        <f>F24+J24</f>
        <v>301536618.78278077</v>
      </c>
    </row>
    <row r="25" spans="1:11" ht="7.5" customHeight="1" x14ac:dyDescent="0.25">
      <c r="D25" s="137"/>
      <c r="I25" s="196"/>
      <c r="J25" s="195"/>
    </row>
    <row r="26" spans="1:11" x14ac:dyDescent="0.25">
      <c r="A26" s="118" t="s">
        <v>74</v>
      </c>
      <c r="B26" s="197" t="s">
        <v>65</v>
      </c>
      <c r="C26" s="119"/>
      <c r="D26" s="191" t="s">
        <v>66</v>
      </c>
      <c r="E26" s="187" t="s">
        <v>67</v>
      </c>
      <c r="F26" s="189" t="s">
        <v>68</v>
      </c>
      <c r="G26" s="8"/>
      <c r="H26" s="193" t="s">
        <v>66</v>
      </c>
      <c r="I26" s="187" t="s">
        <v>67</v>
      </c>
      <c r="J26" s="189" t="s">
        <v>68</v>
      </c>
      <c r="K26" s="191" t="s">
        <v>63</v>
      </c>
    </row>
    <row r="27" spans="1:11" x14ac:dyDescent="0.25">
      <c r="A27" s="122" t="s">
        <v>75</v>
      </c>
      <c r="B27" s="198"/>
      <c r="C27" s="119"/>
      <c r="D27" s="196"/>
      <c r="E27" s="195"/>
      <c r="F27" s="190"/>
      <c r="G27" s="8"/>
      <c r="H27" s="199"/>
      <c r="I27" s="195"/>
      <c r="J27" s="190"/>
      <c r="K27" s="192"/>
    </row>
    <row r="28" spans="1:11" x14ac:dyDescent="0.25">
      <c r="A28" s="127" t="str">
        <f>IF(A13="","",A13 &amp; " - Class B")</f>
        <v>Residential - Class B</v>
      </c>
      <c r="B28" s="128"/>
      <c r="C28" s="123"/>
      <c r="D28" s="77"/>
      <c r="E28" s="77"/>
      <c r="F28" s="141">
        <f>D28*E28</f>
        <v>0</v>
      </c>
      <c r="H28" s="142"/>
      <c r="I28" s="77"/>
      <c r="J28" s="126">
        <f>'App.2-ZA_Com. Exp. (2028)'!L55</f>
        <v>1411803.0921307723</v>
      </c>
      <c r="K28" s="186"/>
    </row>
    <row r="29" spans="1:11" x14ac:dyDescent="0.25">
      <c r="A29" s="127" t="str">
        <f t="shared" ref="A29:A38" si="0">IF(A14="","",A14 &amp; " - Class B")</f>
        <v>Residential Seasonal - Class B</v>
      </c>
      <c r="B29" s="128"/>
      <c r="C29" s="123"/>
      <c r="D29" s="77"/>
      <c r="E29" s="77"/>
      <c r="F29" s="141">
        <f t="shared" ref="F29:F38" si="1">D29*E29</f>
        <v>0</v>
      </c>
      <c r="H29" s="142"/>
      <c r="I29" s="77"/>
      <c r="J29" s="126">
        <f>'App.2-ZA_Com. Exp. (2028)'!L56</f>
        <v>12547.648495365609</v>
      </c>
      <c r="K29" s="186"/>
    </row>
    <row r="30" spans="1:11" x14ac:dyDescent="0.25">
      <c r="A30" s="127" t="str">
        <f t="shared" si="0"/>
        <v>GS&lt;50 - Class B</v>
      </c>
      <c r="B30" s="128"/>
      <c r="C30" s="123"/>
      <c r="D30" s="77"/>
      <c r="E30" s="77"/>
      <c r="F30" s="141">
        <f t="shared" si="1"/>
        <v>0</v>
      </c>
      <c r="H30" s="142"/>
      <c r="I30" s="77"/>
      <c r="J30" s="126">
        <f>'App.2-ZA_Com. Exp. (2028)'!L57</f>
        <v>3677236.3187658964</v>
      </c>
      <c r="K30" s="186"/>
    </row>
    <row r="31" spans="1:11" x14ac:dyDescent="0.25">
      <c r="A31" s="127" t="str">
        <f t="shared" si="0"/>
        <v>GS 50 - 2,999 - Class B</v>
      </c>
      <c r="B31" s="128"/>
      <c r="C31" s="123"/>
      <c r="D31" s="77"/>
      <c r="E31" s="77"/>
      <c r="F31" s="141">
        <f t="shared" si="1"/>
        <v>0</v>
      </c>
      <c r="H31" s="142"/>
      <c r="I31" s="77"/>
      <c r="J31" s="126">
        <f>'App.2-ZA_Com. Exp. (2028)'!L58</f>
        <v>62498346.932687506</v>
      </c>
      <c r="K31" s="186"/>
    </row>
    <row r="32" spans="1:11" x14ac:dyDescent="0.25">
      <c r="A32" s="127" t="str">
        <f t="shared" si="0"/>
        <v>GS 3,000 - 4,999 - Class B</v>
      </c>
      <c r="B32" s="128"/>
      <c r="C32" s="123"/>
      <c r="D32" s="77"/>
      <c r="E32" s="77"/>
      <c r="F32" s="141">
        <f t="shared" si="1"/>
        <v>0</v>
      </c>
      <c r="H32" s="142"/>
      <c r="I32" s="77"/>
      <c r="J32" s="126">
        <f>'App.2-ZA_Com. Exp. (2028)'!L59</f>
        <v>3563991.093332591</v>
      </c>
      <c r="K32" s="186"/>
    </row>
    <row r="33" spans="1:12" x14ac:dyDescent="0.25">
      <c r="A33" s="127" t="str">
        <f t="shared" si="0"/>
        <v>Large Use - Class B</v>
      </c>
      <c r="B33" s="128"/>
      <c r="C33" s="123"/>
      <c r="D33" s="77"/>
      <c r="E33" s="77"/>
      <c r="F33" s="141">
        <f t="shared" si="1"/>
        <v>0</v>
      </c>
      <c r="H33" s="142"/>
      <c r="I33" s="77"/>
      <c r="J33" s="126">
        <f>'App.2-ZA_Com. Exp. (2028)'!L60</f>
        <v>4333663.6927412376</v>
      </c>
      <c r="K33" s="186"/>
    </row>
    <row r="34" spans="1:12" x14ac:dyDescent="0.25">
      <c r="A34" s="127" t="str">
        <f t="shared" si="0"/>
        <v>Street Light - Class B</v>
      </c>
      <c r="B34" s="128"/>
      <c r="C34" s="123"/>
      <c r="D34" s="77"/>
      <c r="E34" s="77"/>
      <c r="F34" s="141">
        <f t="shared" si="1"/>
        <v>0</v>
      </c>
      <c r="H34" s="142"/>
      <c r="I34" s="77"/>
      <c r="J34" s="126">
        <f>'App.2-ZA_Com. Exp. (2028)'!L61</f>
        <v>1204565.7010075925</v>
      </c>
      <c r="K34" s="186"/>
    </row>
    <row r="35" spans="1:12" x14ac:dyDescent="0.25">
      <c r="A35" s="127" t="str">
        <f t="shared" si="0"/>
        <v>Sentinel Light - Class B</v>
      </c>
      <c r="B35" s="128"/>
      <c r="C35" s="123"/>
      <c r="D35" s="77"/>
      <c r="E35" s="77"/>
      <c r="F35" s="141">
        <f t="shared" si="1"/>
        <v>0</v>
      </c>
      <c r="H35" s="142"/>
      <c r="I35" s="77"/>
      <c r="J35" s="126">
        <f>'App.2-ZA_Com. Exp. (2028)'!L62</f>
        <v>0</v>
      </c>
      <c r="K35" s="186"/>
    </row>
    <row r="36" spans="1:12" x14ac:dyDescent="0.25">
      <c r="A36" s="127" t="str">
        <f t="shared" si="0"/>
        <v>USL - Class B</v>
      </c>
      <c r="B36" s="128"/>
      <c r="C36" s="123"/>
      <c r="D36" s="77"/>
      <c r="E36" s="77"/>
      <c r="F36" s="141">
        <f t="shared" si="1"/>
        <v>0</v>
      </c>
      <c r="H36" s="142"/>
      <c r="I36" s="77"/>
      <c r="J36" s="126">
        <f>'App.2-ZA_Com. Exp. (2028)'!L63</f>
        <v>311.4653025415098</v>
      </c>
      <c r="K36" s="186"/>
    </row>
    <row r="37" spans="1:12" x14ac:dyDescent="0.25">
      <c r="A37" s="127" t="str">
        <f t="shared" si="0"/>
        <v/>
      </c>
      <c r="B37" s="128"/>
      <c r="C37" s="123"/>
      <c r="D37" s="77"/>
      <c r="E37" s="77"/>
      <c r="F37" s="141">
        <f t="shared" si="1"/>
        <v>0</v>
      </c>
      <c r="H37" s="142"/>
      <c r="I37" s="77"/>
      <c r="J37" s="126">
        <v>0</v>
      </c>
      <c r="K37" s="186"/>
    </row>
    <row r="38" spans="1:12" x14ac:dyDescent="0.25">
      <c r="A38" s="127" t="str">
        <f t="shared" si="0"/>
        <v/>
      </c>
      <c r="B38" s="128"/>
      <c r="C38" s="123"/>
      <c r="D38" s="77"/>
      <c r="E38" s="77"/>
      <c r="F38" s="141">
        <f t="shared" si="1"/>
        <v>0</v>
      </c>
      <c r="H38" s="142"/>
      <c r="I38" s="77"/>
      <c r="J38" s="126">
        <v>0</v>
      </c>
      <c r="K38" s="186"/>
    </row>
    <row r="39" spans="1:12" x14ac:dyDescent="0.25">
      <c r="A39" s="127" t="s">
        <v>71</v>
      </c>
      <c r="B39" s="128"/>
      <c r="C39" s="123"/>
      <c r="D39" s="77"/>
      <c r="E39" s="77"/>
      <c r="F39" s="141">
        <f>D39*E39</f>
        <v>0</v>
      </c>
      <c r="H39" s="142"/>
      <c r="I39" s="77"/>
      <c r="J39" s="126">
        <f>'App.2-ZA_Com. Exp. (2028)'!L45</f>
        <v>1525.7083784325578</v>
      </c>
      <c r="K39" s="186"/>
    </row>
    <row r="40" spans="1:12" x14ac:dyDescent="0.25">
      <c r="A40" s="127" t="s">
        <v>71</v>
      </c>
      <c r="B40" s="128"/>
      <c r="C40" s="123"/>
      <c r="D40" s="77"/>
      <c r="E40" s="77"/>
      <c r="F40" s="141">
        <f>D40*E40</f>
        <v>0</v>
      </c>
      <c r="H40" s="142"/>
      <c r="I40" s="77"/>
      <c r="J40" s="126">
        <f>'App.2-ZA_Com. Exp. (2028)'!L46</f>
        <v>3350929.9686086029</v>
      </c>
      <c r="K40" s="186"/>
    </row>
    <row r="41" spans="1:12" x14ac:dyDescent="0.25">
      <c r="A41" s="127" t="s">
        <v>71</v>
      </c>
      <c r="B41" s="128"/>
      <c r="C41" s="123"/>
      <c r="D41" s="77"/>
      <c r="E41" s="77"/>
      <c r="F41" s="141">
        <f>D41*E41</f>
        <v>0</v>
      </c>
      <c r="H41" s="142"/>
      <c r="I41" s="77"/>
      <c r="J41" s="126">
        <f>'App.2-ZA_Com. Exp. (2028)'!L47</f>
        <v>7768539.077037042</v>
      </c>
      <c r="K41" s="186"/>
      <c r="L41" s="8"/>
    </row>
    <row r="42" spans="1:12" x14ac:dyDescent="0.25">
      <c r="A42" s="127" t="s">
        <v>71</v>
      </c>
      <c r="B42" s="128"/>
      <c r="C42" s="123"/>
      <c r="D42" s="77"/>
      <c r="E42" s="77"/>
      <c r="F42" s="141">
        <f>D42*E42</f>
        <v>0</v>
      </c>
      <c r="H42" s="142"/>
      <c r="I42" s="77"/>
      <c r="J42" s="126">
        <f>'App.2-ZA_Com. Exp. (2028)'!L48</f>
        <v>14010602.048488982</v>
      </c>
      <c r="K42" s="186"/>
    </row>
    <row r="43" spans="1:12" x14ac:dyDescent="0.25">
      <c r="A43" s="127" t="s">
        <v>71</v>
      </c>
      <c r="B43" s="128"/>
      <c r="C43" s="123"/>
      <c r="D43" s="77"/>
      <c r="E43" s="77"/>
      <c r="F43" s="141">
        <f>D43*E43</f>
        <v>0</v>
      </c>
      <c r="H43" s="142"/>
      <c r="I43" s="77"/>
      <c r="J43" s="126">
        <v>0</v>
      </c>
      <c r="K43" s="186"/>
    </row>
    <row r="44" spans="1:12" x14ac:dyDescent="0.25">
      <c r="A44" s="122" t="s">
        <v>72</v>
      </c>
      <c r="B44" s="143"/>
      <c r="C44" s="123"/>
      <c r="D44" s="134"/>
      <c r="E44" s="133"/>
      <c r="F44" s="127">
        <f>SUM(F28:F43)</f>
        <v>0</v>
      </c>
      <c r="G44" s="127"/>
      <c r="H44" s="133"/>
      <c r="I44" s="133"/>
      <c r="J44" s="144">
        <f>SUM(J28:J43)</f>
        <v>101834062.74697655</v>
      </c>
      <c r="K44" s="136">
        <f>F44+J44</f>
        <v>101834062.74697655</v>
      </c>
      <c r="L44" s="145"/>
    </row>
    <row r="45" spans="1:12" ht="8.25" customHeight="1" x14ac:dyDescent="0.25">
      <c r="B45" s="137"/>
      <c r="D45" s="137"/>
    </row>
    <row r="46" spans="1:12" x14ac:dyDescent="0.25">
      <c r="A46" s="118" t="s">
        <v>76</v>
      </c>
      <c r="B46" s="195"/>
      <c r="C46" s="119"/>
      <c r="D46" s="196" t="s">
        <v>77</v>
      </c>
      <c r="E46" s="186" t="s">
        <v>67</v>
      </c>
      <c r="F46" s="189" t="s">
        <v>68</v>
      </c>
      <c r="G46" s="8"/>
      <c r="H46" s="193" t="s">
        <v>66</v>
      </c>
      <c r="I46" s="186" t="s">
        <v>67</v>
      </c>
      <c r="J46" s="189" t="s">
        <v>68</v>
      </c>
      <c r="K46" s="191" t="s">
        <v>63</v>
      </c>
    </row>
    <row r="47" spans="1:12" x14ac:dyDescent="0.25">
      <c r="A47" s="122" t="s">
        <v>75</v>
      </c>
      <c r="B47" s="188"/>
      <c r="C47" s="139"/>
      <c r="D47" s="192"/>
      <c r="E47" s="186"/>
      <c r="F47" s="190"/>
      <c r="G47" s="8"/>
      <c r="H47" s="194"/>
      <c r="I47" s="186"/>
      <c r="J47" s="190"/>
      <c r="K47" s="192"/>
    </row>
    <row r="48" spans="1:12" x14ac:dyDescent="0.25">
      <c r="A48" s="127" t="str">
        <f>IF(A13="","",A13)</f>
        <v>Residential</v>
      </c>
      <c r="B48" s="128"/>
      <c r="C48" s="123"/>
      <c r="D48" s="146">
        <v>1557242274.8088944</v>
      </c>
      <c r="E48" s="147">
        <v>1.3100000000000001E-2</v>
      </c>
      <c r="F48" s="148">
        <f>D48*E48</f>
        <v>20399873.799996518</v>
      </c>
      <c r="H48" s="146">
        <v>19312751.490511835</v>
      </c>
      <c r="I48" s="147">
        <f>E48</f>
        <v>1.3100000000000001E-2</v>
      </c>
      <c r="J48" s="148">
        <f>H48*I48</f>
        <v>252997.04452570505</v>
      </c>
      <c r="K48" s="186"/>
    </row>
    <row r="49" spans="1:11" x14ac:dyDescent="0.25">
      <c r="A49" s="127" t="str">
        <f t="shared" ref="A49:A51" si="2">IF(A14="","",A14)</f>
        <v>Residential Seasonal</v>
      </c>
      <c r="B49" s="128"/>
      <c r="C49" s="131"/>
      <c r="D49" s="146">
        <v>13840264.832495226</v>
      </c>
      <c r="E49" s="147">
        <v>1.32E-2</v>
      </c>
      <c r="F49" s="148">
        <f t="shared" ref="F49:F60" si="3">D49*E49</f>
        <v>182691.49578893697</v>
      </c>
      <c r="H49" s="146">
        <v>171645.47841834891</v>
      </c>
      <c r="I49" s="147">
        <f t="shared" ref="I49:I58" si="4">E49</f>
        <v>1.32E-2</v>
      </c>
      <c r="J49" s="148">
        <f t="shared" ref="J49:J59" si="5">H49*I49</f>
        <v>2265.7203151222056</v>
      </c>
      <c r="K49" s="186"/>
    </row>
    <row r="50" spans="1:11" x14ac:dyDescent="0.25">
      <c r="A50" s="127" t="str">
        <f t="shared" si="2"/>
        <v>GS&lt;50</v>
      </c>
      <c r="B50" s="128"/>
      <c r="C50" s="131"/>
      <c r="D50" s="146">
        <v>322607626.0085687</v>
      </c>
      <c r="E50" s="147">
        <v>1.2E-2</v>
      </c>
      <c r="F50" s="148">
        <f t="shared" si="3"/>
        <v>3871291.5121028246</v>
      </c>
      <c r="H50" s="146">
        <v>50350934.734201252</v>
      </c>
      <c r="I50" s="147">
        <f t="shared" si="4"/>
        <v>1.2E-2</v>
      </c>
      <c r="J50" s="148">
        <f t="shared" si="5"/>
        <v>604211.21681041503</v>
      </c>
      <c r="K50" s="186"/>
    </row>
    <row r="51" spans="1:11" x14ac:dyDescent="0.25">
      <c r="A51" s="127" t="str">
        <f t="shared" si="2"/>
        <v>GS 50 - 2,999</v>
      </c>
      <c r="B51" s="128"/>
      <c r="C51" s="131"/>
      <c r="D51" s="146">
        <v>2275402.3381706611</v>
      </c>
      <c r="E51" s="147">
        <v>5.5044000000000004</v>
      </c>
      <c r="F51" s="148">
        <f t="shared" si="3"/>
        <v>12524724.630226588</v>
      </c>
      <c r="H51" s="146">
        <v>1155549.1297841407</v>
      </c>
      <c r="I51" s="147">
        <f t="shared" si="4"/>
        <v>5.5044000000000004</v>
      </c>
      <c r="J51" s="148">
        <f t="shared" si="5"/>
        <v>6360604.6299838247</v>
      </c>
      <c r="K51" s="186"/>
    </row>
    <row r="52" spans="1:11" x14ac:dyDescent="0.25">
      <c r="A52" s="127" t="str">
        <f>A51&amp;" EV"</f>
        <v>GS 50 - 2,999 EV</v>
      </c>
      <c r="B52" s="128"/>
      <c r="C52" s="131"/>
      <c r="D52" s="146">
        <v>0</v>
      </c>
      <c r="E52" s="147">
        <v>0.93899999999999995</v>
      </c>
      <c r="F52" s="148"/>
      <c r="H52" s="146">
        <v>25158.053599154682</v>
      </c>
      <c r="I52" s="147">
        <f t="shared" si="4"/>
        <v>0.93899999999999995</v>
      </c>
      <c r="J52" s="148">
        <f t="shared" si="5"/>
        <v>23623.412329606246</v>
      </c>
      <c r="K52" s="186"/>
    </row>
    <row r="53" spans="1:11" x14ac:dyDescent="0.25">
      <c r="A53" s="127" t="str">
        <f>IF(A17="","",A17)</f>
        <v>GS 3,000 - 4,999</v>
      </c>
      <c r="B53" s="128"/>
      <c r="C53" s="131"/>
      <c r="D53" s="146">
        <v>615430.36874945159</v>
      </c>
      <c r="E53" s="147">
        <v>5.8160999999999996</v>
      </c>
      <c r="F53" s="148">
        <f t="shared" si="3"/>
        <v>3579404.5676836851</v>
      </c>
      <c r="H53" s="146">
        <v>16768.43279802383</v>
      </c>
      <c r="I53" s="147">
        <f t="shared" si="4"/>
        <v>5.8160999999999996</v>
      </c>
      <c r="J53" s="148">
        <f t="shared" si="5"/>
        <v>97526.881996586395</v>
      </c>
      <c r="K53" s="186"/>
    </row>
    <row r="54" spans="1:11" x14ac:dyDescent="0.25">
      <c r="A54" s="127" t="str">
        <f>A53&amp;" EV"</f>
        <v>GS 3,000 - 4,999 EV</v>
      </c>
      <c r="B54" s="128"/>
      <c r="C54" s="131"/>
      <c r="D54" s="146">
        <v>0</v>
      </c>
      <c r="E54" s="147">
        <v>0.98873699999999998</v>
      </c>
      <c r="F54" s="148"/>
      <c r="H54" s="146">
        <v>0</v>
      </c>
      <c r="I54" s="147">
        <f t="shared" si="4"/>
        <v>0.98873699999999998</v>
      </c>
      <c r="J54" s="148">
        <f t="shared" si="5"/>
        <v>0</v>
      </c>
      <c r="K54" s="186"/>
    </row>
    <row r="55" spans="1:11" x14ac:dyDescent="0.25">
      <c r="A55" s="127" t="str">
        <f t="shared" ref="A55:A60" si="6">IF(A18="","",A18)</f>
        <v>Large Use</v>
      </c>
      <c r="B55" s="128"/>
      <c r="C55" s="131"/>
      <c r="D55" s="146">
        <v>859120.04118846392</v>
      </c>
      <c r="E55" s="147">
        <v>6.2150999999999996</v>
      </c>
      <c r="F55" s="148">
        <f t="shared" si="3"/>
        <v>5339516.9679904217</v>
      </c>
      <c r="H55" s="146">
        <v>0</v>
      </c>
      <c r="I55" s="147">
        <f t="shared" si="4"/>
        <v>6.2150999999999996</v>
      </c>
      <c r="J55" s="148">
        <f t="shared" si="5"/>
        <v>0</v>
      </c>
      <c r="K55" s="186"/>
    </row>
    <row r="56" spans="1:11" x14ac:dyDescent="0.25">
      <c r="A56" s="127" t="str">
        <f t="shared" si="6"/>
        <v>Street Light</v>
      </c>
      <c r="B56" s="128"/>
      <c r="C56" s="123"/>
      <c r="D56" s="146">
        <v>44090.904046101437</v>
      </c>
      <c r="E56" s="147">
        <v>3.7437</v>
      </c>
      <c r="F56" s="148">
        <f t="shared" si="3"/>
        <v>165063.11747738995</v>
      </c>
      <c r="H56" s="146">
        <v>0</v>
      </c>
      <c r="I56" s="147">
        <f t="shared" si="4"/>
        <v>3.7437</v>
      </c>
      <c r="J56" s="148">
        <f t="shared" si="5"/>
        <v>0</v>
      </c>
      <c r="K56" s="186"/>
    </row>
    <row r="57" spans="1:11" x14ac:dyDescent="0.25">
      <c r="A57" s="127" t="str">
        <f t="shared" si="6"/>
        <v>Sentinel Light</v>
      </c>
      <c r="B57" s="128"/>
      <c r="C57" s="123"/>
      <c r="D57" s="146">
        <v>0</v>
      </c>
      <c r="E57" s="147">
        <v>3.5667</v>
      </c>
      <c r="F57" s="148">
        <f t="shared" si="3"/>
        <v>0</v>
      </c>
      <c r="H57" s="146">
        <v>644.51221350638025</v>
      </c>
      <c r="I57" s="147">
        <f t="shared" si="4"/>
        <v>3.5667</v>
      </c>
      <c r="J57" s="148">
        <f t="shared" si="5"/>
        <v>2298.7817119132064</v>
      </c>
      <c r="K57" s="186"/>
    </row>
    <row r="58" spans="1:11" x14ac:dyDescent="0.25">
      <c r="A58" s="127" t="str">
        <f t="shared" si="6"/>
        <v>USL</v>
      </c>
      <c r="B58" s="128"/>
      <c r="C58" s="123"/>
      <c r="D58" s="146">
        <v>6713917.9993468774</v>
      </c>
      <c r="E58" s="147">
        <v>1.2E-2</v>
      </c>
      <c r="F58" s="148">
        <f t="shared" si="3"/>
        <v>80567.015992162531</v>
      </c>
      <c r="H58" s="146">
        <v>4260.6876408116568</v>
      </c>
      <c r="I58" s="147">
        <f t="shared" si="4"/>
        <v>1.2E-2</v>
      </c>
      <c r="J58" s="148">
        <f t="shared" si="5"/>
        <v>51.128251689739884</v>
      </c>
      <c r="K58" s="186"/>
    </row>
    <row r="59" spans="1:11" x14ac:dyDescent="0.25">
      <c r="A59" s="127" t="str">
        <f t="shared" si="6"/>
        <v/>
      </c>
      <c r="B59" s="128"/>
      <c r="C59" s="123"/>
      <c r="D59" s="150"/>
      <c r="E59" s="149"/>
      <c r="F59" s="148">
        <f t="shared" si="3"/>
        <v>0</v>
      </c>
      <c r="H59" s="150"/>
      <c r="I59" s="150"/>
      <c r="J59" s="148">
        <f t="shared" si="5"/>
        <v>0</v>
      </c>
      <c r="K59" s="186"/>
    </row>
    <row r="60" spans="1:11" x14ac:dyDescent="0.25">
      <c r="A60" s="127" t="str">
        <f t="shared" si="6"/>
        <v/>
      </c>
      <c r="B60" s="128"/>
      <c r="C60" s="123"/>
      <c r="D60" s="150"/>
      <c r="E60" s="149"/>
      <c r="F60" s="148">
        <f t="shared" si="3"/>
        <v>0</v>
      </c>
      <c r="H60" s="150"/>
      <c r="I60" s="150"/>
      <c r="J60" s="148">
        <f>H60*I60</f>
        <v>0</v>
      </c>
      <c r="K60" s="186"/>
    </row>
    <row r="61" spans="1:11" x14ac:dyDescent="0.25">
      <c r="A61" s="122" t="s">
        <v>72</v>
      </c>
      <c r="B61" s="143"/>
      <c r="C61" s="123"/>
      <c r="D61" s="144"/>
      <c r="E61" s="151"/>
      <c r="F61" s="144">
        <f>SUM(F48:F60)</f>
        <v>46143133.107258521</v>
      </c>
      <c r="G61" s="127"/>
      <c r="H61" s="124"/>
      <c r="I61" s="127"/>
      <c r="J61" s="144">
        <f>SUM(J48:J60)</f>
        <v>7343578.8159248624</v>
      </c>
      <c r="K61" s="148">
        <f>F61+J61</f>
        <v>53486711.923183382</v>
      </c>
    </row>
    <row r="62" spans="1:11" ht="5.25" customHeight="1" x14ac:dyDescent="0.25"/>
    <row r="63" spans="1:11" x14ac:dyDescent="0.25">
      <c r="A63" s="118" t="s">
        <v>78</v>
      </c>
      <c r="B63" s="187"/>
      <c r="C63" s="119"/>
      <c r="D63" s="191"/>
      <c r="E63" s="186"/>
      <c r="F63" s="189"/>
      <c r="G63" s="8"/>
      <c r="H63" s="193"/>
      <c r="I63" s="186"/>
      <c r="J63" s="189" t="s">
        <v>68</v>
      </c>
      <c r="K63" s="191" t="s">
        <v>63</v>
      </c>
    </row>
    <row r="64" spans="1:11" x14ac:dyDescent="0.25">
      <c r="A64" s="122" t="s">
        <v>75</v>
      </c>
      <c r="B64" s="188"/>
      <c r="C64" s="139"/>
      <c r="D64" s="192"/>
      <c r="E64" s="186"/>
      <c r="F64" s="190"/>
      <c r="G64" s="8"/>
      <c r="H64" s="194"/>
      <c r="I64" s="186"/>
      <c r="J64" s="190"/>
      <c r="K64" s="192"/>
    </row>
    <row r="65" spans="1:11" x14ac:dyDescent="0.25">
      <c r="A65" s="127" t="str">
        <f>IF(A48="","",A48)</f>
        <v>Residential</v>
      </c>
      <c r="B65" s="128"/>
      <c r="C65" s="123"/>
      <c r="D65" s="146">
        <f>D48</f>
        <v>1557242274.8088944</v>
      </c>
      <c r="E65" s="147">
        <v>9.4999999999999998E-3</v>
      </c>
      <c r="F65" s="148">
        <f>D65*E65</f>
        <v>14793801.610684497</v>
      </c>
      <c r="H65" s="146">
        <f t="shared" ref="H65:H70" si="7">H48</f>
        <v>19312751.490511835</v>
      </c>
      <c r="I65" s="147">
        <f>E65</f>
        <v>9.4999999999999998E-3</v>
      </c>
      <c r="J65" s="148">
        <f>H65*I65</f>
        <v>183471.13915986242</v>
      </c>
      <c r="K65" s="186"/>
    </row>
    <row r="66" spans="1:11" x14ac:dyDescent="0.25">
      <c r="A66" s="127" t="str">
        <f>IF(A49="","",A49)</f>
        <v>Residential Seasonal</v>
      </c>
      <c r="B66" s="128"/>
      <c r="C66" s="123"/>
      <c r="D66" s="146">
        <f>D49</f>
        <v>13840264.832495226</v>
      </c>
      <c r="E66" s="147">
        <v>1.15E-2</v>
      </c>
      <c r="F66" s="148">
        <f>D66*E66</f>
        <v>159163.0455736951</v>
      </c>
      <c r="H66" s="146">
        <f t="shared" si="7"/>
        <v>171645.47841834891</v>
      </c>
      <c r="I66" s="147">
        <f t="shared" ref="I66:I75" si="8">E66</f>
        <v>1.15E-2</v>
      </c>
      <c r="J66" s="148">
        <f t="shared" ref="J66:J74" si="9">H66*I66</f>
        <v>1973.9230018110125</v>
      </c>
      <c r="K66" s="186"/>
    </row>
    <row r="67" spans="1:11" x14ac:dyDescent="0.25">
      <c r="A67" s="127" t="str">
        <f>IF(A50="","",A50)</f>
        <v>GS&lt;50</v>
      </c>
      <c r="B67" s="128"/>
      <c r="C67" s="123"/>
      <c r="D67" s="146">
        <f>D50</f>
        <v>322607626.0085687</v>
      </c>
      <c r="E67" s="147">
        <v>8.8999999999999999E-3</v>
      </c>
      <c r="F67" s="148">
        <f t="shared" ref="F67:F75" si="10">D67*E67</f>
        <v>2871207.8714762614</v>
      </c>
      <c r="H67" s="146">
        <f t="shared" si="7"/>
        <v>50350934.734201252</v>
      </c>
      <c r="I67" s="147">
        <f t="shared" si="8"/>
        <v>8.8999999999999999E-3</v>
      </c>
      <c r="J67" s="148">
        <f t="shared" si="9"/>
        <v>448123.31913439115</v>
      </c>
      <c r="K67" s="186"/>
    </row>
    <row r="68" spans="1:11" x14ac:dyDescent="0.25">
      <c r="A68" s="127" t="str">
        <f>IF(A51="","",A51)</f>
        <v>GS 50 - 2,999</v>
      </c>
      <c r="B68" s="128"/>
      <c r="C68" s="123"/>
      <c r="D68" s="146">
        <f>D51</f>
        <v>2275402.3381706611</v>
      </c>
      <c r="E68" s="147">
        <v>3.8936999999999999</v>
      </c>
      <c r="F68" s="148">
        <f t="shared" si="10"/>
        <v>8859734.084135104</v>
      </c>
      <c r="H68" s="146">
        <f t="shared" si="7"/>
        <v>1155549.1297841407</v>
      </c>
      <c r="I68" s="147">
        <f t="shared" si="8"/>
        <v>3.8936999999999999</v>
      </c>
      <c r="J68" s="148">
        <f t="shared" si="9"/>
        <v>4499361.6466405084</v>
      </c>
      <c r="K68" s="186"/>
    </row>
    <row r="69" spans="1:11" x14ac:dyDescent="0.25">
      <c r="A69" s="127" t="str">
        <f>A68&amp;" EV"</f>
        <v>GS 50 - 2,999 EV</v>
      </c>
      <c r="B69" s="128"/>
      <c r="C69" s="123"/>
      <c r="D69" s="146"/>
      <c r="E69" s="147">
        <v>0.6613</v>
      </c>
      <c r="F69" s="148"/>
      <c r="H69" s="146">
        <f t="shared" si="7"/>
        <v>25158.053599154682</v>
      </c>
      <c r="I69" s="147">
        <f t="shared" si="8"/>
        <v>0.6613</v>
      </c>
      <c r="J69" s="148">
        <f t="shared" si="9"/>
        <v>16637.020845120991</v>
      </c>
      <c r="K69" s="186"/>
    </row>
    <row r="70" spans="1:11" x14ac:dyDescent="0.25">
      <c r="A70" s="127" t="str">
        <f>IF(A53="","",A53)</f>
        <v>GS 3,000 - 4,999</v>
      </c>
      <c r="B70" s="128"/>
      <c r="C70" s="123"/>
      <c r="D70" s="146">
        <f>D53</f>
        <v>615430.36874945159</v>
      </c>
      <c r="E70" s="147">
        <v>2.6878000000000002</v>
      </c>
      <c r="F70" s="148">
        <f t="shared" si="10"/>
        <v>1654153.7451247761</v>
      </c>
      <c r="H70" s="146">
        <f t="shared" si="7"/>
        <v>16768.43279802383</v>
      </c>
      <c r="I70" s="147">
        <f t="shared" si="8"/>
        <v>2.6878000000000002</v>
      </c>
      <c r="J70" s="148">
        <f t="shared" si="9"/>
        <v>45070.193674528455</v>
      </c>
      <c r="K70" s="186"/>
    </row>
    <row r="71" spans="1:11" x14ac:dyDescent="0.25">
      <c r="A71" s="127" t="str">
        <f>A70&amp;" EV"</f>
        <v>GS 3,000 - 4,999 EV</v>
      </c>
      <c r="B71" s="128"/>
      <c r="C71" s="123"/>
      <c r="D71" s="146"/>
      <c r="E71" s="147">
        <v>0.45692600000000005</v>
      </c>
      <c r="F71" s="148"/>
      <c r="H71" s="146"/>
      <c r="I71" s="147">
        <f t="shared" si="8"/>
        <v>0.45692600000000005</v>
      </c>
      <c r="J71" s="148">
        <f t="shared" si="9"/>
        <v>0</v>
      </c>
      <c r="K71" s="186"/>
    </row>
    <row r="72" spans="1:11" x14ac:dyDescent="0.25">
      <c r="A72" s="127" t="str">
        <f t="shared" ref="A72:A77" si="11">IF(A55="","",A55)</f>
        <v>Large Use</v>
      </c>
      <c r="B72" s="128"/>
      <c r="C72" s="133"/>
      <c r="D72" s="146">
        <f>D55</f>
        <v>859120.04118846392</v>
      </c>
      <c r="E72" s="147">
        <v>4.2508999999999997</v>
      </c>
      <c r="F72" s="148">
        <f t="shared" si="10"/>
        <v>3652033.3830880411</v>
      </c>
      <c r="H72" s="146">
        <f>H55</f>
        <v>0</v>
      </c>
      <c r="I72" s="147">
        <f t="shared" si="8"/>
        <v>4.2508999999999997</v>
      </c>
      <c r="J72" s="148">
        <f t="shared" si="9"/>
        <v>0</v>
      </c>
      <c r="K72" s="186"/>
    </row>
    <row r="73" spans="1:11" x14ac:dyDescent="0.25">
      <c r="A73" s="127" t="str">
        <f t="shared" si="11"/>
        <v>Street Light</v>
      </c>
      <c r="B73" s="128"/>
      <c r="C73" s="152"/>
      <c r="D73" s="146">
        <f>D56</f>
        <v>44090.904046101437</v>
      </c>
      <c r="E73" s="147">
        <v>2.6650999999999998</v>
      </c>
      <c r="F73" s="148">
        <f t="shared" si="10"/>
        <v>117506.66837326493</v>
      </c>
      <c r="H73" s="146">
        <f>H56</f>
        <v>0</v>
      </c>
      <c r="I73" s="147">
        <f t="shared" si="8"/>
        <v>2.6650999999999998</v>
      </c>
      <c r="J73" s="148">
        <f t="shared" si="9"/>
        <v>0</v>
      </c>
      <c r="K73" s="186"/>
    </row>
    <row r="74" spans="1:11" x14ac:dyDescent="0.25">
      <c r="A74" s="127" t="str">
        <f t="shared" si="11"/>
        <v>Sentinel Light</v>
      </c>
      <c r="B74" s="128"/>
      <c r="C74" s="152"/>
      <c r="D74" s="146">
        <f>D57</f>
        <v>0</v>
      </c>
      <c r="E74" s="147">
        <v>2.5232000000000001</v>
      </c>
      <c r="F74" s="148">
        <f t="shared" si="10"/>
        <v>0</v>
      </c>
      <c r="H74" s="146">
        <f>H57</f>
        <v>644.51221350638025</v>
      </c>
      <c r="I74" s="147">
        <f t="shared" si="8"/>
        <v>2.5232000000000001</v>
      </c>
      <c r="J74" s="148">
        <f t="shared" si="9"/>
        <v>1626.2332171192986</v>
      </c>
      <c r="K74" s="186"/>
    </row>
    <row r="75" spans="1:11" x14ac:dyDescent="0.25">
      <c r="A75" s="127" t="str">
        <f t="shared" si="11"/>
        <v>USL</v>
      </c>
      <c r="B75" s="128"/>
      <c r="C75" s="152"/>
      <c r="D75" s="146">
        <f>D58</f>
        <v>6713917.9993468774</v>
      </c>
      <c r="E75" s="147">
        <v>8.8999999999999999E-3</v>
      </c>
      <c r="F75" s="148">
        <f t="shared" si="10"/>
        <v>59753.870194187206</v>
      </c>
      <c r="H75" s="146">
        <f>H58</f>
        <v>4260.6876408116568</v>
      </c>
      <c r="I75" s="147">
        <f t="shared" si="8"/>
        <v>8.8999999999999999E-3</v>
      </c>
      <c r="J75" s="148">
        <f>H75*I75</f>
        <v>37.920120003223744</v>
      </c>
      <c r="K75" s="186"/>
    </row>
    <row r="76" spans="1:11" x14ac:dyDescent="0.25">
      <c r="A76" s="127" t="str">
        <f t="shared" si="11"/>
        <v/>
      </c>
      <c r="B76" s="128"/>
      <c r="C76" s="152"/>
      <c r="D76" s="150"/>
      <c r="E76" s="150"/>
      <c r="F76" s="148">
        <f>D76*E76</f>
        <v>0</v>
      </c>
      <c r="H76" s="150"/>
      <c r="I76" s="150"/>
      <c r="J76" s="148">
        <f>H76*I76</f>
        <v>0</v>
      </c>
      <c r="K76" s="186"/>
    </row>
    <row r="77" spans="1:11" x14ac:dyDescent="0.25">
      <c r="A77" s="127" t="str">
        <f t="shared" si="11"/>
        <v/>
      </c>
      <c r="B77" s="128"/>
      <c r="C77" s="152"/>
      <c r="D77" s="150"/>
      <c r="E77" s="150"/>
      <c r="F77" s="148">
        <f t="shared" ref="F77" si="12">D77*E77</f>
        <v>0</v>
      </c>
      <c r="H77" s="150"/>
      <c r="I77" s="150"/>
      <c r="J77" s="148">
        <f>H77*I77</f>
        <v>0</v>
      </c>
      <c r="K77" s="186"/>
    </row>
    <row r="78" spans="1:11" x14ac:dyDescent="0.25">
      <c r="A78" s="122" t="s">
        <v>72</v>
      </c>
      <c r="B78" s="143"/>
      <c r="C78" s="153"/>
      <c r="D78" s="144"/>
      <c r="E78" s="127"/>
      <c r="F78" s="144">
        <f>SUM(F65:F77)</f>
        <v>32167354.278649826</v>
      </c>
      <c r="G78" s="127"/>
      <c r="H78" s="127"/>
      <c r="I78" s="127"/>
      <c r="J78" s="144">
        <f>SUM(J65:J77)</f>
        <v>5196301.3957933448</v>
      </c>
      <c r="K78" s="148">
        <f>F78+J78</f>
        <v>37363655.67444317</v>
      </c>
    </row>
    <row r="79" spans="1:11" ht="7.5" customHeight="1" x14ac:dyDescent="0.25"/>
    <row r="80" spans="1:11" x14ac:dyDescent="0.25">
      <c r="A80" s="118" t="s">
        <v>79</v>
      </c>
      <c r="B80" s="191"/>
      <c r="C80" s="138"/>
      <c r="D80" s="191"/>
      <c r="E80" s="186"/>
      <c r="F80" s="189"/>
      <c r="G80" s="8"/>
      <c r="H80" s="193"/>
      <c r="I80" s="186"/>
      <c r="J80" s="186" t="s">
        <v>68</v>
      </c>
      <c r="K80" s="191" t="s">
        <v>63</v>
      </c>
    </row>
    <row r="81" spans="1:11" x14ac:dyDescent="0.25">
      <c r="A81" s="122" t="s">
        <v>75</v>
      </c>
      <c r="B81" s="192"/>
      <c r="C81" s="8"/>
      <c r="D81" s="192"/>
      <c r="E81" s="186"/>
      <c r="F81" s="190"/>
      <c r="G81" s="8"/>
      <c r="H81" s="194"/>
      <c r="I81" s="186"/>
      <c r="J81" s="186"/>
      <c r="K81" s="192"/>
    </row>
    <row r="82" spans="1:11" x14ac:dyDescent="0.25">
      <c r="A82" s="127" t="str">
        <f>IF(A65="","",A65)</f>
        <v>Residential</v>
      </c>
      <c r="B82" s="128"/>
      <c r="C82" s="123"/>
      <c r="D82" s="146">
        <v>1557242274.8088944</v>
      </c>
      <c r="E82" s="147">
        <f>0.0041*1.036^2</f>
        <v>4.4005136000000002E-3</v>
      </c>
      <c r="F82" s="148">
        <f>D82*E82</f>
        <v>6852665.8087914772</v>
      </c>
      <c r="H82" s="146">
        <v>19312751.490511835</v>
      </c>
      <c r="I82" s="147">
        <f>E82</f>
        <v>4.4005136000000002E-3</v>
      </c>
      <c r="J82" s="148">
        <f>H82*I82</f>
        <v>84986.025587417607</v>
      </c>
      <c r="K82" s="186"/>
    </row>
    <row r="83" spans="1:11" x14ac:dyDescent="0.25">
      <c r="A83" s="127" t="str">
        <f>IF(A66="","",A66)</f>
        <v>Residential Seasonal</v>
      </c>
      <c r="B83" s="128"/>
      <c r="C83" s="123"/>
      <c r="D83" s="146">
        <v>13840264.832495226</v>
      </c>
      <c r="E83" s="147">
        <f>E82</f>
        <v>4.4005136000000002E-3</v>
      </c>
      <c r="F83" s="148">
        <f t="shared" ref="F83:F90" si="13">D83*E83</f>
        <v>60904.273622996967</v>
      </c>
      <c r="H83" s="146">
        <v>171645.47841834891</v>
      </c>
      <c r="I83" s="147">
        <f t="shared" ref="I83:I90" si="14">E83</f>
        <v>4.4005136000000002E-3</v>
      </c>
      <c r="J83" s="148">
        <f t="shared" ref="J83:J90" si="15">H83*I83</f>
        <v>755.32826215845091</v>
      </c>
      <c r="K83" s="186"/>
    </row>
    <row r="84" spans="1:11" x14ac:dyDescent="0.25">
      <c r="A84" s="127" t="str">
        <f>IF(A67="","",A67)</f>
        <v>GS&lt;50</v>
      </c>
      <c r="B84" s="128"/>
      <c r="C84" s="123"/>
      <c r="D84" s="146">
        <v>322607626.0085687</v>
      </c>
      <c r="E84" s="147">
        <f t="shared" ref="E84:E90" si="16">E83</f>
        <v>4.4005136000000002E-3</v>
      </c>
      <c r="F84" s="148">
        <f t="shared" si="13"/>
        <v>1419639.2457144205</v>
      </c>
      <c r="H84" s="146">
        <v>50350934.734201252</v>
      </c>
      <c r="I84" s="147">
        <f t="shared" si="14"/>
        <v>4.4005136000000002E-3</v>
      </c>
      <c r="J84" s="148">
        <f t="shared" si="15"/>
        <v>221569.973070565</v>
      </c>
      <c r="K84" s="186"/>
    </row>
    <row r="85" spans="1:11" x14ac:dyDescent="0.25">
      <c r="A85" s="127" t="str">
        <f>IF(A68="","",A68)</f>
        <v>GS 50 - 2,999</v>
      </c>
      <c r="B85" s="128"/>
      <c r="C85" s="123"/>
      <c r="D85" s="146">
        <v>498567851.83489275</v>
      </c>
      <c r="E85" s="147">
        <f t="shared" si="16"/>
        <v>4.4005136000000002E-3</v>
      </c>
      <c r="F85" s="148">
        <f>D85*E85</f>
        <v>2193954.6125222305</v>
      </c>
      <c r="H85" s="146">
        <v>960816086.97519255</v>
      </c>
      <c r="I85" s="147">
        <f t="shared" si="14"/>
        <v>4.4005136000000002E-3</v>
      </c>
      <c r="J85" s="148">
        <f t="shared" si="15"/>
        <v>4228084.2578331176</v>
      </c>
      <c r="K85" s="186"/>
    </row>
    <row r="86" spans="1:11" x14ac:dyDescent="0.25">
      <c r="A86" s="127" t="str">
        <f>IF(A70="","",A70)</f>
        <v>GS 3,000 - 4,999</v>
      </c>
      <c r="B86" s="128"/>
      <c r="C86" s="123"/>
      <c r="D86" s="146">
        <v>8015843.9716550857</v>
      </c>
      <c r="E86" s="147">
        <f t="shared" si="16"/>
        <v>4.4005136000000002E-3</v>
      </c>
      <c r="F86" s="148">
        <f t="shared" si="13"/>
        <v>35273.830412746218</v>
      </c>
      <c r="H86" s="146">
        <v>294195281.73766714</v>
      </c>
      <c r="I86" s="147">
        <f t="shared" si="14"/>
        <v>4.4005136000000002E-3</v>
      </c>
      <c r="J86" s="148">
        <f t="shared" si="15"/>
        <v>1294610.3383424359</v>
      </c>
      <c r="K86" s="186"/>
    </row>
    <row r="87" spans="1:11" x14ac:dyDescent="0.25">
      <c r="A87" s="127" t="str">
        <f t="shared" ref="A87" si="17">IF(A72="","",A72)</f>
        <v>Large Use</v>
      </c>
      <c r="B87" s="128"/>
      <c r="C87" s="123"/>
      <c r="D87" s="146">
        <v>0</v>
      </c>
      <c r="E87" s="147">
        <f t="shared" si="16"/>
        <v>4.4005136000000002E-3</v>
      </c>
      <c r="F87" s="148">
        <f t="shared" si="13"/>
        <v>0</v>
      </c>
      <c r="H87" s="146">
        <v>501937730.93555552</v>
      </c>
      <c r="I87" s="147">
        <f t="shared" si="14"/>
        <v>4.4005136000000002E-3</v>
      </c>
      <c r="J87" s="148">
        <f t="shared" si="15"/>
        <v>2208783.8113350528</v>
      </c>
      <c r="K87" s="186"/>
    </row>
    <row r="88" spans="1:11" x14ac:dyDescent="0.25">
      <c r="A88" s="127" t="str">
        <f>IF(A73="","",A73)</f>
        <v>Street Light</v>
      </c>
      <c r="B88" s="128"/>
      <c r="C88" s="123"/>
      <c r="D88" s="146">
        <v>0</v>
      </c>
      <c r="E88" s="147">
        <f t="shared" si="16"/>
        <v>4.4005136000000002E-3</v>
      </c>
      <c r="F88" s="148">
        <f t="shared" si="13"/>
        <v>0</v>
      </c>
      <c r="H88" s="146">
        <v>16477848.906282865</v>
      </c>
      <c r="I88" s="147">
        <f t="shared" si="14"/>
        <v>4.4005136000000002E-3</v>
      </c>
      <c r="J88" s="148">
        <f t="shared" si="15"/>
        <v>72510.998210842881</v>
      </c>
      <c r="K88" s="186"/>
    </row>
    <row r="89" spans="1:11" x14ac:dyDescent="0.25">
      <c r="A89" s="127" t="str">
        <f>IF(A74="","",A74)</f>
        <v>Sentinel Light</v>
      </c>
      <c r="B89" s="128"/>
      <c r="C89" s="123"/>
      <c r="D89" s="146">
        <v>89526.142437141534</v>
      </c>
      <c r="E89" s="147">
        <f t="shared" si="16"/>
        <v>4.4005136000000002E-3</v>
      </c>
      <c r="F89" s="148">
        <f t="shared" si="13"/>
        <v>393.96100735017848</v>
      </c>
      <c r="H89" s="146">
        <v>0</v>
      </c>
      <c r="I89" s="147">
        <f t="shared" si="14"/>
        <v>4.4005136000000002E-3</v>
      </c>
      <c r="J89" s="148">
        <f t="shared" si="15"/>
        <v>0</v>
      </c>
      <c r="K89" s="186"/>
    </row>
    <row r="90" spans="1:11" x14ac:dyDescent="0.25">
      <c r="A90" s="127" t="str">
        <f>IF(A75="","",A75)</f>
        <v>USL</v>
      </c>
      <c r="B90" s="128"/>
      <c r="C90" s="123"/>
      <c r="D90" s="146">
        <v>6713917.9993468774</v>
      </c>
      <c r="E90" s="147">
        <f t="shared" si="16"/>
        <v>4.4005136000000002E-3</v>
      </c>
      <c r="F90" s="148">
        <f t="shared" si="13"/>
        <v>29544.687465410727</v>
      </c>
      <c r="H90" s="146">
        <v>4260.6876408116568</v>
      </c>
      <c r="I90" s="147">
        <f t="shared" si="14"/>
        <v>4.4005136000000002E-3</v>
      </c>
      <c r="J90" s="148">
        <f t="shared" si="15"/>
        <v>18.749213908743613</v>
      </c>
      <c r="K90" s="186"/>
    </row>
    <row r="91" spans="1:11" x14ac:dyDescent="0.25">
      <c r="A91" s="127" t="str">
        <f>IF(A76="","",A76)</f>
        <v/>
      </c>
      <c r="B91" s="128"/>
      <c r="C91" s="123"/>
      <c r="D91" s="146"/>
      <c r="E91" s="150"/>
      <c r="F91" s="148">
        <f>D91*E91</f>
        <v>0</v>
      </c>
      <c r="H91" s="150"/>
      <c r="I91" s="150"/>
      <c r="J91" s="148">
        <f>H91*I91</f>
        <v>0</v>
      </c>
      <c r="K91" s="186"/>
    </row>
    <row r="92" spans="1:11" x14ac:dyDescent="0.25">
      <c r="A92" s="127" t="str">
        <f>IF(A77="","",A77)</f>
        <v/>
      </c>
      <c r="B92" s="128"/>
      <c r="C92" s="123"/>
      <c r="D92" s="146"/>
      <c r="E92" s="150"/>
      <c r="F92" s="148">
        <f t="shared" ref="F92" si="18">D92*E92</f>
        <v>0</v>
      </c>
      <c r="H92" s="150"/>
      <c r="I92" s="150"/>
      <c r="J92" s="148">
        <f>H92*I92</f>
        <v>0</v>
      </c>
      <c r="K92" s="186"/>
    </row>
    <row r="93" spans="1:11" x14ac:dyDescent="0.25">
      <c r="A93" s="122" t="s">
        <v>72</v>
      </c>
      <c r="B93" s="143"/>
      <c r="C93" s="123"/>
      <c r="D93" s="144"/>
      <c r="E93" s="127"/>
      <c r="F93" s="144">
        <f>SUM(F82:F92)</f>
        <v>10592376.419536633</v>
      </c>
      <c r="G93" s="127"/>
      <c r="H93" s="127"/>
      <c r="I93" s="127"/>
      <c r="J93" s="144">
        <f>SUM(J82:J92)</f>
        <v>8111319.4818554986</v>
      </c>
      <c r="K93" s="148">
        <f>F93+J93</f>
        <v>18703695.901392132</v>
      </c>
    </row>
    <row r="94" spans="1:11" ht="6.75" customHeight="1" x14ac:dyDescent="0.25"/>
    <row r="95" spans="1:11" x14ac:dyDescent="0.25">
      <c r="A95" s="118" t="s">
        <v>80</v>
      </c>
      <c r="B95" s="191"/>
      <c r="C95" s="138"/>
      <c r="D95" s="191"/>
      <c r="E95" s="186"/>
      <c r="F95" s="189"/>
      <c r="G95" s="8"/>
      <c r="H95" s="193"/>
      <c r="I95" s="186"/>
      <c r="J95" s="186" t="s">
        <v>68</v>
      </c>
      <c r="K95" s="191" t="s">
        <v>63</v>
      </c>
    </row>
    <row r="96" spans="1:11" x14ac:dyDescent="0.25">
      <c r="A96" s="122" t="s">
        <v>75</v>
      </c>
      <c r="B96" s="192"/>
      <c r="C96" s="8"/>
      <c r="D96" s="192"/>
      <c r="E96" s="186"/>
      <c r="F96" s="190"/>
      <c r="G96" s="8"/>
      <c r="H96" s="194"/>
      <c r="I96" s="186"/>
      <c r="J96" s="186"/>
      <c r="K96" s="192"/>
    </row>
    <row r="97" spans="1:11" x14ac:dyDescent="0.25">
      <c r="A97" s="127" t="str">
        <f t="shared" ref="A97:A102" si="19">IF(A82="","",A82)</f>
        <v>Residential</v>
      </c>
      <c r="B97" s="128"/>
      <c r="C97" s="123"/>
      <c r="D97" s="150"/>
      <c r="E97" s="150"/>
      <c r="F97" s="148">
        <f>D97*E97</f>
        <v>0</v>
      </c>
      <c r="H97" s="150"/>
      <c r="I97" s="149">
        <v>4.0000000000000002E-4</v>
      </c>
      <c r="J97" s="148">
        <f>H97*I97</f>
        <v>0</v>
      </c>
      <c r="K97" s="186"/>
    </row>
    <row r="98" spans="1:11" x14ac:dyDescent="0.25">
      <c r="A98" s="127" t="str">
        <f t="shared" si="19"/>
        <v>Residential Seasonal</v>
      </c>
      <c r="B98" s="128"/>
      <c r="C98" s="123"/>
      <c r="D98" s="150"/>
      <c r="E98" s="150"/>
      <c r="F98" s="148">
        <f t="shared" ref="F98:F107" si="20">D98*E98</f>
        <v>0</v>
      </c>
      <c r="H98" s="150"/>
      <c r="I98" s="150">
        <f>I97</f>
        <v>4.0000000000000002E-4</v>
      </c>
      <c r="J98" s="148">
        <f t="shared" ref="J98:J105" si="21">H98*I98</f>
        <v>0</v>
      </c>
      <c r="K98" s="186"/>
    </row>
    <row r="99" spans="1:11" x14ac:dyDescent="0.25">
      <c r="A99" s="127" t="str">
        <f t="shared" si="19"/>
        <v>GS&lt;50</v>
      </c>
      <c r="B99" s="128"/>
      <c r="C99" s="123"/>
      <c r="D99" s="150"/>
      <c r="E99" s="150"/>
      <c r="F99" s="148">
        <f t="shared" si="20"/>
        <v>0</v>
      </c>
      <c r="H99" s="146"/>
      <c r="I99" s="150">
        <f t="shared" ref="I99:I105" si="22">I98</f>
        <v>4.0000000000000002E-4</v>
      </c>
      <c r="J99" s="148">
        <f t="shared" si="21"/>
        <v>0</v>
      </c>
      <c r="K99" s="186"/>
    </row>
    <row r="100" spans="1:11" x14ac:dyDescent="0.25">
      <c r="A100" s="127" t="str">
        <f t="shared" si="19"/>
        <v>GS 50 - 2,999</v>
      </c>
      <c r="B100" s="128"/>
      <c r="C100" s="123"/>
      <c r="D100" s="150"/>
      <c r="E100" s="150"/>
      <c r="F100" s="148">
        <f t="shared" si="20"/>
        <v>0</v>
      </c>
      <c r="H100" s="146">
        <v>48203.714518718138</v>
      </c>
      <c r="I100" s="150">
        <f t="shared" si="22"/>
        <v>4.0000000000000002E-4</v>
      </c>
      <c r="J100" s="148">
        <f t="shared" si="21"/>
        <v>19.281485807487257</v>
      </c>
      <c r="K100" s="186"/>
    </row>
    <row r="101" spans="1:11" x14ac:dyDescent="0.25">
      <c r="A101" s="127" t="str">
        <f t="shared" si="19"/>
        <v>GS 3,000 - 4,999</v>
      </c>
      <c r="B101" s="128"/>
      <c r="C101" s="123"/>
      <c r="D101" s="150"/>
      <c r="E101" s="150"/>
      <c r="F101" s="148">
        <f t="shared" si="20"/>
        <v>0</v>
      </c>
      <c r="H101" s="146">
        <v>105870344.4658093</v>
      </c>
      <c r="I101" s="150">
        <f t="shared" si="22"/>
        <v>4.0000000000000002E-4</v>
      </c>
      <c r="J101" s="148">
        <f t="shared" si="21"/>
        <v>42348.137786323721</v>
      </c>
      <c r="K101" s="186"/>
    </row>
    <row r="102" spans="1:11" x14ac:dyDescent="0.25">
      <c r="A102" s="127" t="str">
        <f t="shared" si="19"/>
        <v>Large Use</v>
      </c>
      <c r="B102" s="128"/>
      <c r="C102" s="123"/>
      <c r="D102" s="150"/>
      <c r="E102" s="150"/>
      <c r="F102" s="148">
        <f t="shared" si="20"/>
        <v>0</v>
      </c>
      <c r="H102" s="146">
        <v>245441688.06473708</v>
      </c>
      <c r="I102" s="150">
        <f t="shared" si="22"/>
        <v>4.0000000000000002E-4</v>
      </c>
      <c r="J102" s="148">
        <f t="shared" si="21"/>
        <v>98176.67522589484</v>
      </c>
      <c r="K102" s="186"/>
    </row>
    <row r="103" spans="1:11" x14ac:dyDescent="0.25">
      <c r="A103" s="127" t="str">
        <f>IF(A88="","",A88)</f>
        <v>Street Light</v>
      </c>
      <c r="B103" s="128"/>
      <c r="C103" s="123"/>
      <c r="D103" s="150"/>
      <c r="E103" s="150"/>
      <c r="F103" s="148">
        <f t="shared" si="20"/>
        <v>0</v>
      </c>
      <c r="H103" s="146">
        <v>442655405.79554737</v>
      </c>
      <c r="I103" s="150">
        <f t="shared" si="22"/>
        <v>4.0000000000000002E-4</v>
      </c>
      <c r="J103" s="148">
        <f t="shared" si="21"/>
        <v>177062.16231821897</v>
      </c>
      <c r="K103" s="186"/>
    </row>
    <row r="104" spans="1:11" x14ac:dyDescent="0.25">
      <c r="A104" s="127" t="str">
        <f>IF(A89="","",A89)</f>
        <v>Sentinel Light</v>
      </c>
      <c r="B104" s="128"/>
      <c r="C104" s="123"/>
      <c r="D104" s="150"/>
      <c r="E104" s="150"/>
      <c r="F104" s="148">
        <f t="shared" si="20"/>
        <v>0</v>
      </c>
      <c r="H104" s="150"/>
      <c r="I104" s="150">
        <f t="shared" si="22"/>
        <v>4.0000000000000002E-4</v>
      </c>
      <c r="J104" s="148">
        <f t="shared" si="21"/>
        <v>0</v>
      </c>
      <c r="K104" s="186"/>
    </row>
    <row r="105" spans="1:11" x14ac:dyDescent="0.25">
      <c r="A105" s="127" t="str">
        <f>IF(A90="","",A90)</f>
        <v>USL</v>
      </c>
      <c r="B105" s="128"/>
      <c r="C105" s="123"/>
      <c r="D105" s="150"/>
      <c r="E105" s="150"/>
      <c r="F105" s="148">
        <f t="shared" si="20"/>
        <v>0</v>
      </c>
      <c r="H105" s="150"/>
      <c r="I105" s="150">
        <f t="shared" si="22"/>
        <v>4.0000000000000002E-4</v>
      </c>
      <c r="J105" s="148">
        <f t="shared" si="21"/>
        <v>0</v>
      </c>
      <c r="K105" s="186"/>
    </row>
    <row r="106" spans="1:11" x14ac:dyDescent="0.25">
      <c r="A106" s="127" t="str">
        <f>IF(A91="","",A91)</f>
        <v/>
      </c>
      <c r="B106" s="128"/>
      <c r="C106" s="123"/>
      <c r="D106" s="150"/>
      <c r="E106" s="150"/>
      <c r="F106" s="148">
        <f t="shared" si="20"/>
        <v>0</v>
      </c>
      <c r="H106" s="150"/>
      <c r="I106" s="150"/>
      <c r="J106" s="148">
        <f>H106*I106</f>
        <v>0</v>
      </c>
      <c r="K106" s="186"/>
    </row>
    <row r="107" spans="1:11" x14ac:dyDescent="0.25">
      <c r="A107" s="127" t="str">
        <f>IF(A92="","",A92)</f>
        <v/>
      </c>
      <c r="B107" s="128"/>
      <c r="C107" s="123"/>
      <c r="D107" s="150"/>
      <c r="E107" s="150"/>
      <c r="F107" s="148">
        <f t="shared" si="20"/>
        <v>0</v>
      </c>
      <c r="H107" s="150"/>
      <c r="I107" s="150"/>
      <c r="J107" s="148">
        <f>H107*I107</f>
        <v>0</v>
      </c>
      <c r="K107" s="186"/>
    </row>
    <row r="108" spans="1:11" x14ac:dyDescent="0.25">
      <c r="A108" s="122" t="s">
        <v>72</v>
      </c>
      <c r="B108" s="143"/>
      <c r="C108" s="123"/>
      <c r="D108" s="144"/>
      <c r="E108" s="127"/>
      <c r="F108" s="144">
        <f>SUM(F97:F107)</f>
        <v>0</v>
      </c>
      <c r="G108" s="127"/>
      <c r="H108" s="127"/>
      <c r="I108" s="127"/>
      <c r="J108" s="144">
        <f>SUM(J97:J107)</f>
        <v>317606.25681624503</v>
      </c>
      <c r="K108" s="148">
        <f>F108+J108</f>
        <v>317606.25681624503</v>
      </c>
    </row>
    <row r="109" spans="1:11" ht="6.75" customHeight="1" x14ac:dyDescent="0.25">
      <c r="A109" s="122"/>
      <c r="B109" s="140"/>
      <c r="C109" s="123"/>
      <c r="D109" s="154"/>
      <c r="E109" s="153"/>
      <c r="F109" s="144"/>
      <c r="H109" s="125"/>
      <c r="I109" s="153"/>
      <c r="J109" s="144"/>
      <c r="K109" s="155"/>
    </row>
    <row r="110" spans="1:11" x14ac:dyDescent="0.25">
      <c r="A110" s="118" t="s">
        <v>81</v>
      </c>
      <c r="B110" s="191"/>
      <c r="C110" s="138"/>
      <c r="D110" s="191"/>
      <c r="E110" s="186"/>
      <c r="F110" s="189"/>
      <c r="G110" s="8"/>
      <c r="H110" s="193"/>
      <c r="I110" s="186"/>
      <c r="J110" s="186" t="s">
        <v>68</v>
      </c>
      <c r="K110" s="191" t="s">
        <v>63</v>
      </c>
    </row>
    <row r="111" spans="1:11" x14ac:dyDescent="0.25">
      <c r="A111" s="122" t="s">
        <v>75</v>
      </c>
      <c r="B111" s="192"/>
      <c r="C111" s="8"/>
      <c r="D111" s="192"/>
      <c r="E111" s="186"/>
      <c r="F111" s="190"/>
      <c r="G111" s="8"/>
      <c r="H111" s="194"/>
      <c r="I111" s="186"/>
      <c r="J111" s="186"/>
      <c r="K111" s="192"/>
    </row>
    <row r="112" spans="1:11" x14ac:dyDescent="0.25">
      <c r="A112" s="127" t="str">
        <f t="shared" ref="A112:A117" si="23">IF(A97="","",A97)</f>
        <v>Residential</v>
      </c>
      <c r="B112" s="128"/>
      <c r="C112" s="123"/>
      <c r="D112" s="146">
        <v>1557242274.8088944</v>
      </c>
      <c r="E112" s="147">
        <f>I112</f>
        <v>4.0000000000000002E-4</v>
      </c>
      <c r="F112" s="148">
        <f>D112*E112</f>
        <v>622896.90992355777</v>
      </c>
      <c r="H112" s="146">
        <v>19312751.490511835</v>
      </c>
      <c r="I112" s="147">
        <f>I97</f>
        <v>4.0000000000000002E-4</v>
      </c>
      <c r="J112" s="148">
        <f>H112*I112</f>
        <v>7725.1005962047338</v>
      </c>
      <c r="K112" s="186"/>
    </row>
    <row r="113" spans="1:11" x14ac:dyDescent="0.25">
      <c r="A113" s="127" t="str">
        <f t="shared" si="23"/>
        <v>Residential Seasonal</v>
      </c>
      <c r="B113" s="128"/>
      <c r="C113" s="123"/>
      <c r="D113" s="146">
        <v>13840264.832495226</v>
      </c>
      <c r="E113" s="147">
        <f t="shared" ref="E113:E120" si="24">I113</f>
        <v>4.0000000000000002E-4</v>
      </c>
      <c r="F113" s="148">
        <f t="shared" ref="F113:F122" si="25">D113*E113</f>
        <v>5536.1059329980908</v>
      </c>
      <c r="H113" s="146">
        <v>171645.47841834891</v>
      </c>
      <c r="I113" s="147">
        <f t="shared" ref="I113:I120" si="26">I98</f>
        <v>4.0000000000000002E-4</v>
      </c>
      <c r="J113" s="148">
        <f t="shared" ref="J113:J120" si="27">H113*I113</f>
        <v>68.658191367339569</v>
      </c>
      <c r="K113" s="186"/>
    </row>
    <row r="114" spans="1:11" x14ac:dyDescent="0.25">
      <c r="A114" s="127" t="str">
        <f t="shared" si="23"/>
        <v>GS&lt;50</v>
      </c>
      <c r="B114" s="128"/>
      <c r="C114" s="123"/>
      <c r="D114" s="146">
        <v>322607626.0085687</v>
      </c>
      <c r="E114" s="147">
        <f t="shared" si="24"/>
        <v>4.0000000000000002E-4</v>
      </c>
      <c r="F114" s="148">
        <f t="shared" si="25"/>
        <v>129043.05040342749</v>
      </c>
      <c r="H114" s="146">
        <v>50302731.019682534</v>
      </c>
      <c r="I114" s="147">
        <f t="shared" si="26"/>
        <v>4.0000000000000002E-4</v>
      </c>
      <c r="J114" s="148">
        <f t="shared" si="27"/>
        <v>20121.092407873013</v>
      </c>
      <c r="K114" s="186"/>
    </row>
    <row r="115" spans="1:11" x14ac:dyDescent="0.25">
      <c r="A115" s="127" t="str">
        <f t="shared" si="23"/>
        <v>GS 50 - 2,999</v>
      </c>
      <c r="B115" s="128"/>
      <c r="C115" s="123"/>
      <c r="D115" s="146">
        <v>498567851.83489275</v>
      </c>
      <c r="E115" s="147">
        <f t="shared" si="24"/>
        <v>4.0000000000000002E-4</v>
      </c>
      <c r="F115" s="148">
        <f t="shared" si="25"/>
        <v>199427.14073395712</v>
      </c>
      <c r="H115" s="146">
        <v>854945742.5093832</v>
      </c>
      <c r="I115" s="147">
        <f t="shared" si="26"/>
        <v>4.0000000000000002E-4</v>
      </c>
      <c r="J115" s="148">
        <f t="shared" si="27"/>
        <v>341978.29700375331</v>
      </c>
      <c r="K115" s="186"/>
    </row>
    <row r="116" spans="1:11" x14ac:dyDescent="0.25">
      <c r="A116" s="127" t="str">
        <f t="shared" si="23"/>
        <v>GS 3,000 - 4,999</v>
      </c>
      <c r="B116" s="128"/>
      <c r="C116" s="123"/>
      <c r="D116" s="146">
        <v>8015843.9716550857</v>
      </c>
      <c r="E116" s="147">
        <f t="shared" si="24"/>
        <v>4.0000000000000002E-4</v>
      </c>
      <c r="F116" s="148">
        <f t="shared" si="25"/>
        <v>3206.3375886620342</v>
      </c>
      <c r="H116" s="146">
        <v>48753593.672930047</v>
      </c>
      <c r="I116" s="147">
        <f t="shared" si="26"/>
        <v>4.0000000000000002E-4</v>
      </c>
      <c r="J116" s="148">
        <f t="shared" si="27"/>
        <v>19501.437469172019</v>
      </c>
      <c r="K116" s="186"/>
    </row>
    <row r="117" spans="1:11" x14ac:dyDescent="0.25">
      <c r="A117" s="127" t="str">
        <f t="shared" si="23"/>
        <v>Large Use</v>
      </c>
      <c r="B117" s="128"/>
      <c r="C117" s="123"/>
      <c r="D117" s="146">
        <v>0</v>
      </c>
      <c r="E117" s="147">
        <f t="shared" si="24"/>
        <v>4.0000000000000002E-4</v>
      </c>
      <c r="F117" s="148">
        <f t="shared" si="25"/>
        <v>0</v>
      </c>
      <c r="H117" s="146">
        <v>59282325.140008174</v>
      </c>
      <c r="I117" s="147">
        <f t="shared" si="26"/>
        <v>4.0000000000000002E-4</v>
      </c>
      <c r="J117" s="148">
        <f t="shared" si="27"/>
        <v>23712.930056003272</v>
      </c>
      <c r="K117" s="186"/>
    </row>
    <row r="118" spans="1:11" x14ac:dyDescent="0.25">
      <c r="A118" s="127" t="str">
        <f>IF(A103="","",A103)</f>
        <v>Street Light</v>
      </c>
      <c r="B118" s="128"/>
      <c r="C118" s="123"/>
      <c r="D118" s="146">
        <v>0</v>
      </c>
      <c r="E118" s="147">
        <f t="shared" si="24"/>
        <v>4.0000000000000002E-4</v>
      </c>
      <c r="F118" s="148">
        <f t="shared" si="25"/>
        <v>0</v>
      </c>
      <c r="H118" s="146">
        <v>16477848.906282865</v>
      </c>
      <c r="I118" s="147">
        <f t="shared" si="26"/>
        <v>4.0000000000000002E-4</v>
      </c>
      <c r="J118" s="148">
        <f t="shared" si="27"/>
        <v>6591.1395625131463</v>
      </c>
      <c r="K118" s="186"/>
    </row>
    <row r="119" spans="1:11" x14ac:dyDescent="0.25">
      <c r="A119" s="127" t="str">
        <f>IF(A104="","",A104)</f>
        <v>Sentinel Light</v>
      </c>
      <c r="B119" s="128"/>
      <c r="C119" s="123"/>
      <c r="D119" s="146">
        <v>89526.142437141534</v>
      </c>
      <c r="E119" s="147">
        <f t="shared" si="24"/>
        <v>4.0000000000000002E-4</v>
      </c>
      <c r="F119" s="148">
        <f t="shared" si="25"/>
        <v>35.810456974856613</v>
      </c>
      <c r="H119" s="146">
        <v>0</v>
      </c>
      <c r="I119" s="147">
        <f t="shared" si="26"/>
        <v>4.0000000000000002E-4</v>
      </c>
      <c r="J119" s="148">
        <f t="shared" si="27"/>
        <v>0</v>
      </c>
      <c r="K119" s="186"/>
    </row>
    <row r="120" spans="1:11" x14ac:dyDescent="0.25">
      <c r="A120" s="127" t="str">
        <f>IF(A105="","",A105)</f>
        <v>USL</v>
      </c>
      <c r="B120" s="128"/>
      <c r="C120" s="123"/>
      <c r="D120" s="146">
        <v>6713917.9993468774</v>
      </c>
      <c r="E120" s="147">
        <f t="shared" si="24"/>
        <v>4.0000000000000002E-4</v>
      </c>
      <c r="F120" s="148">
        <f t="shared" si="25"/>
        <v>2685.5671997387512</v>
      </c>
      <c r="H120" s="146">
        <v>4260.6876408116568</v>
      </c>
      <c r="I120" s="147">
        <f t="shared" si="26"/>
        <v>4.0000000000000002E-4</v>
      </c>
      <c r="J120" s="148">
        <f t="shared" si="27"/>
        <v>1.7042750563246629</v>
      </c>
      <c r="K120" s="186"/>
    </row>
    <row r="121" spans="1:11" x14ac:dyDescent="0.25">
      <c r="A121" s="127" t="str">
        <f>IF(A106="","",A106)</f>
        <v/>
      </c>
      <c r="B121" s="128"/>
      <c r="C121" s="123"/>
      <c r="D121" s="150"/>
      <c r="E121" s="150"/>
      <c r="F121" s="148">
        <f>D121*E121</f>
        <v>0</v>
      </c>
      <c r="H121" s="150"/>
      <c r="I121" s="150"/>
      <c r="J121" s="148">
        <f>H121*I121</f>
        <v>0</v>
      </c>
      <c r="K121" s="186"/>
    </row>
    <row r="122" spans="1:11" x14ac:dyDescent="0.25">
      <c r="A122" s="127" t="str">
        <f>IF(A107="","",A107)</f>
        <v/>
      </c>
      <c r="B122" s="128"/>
      <c r="C122" s="123"/>
      <c r="D122" s="150"/>
      <c r="E122" s="150"/>
      <c r="F122" s="148">
        <f t="shared" si="25"/>
        <v>0</v>
      </c>
      <c r="H122" s="150"/>
      <c r="I122" s="150"/>
      <c r="J122" s="148">
        <f>H122*I122</f>
        <v>0</v>
      </c>
      <c r="K122" s="186"/>
    </row>
    <row r="123" spans="1:11" x14ac:dyDescent="0.25">
      <c r="A123" s="122" t="s">
        <v>72</v>
      </c>
      <c r="B123" s="143"/>
      <c r="C123" s="123"/>
      <c r="D123" s="144"/>
      <c r="E123" s="127"/>
      <c r="F123" s="144">
        <f>SUM(F112:F122)</f>
        <v>962830.92223931616</v>
      </c>
      <c r="G123" s="127"/>
      <c r="H123" s="127"/>
      <c r="I123" s="127"/>
      <c r="J123" s="144">
        <f>SUM(J112:J122)</f>
        <v>419700.35956194316</v>
      </c>
      <c r="K123" s="148">
        <f>F123+J123</f>
        <v>1382531.2818012594</v>
      </c>
    </row>
    <row r="124" spans="1:11" ht="6.75" customHeight="1" x14ac:dyDescent="0.25">
      <c r="A124" s="122"/>
      <c r="B124" s="140"/>
      <c r="C124" s="123"/>
      <c r="D124" s="154"/>
      <c r="E124" s="153"/>
      <c r="F124" s="144"/>
      <c r="H124" s="125"/>
      <c r="I124" s="153"/>
      <c r="J124" s="144"/>
      <c r="K124" s="155"/>
    </row>
    <row r="125" spans="1:11" ht="15" customHeight="1" x14ac:dyDescent="0.25">
      <c r="A125" s="118" t="s">
        <v>82</v>
      </c>
      <c r="B125" s="191"/>
      <c r="C125" s="119"/>
      <c r="D125" s="189"/>
      <c r="E125" s="187"/>
      <c r="F125" s="186"/>
      <c r="G125" s="8"/>
      <c r="H125" s="193"/>
      <c r="I125" s="187"/>
      <c r="J125" s="186" t="s">
        <v>68</v>
      </c>
      <c r="K125" s="191" t="s">
        <v>63</v>
      </c>
    </row>
    <row r="126" spans="1:11" x14ac:dyDescent="0.25">
      <c r="A126" s="122" t="s">
        <v>75</v>
      </c>
      <c r="B126" s="192"/>
      <c r="C126" s="119"/>
      <c r="D126" s="190"/>
      <c r="E126" s="188"/>
      <c r="F126" s="186"/>
      <c r="G126" s="8"/>
      <c r="H126" s="194"/>
      <c r="I126" s="188"/>
      <c r="J126" s="186"/>
      <c r="K126" s="192"/>
    </row>
    <row r="127" spans="1:11" x14ac:dyDescent="0.25">
      <c r="A127" s="127" t="str">
        <f t="shared" ref="A127:A132" si="28">IF(A112="","",A112)</f>
        <v>Residential</v>
      </c>
      <c r="B127" s="128"/>
      <c r="C127" s="123"/>
      <c r="D127" s="146">
        <v>1557242274.8088944</v>
      </c>
      <c r="E127" s="147">
        <v>1.5E-3</v>
      </c>
      <c r="F127" s="148">
        <f>D127*E127</f>
        <v>2335863.4122133418</v>
      </c>
      <c r="H127" s="146">
        <v>19312751.490511835</v>
      </c>
      <c r="I127" s="147">
        <f>E127</f>
        <v>1.5E-3</v>
      </c>
      <c r="J127" s="148">
        <f>H127*I127</f>
        <v>28969.127235767752</v>
      </c>
      <c r="K127" s="186"/>
    </row>
    <row r="128" spans="1:11" x14ac:dyDescent="0.25">
      <c r="A128" s="127" t="str">
        <f t="shared" si="28"/>
        <v>Residential Seasonal</v>
      </c>
      <c r="B128" s="128"/>
      <c r="C128" s="123"/>
      <c r="D128" s="146">
        <v>13840264.832495226</v>
      </c>
      <c r="E128" s="147">
        <f>E127</f>
        <v>1.5E-3</v>
      </c>
      <c r="F128" s="148">
        <f t="shared" ref="F128:F136" si="29">D128*E128</f>
        <v>20760.39724874284</v>
      </c>
      <c r="H128" s="146">
        <v>171645.47841834891</v>
      </c>
      <c r="I128" s="147">
        <f t="shared" ref="I128:I135" si="30">E128</f>
        <v>1.5E-3</v>
      </c>
      <c r="J128" s="148">
        <f t="shared" ref="J128:J135" si="31">H128*I128</f>
        <v>257.46821762752336</v>
      </c>
      <c r="K128" s="186"/>
    </row>
    <row r="129" spans="1:11" x14ac:dyDescent="0.25">
      <c r="A129" s="127" t="str">
        <f t="shared" si="28"/>
        <v>GS&lt;50</v>
      </c>
      <c r="B129" s="128"/>
      <c r="C129" s="123"/>
      <c r="D129" s="146">
        <v>322607626.0085687</v>
      </c>
      <c r="E129" s="147">
        <f t="shared" ref="E129:E135" si="32">E128</f>
        <v>1.5E-3</v>
      </c>
      <c r="F129" s="148">
        <f t="shared" si="29"/>
        <v>483911.43901285308</v>
      </c>
      <c r="H129" s="146">
        <v>50350934.734201252</v>
      </c>
      <c r="I129" s="147">
        <f t="shared" si="30"/>
        <v>1.5E-3</v>
      </c>
      <c r="J129" s="148">
        <f t="shared" si="31"/>
        <v>75526.402101301879</v>
      </c>
      <c r="K129" s="186"/>
    </row>
    <row r="130" spans="1:11" x14ac:dyDescent="0.25">
      <c r="A130" s="127" t="str">
        <f t="shared" si="28"/>
        <v>GS 50 - 2,999</v>
      </c>
      <c r="B130" s="128"/>
      <c r="C130" s="123"/>
      <c r="D130" s="146">
        <v>498567851.83489275</v>
      </c>
      <c r="E130" s="147">
        <f t="shared" si="32"/>
        <v>1.5E-3</v>
      </c>
      <c r="F130" s="148">
        <f t="shared" si="29"/>
        <v>747851.77775233914</v>
      </c>
      <c r="H130" s="146">
        <v>960816086.97519255</v>
      </c>
      <c r="I130" s="147">
        <f t="shared" si="30"/>
        <v>1.5E-3</v>
      </c>
      <c r="J130" s="148">
        <f t="shared" si="31"/>
        <v>1441224.1304627887</v>
      </c>
      <c r="K130" s="186"/>
    </row>
    <row r="131" spans="1:11" x14ac:dyDescent="0.25">
      <c r="A131" s="127" t="str">
        <f t="shared" si="28"/>
        <v>GS 3,000 - 4,999</v>
      </c>
      <c r="B131" s="128"/>
      <c r="C131" s="123"/>
      <c r="D131" s="146">
        <v>8015843.9716550857</v>
      </c>
      <c r="E131" s="147">
        <f t="shared" si="32"/>
        <v>1.5E-3</v>
      </c>
      <c r="F131" s="148">
        <f t="shared" si="29"/>
        <v>12023.765957482628</v>
      </c>
      <c r="H131" s="146">
        <v>294195281.73766714</v>
      </c>
      <c r="I131" s="147">
        <f t="shared" si="30"/>
        <v>1.5E-3</v>
      </c>
      <c r="J131" s="148">
        <f t="shared" si="31"/>
        <v>441292.92260650074</v>
      </c>
      <c r="K131" s="186"/>
    </row>
    <row r="132" spans="1:11" x14ac:dyDescent="0.25">
      <c r="A132" s="127" t="str">
        <f t="shared" si="28"/>
        <v>Large Use</v>
      </c>
      <c r="B132" s="128"/>
      <c r="C132" s="123"/>
      <c r="D132" s="146">
        <v>0</v>
      </c>
      <c r="E132" s="147">
        <f t="shared" si="32"/>
        <v>1.5E-3</v>
      </c>
      <c r="F132" s="148">
        <f>D132*E132</f>
        <v>0</v>
      </c>
      <c r="H132" s="146">
        <v>501937730.93555552</v>
      </c>
      <c r="I132" s="147">
        <f t="shared" si="30"/>
        <v>1.5E-3</v>
      </c>
      <c r="J132" s="148">
        <f t="shared" si="31"/>
        <v>752906.59640333324</v>
      </c>
      <c r="K132" s="186"/>
    </row>
    <row r="133" spans="1:11" x14ac:dyDescent="0.25">
      <c r="A133" s="127" t="str">
        <f>IF(A118="","",A118)</f>
        <v>Street Light</v>
      </c>
      <c r="B133" s="128"/>
      <c r="C133" s="123"/>
      <c r="D133" s="146">
        <v>0</v>
      </c>
      <c r="E133" s="147">
        <f t="shared" si="32"/>
        <v>1.5E-3</v>
      </c>
      <c r="F133" s="148">
        <f t="shared" si="29"/>
        <v>0</v>
      </c>
      <c r="H133" s="146">
        <v>16477848.906282865</v>
      </c>
      <c r="I133" s="147">
        <f t="shared" si="30"/>
        <v>1.5E-3</v>
      </c>
      <c r="J133" s="148">
        <f t="shared" si="31"/>
        <v>24716.773359424296</v>
      </c>
      <c r="K133" s="186"/>
    </row>
    <row r="134" spans="1:11" x14ac:dyDescent="0.25">
      <c r="A134" s="127" t="str">
        <f>IF(A119="","",A119)</f>
        <v>Sentinel Light</v>
      </c>
      <c r="B134" s="128"/>
      <c r="C134" s="123"/>
      <c r="D134" s="146">
        <v>89526.142437141534</v>
      </c>
      <c r="E134" s="147">
        <f t="shared" si="32"/>
        <v>1.5E-3</v>
      </c>
      <c r="F134" s="148">
        <f t="shared" si="29"/>
        <v>134.2892136557123</v>
      </c>
      <c r="H134" s="146">
        <v>0</v>
      </c>
      <c r="I134" s="147">
        <f t="shared" si="30"/>
        <v>1.5E-3</v>
      </c>
      <c r="J134" s="148">
        <f t="shared" si="31"/>
        <v>0</v>
      </c>
      <c r="K134" s="186"/>
    </row>
    <row r="135" spans="1:11" x14ac:dyDescent="0.25">
      <c r="A135" s="127" t="str">
        <f>IF(A120="","",A120)</f>
        <v>USL</v>
      </c>
      <c r="B135" s="128"/>
      <c r="C135" s="123"/>
      <c r="D135" s="146">
        <v>6713917.9993468774</v>
      </c>
      <c r="E135" s="147">
        <f t="shared" si="32"/>
        <v>1.5E-3</v>
      </c>
      <c r="F135" s="148">
        <f t="shared" si="29"/>
        <v>10070.876999020316</v>
      </c>
      <c r="H135" s="146">
        <v>4260.6876408116568</v>
      </c>
      <c r="I135" s="147">
        <f t="shared" si="30"/>
        <v>1.5E-3</v>
      </c>
      <c r="J135" s="148">
        <f t="shared" si="31"/>
        <v>6.3910314612174854</v>
      </c>
      <c r="K135" s="186"/>
    </row>
    <row r="136" spans="1:11" x14ac:dyDescent="0.25">
      <c r="A136" s="127" t="str">
        <f>IF(A121="","",A121)</f>
        <v/>
      </c>
      <c r="B136" s="128"/>
      <c r="C136" s="123"/>
      <c r="D136" s="150"/>
      <c r="E136" s="150"/>
      <c r="F136" s="148">
        <f t="shared" si="29"/>
        <v>0</v>
      </c>
      <c r="H136" s="150"/>
      <c r="I136" s="150"/>
      <c r="J136" s="148">
        <f>H136*I136</f>
        <v>0</v>
      </c>
      <c r="K136" s="186"/>
    </row>
    <row r="137" spans="1:11" x14ac:dyDescent="0.25">
      <c r="A137" s="127" t="str">
        <f>IF(A122="","",A122)</f>
        <v/>
      </c>
      <c r="B137" s="128"/>
      <c r="C137" s="123"/>
      <c r="D137" s="150"/>
      <c r="E137" s="150"/>
      <c r="F137" s="148">
        <f>D137*E137</f>
        <v>0</v>
      </c>
      <c r="H137" s="150"/>
      <c r="I137" s="150"/>
      <c r="J137" s="148">
        <f>H137*I137</f>
        <v>0</v>
      </c>
      <c r="K137" s="186"/>
    </row>
    <row r="138" spans="1:11" x14ac:dyDescent="0.25">
      <c r="A138" s="122" t="s">
        <v>72</v>
      </c>
      <c r="B138" s="143"/>
      <c r="C138" s="131"/>
      <c r="D138" s="144"/>
      <c r="E138" s="127"/>
      <c r="F138" s="144">
        <f>SUM(F127:F137)</f>
        <v>3610615.958397435</v>
      </c>
      <c r="G138" s="127"/>
      <c r="H138" s="127"/>
      <c r="I138" s="127"/>
      <c r="J138" s="144">
        <f>SUM(J127:J137)</f>
        <v>2764899.8114182055</v>
      </c>
      <c r="K138" s="148">
        <f>F138+J138</f>
        <v>6375515.7698156405</v>
      </c>
    </row>
    <row r="139" spans="1:11" ht="6.75" customHeight="1" x14ac:dyDescent="0.25"/>
    <row r="140" spans="1:11" ht="15.75" customHeight="1" x14ac:dyDescent="0.25">
      <c r="A140" s="118" t="s">
        <v>83</v>
      </c>
      <c r="B140" s="191"/>
      <c r="C140" s="119"/>
      <c r="D140" s="189"/>
      <c r="E140" s="187"/>
      <c r="F140" s="186"/>
      <c r="G140" s="8"/>
      <c r="H140" s="193"/>
      <c r="I140" s="187"/>
      <c r="J140" s="186" t="s">
        <v>68</v>
      </c>
      <c r="K140" s="191" t="s">
        <v>63</v>
      </c>
    </row>
    <row r="141" spans="1:11" x14ac:dyDescent="0.25">
      <c r="A141" s="122" t="s">
        <v>75</v>
      </c>
      <c r="B141" s="192"/>
      <c r="C141" s="119"/>
      <c r="D141" s="190"/>
      <c r="E141" s="188"/>
      <c r="F141" s="186"/>
      <c r="G141" s="8"/>
      <c r="H141" s="194"/>
      <c r="I141" s="188"/>
      <c r="J141" s="186"/>
      <c r="K141" s="192"/>
    </row>
    <row r="142" spans="1:11" x14ac:dyDescent="0.25">
      <c r="A142" s="127" t="str">
        <f t="shared" ref="A142:A147" si="33">IF(A127="","",A127)</f>
        <v>Residential</v>
      </c>
      <c r="B142" s="128"/>
      <c r="C142" s="123"/>
      <c r="D142" s="146">
        <v>1495191814.5068598</v>
      </c>
      <c r="E142" s="147">
        <v>1.5307628331689281E-3</v>
      </c>
      <c r="F142" s="148">
        <f>D142*E142</f>
        <v>2288784.0581055111</v>
      </c>
      <c r="H142" s="146">
        <v>18543208.344226435</v>
      </c>
      <c r="I142" s="147">
        <f>E142</f>
        <v>1.5307628331689281E-3</v>
      </c>
      <c r="J142" s="148">
        <f>H142*I142</f>
        <v>28385.254141049765</v>
      </c>
      <c r="K142" s="186"/>
    </row>
    <row r="143" spans="1:11" x14ac:dyDescent="0.25">
      <c r="A143" s="127" t="str">
        <f t="shared" si="33"/>
        <v>Residential Seasonal</v>
      </c>
      <c r="B143" s="128"/>
      <c r="C143" s="123"/>
      <c r="D143" s="146">
        <v>13288780.444066465</v>
      </c>
      <c r="E143" s="147">
        <v>1.8474445094704911E-3</v>
      </c>
      <c r="F143" s="148">
        <f t="shared" ref="F143:F152" si="34">D143*E143</f>
        <v>24550.284468949427</v>
      </c>
      <c r="H143" s="146">
        <v>164806.02824613432</v>
      </c>
      <c r="I143" s="147">
        <f t="shared" ref="I143:I150" si="35">E143</f>
        <v>1.8474445094704911E-3</v>
      </c>
      <c r="J143" s="148">
        <f t="shared" ref="J143:J150" si="36">H143*I143</f>
        <v>304.46999201095952</v>
      </c>
      <c r="K143" s="186"/>
    </row>
    <row r="144" spans="1:11" x14ac:dyDescent="0.25">
      <c r="A144" s="127" t="str">
        <f t="shared" si="33"/>
        <v>GS&lt;50</v>
      </c>
      <c r="B144" s="128"/>
      <c r="C144" s="123"/>
      <c r="D144" s="146">
        <v>309752881.42925459</v>
      </c>
      <c r="E144" s="147">
        <v>1.4346110207039519E-3</v>
      </c>
      <c r="F144" s="148">
        <f t="shared" si="34"/>
        <v>444374.89739321312</v>
      </c>
      <c r="H144" s="146">
        <v>48344632.486030966</v>
      </c>
      <c r="I144" s="147">
        <f t="shared" si="35"/>
        <v>1.4346110207039519E-3</v>
      </c>
      <c r="J144" s="148">
        <f t="shared" si="36"/>
        <v>69355.742556342317</v>
      </c>
      <c r="K144" s="186"/>
    </row>
    <row r="145" spans="1:12" x14ac:dyDescent="0.25">
      <c r="A145" s="127" t="str">
        <f t="shared" si="33"/>
        <v>GS 50 - 2,999</v>
      </c>
      <c r="B145" s="128"/>
      <c r="C145" s="123"/>
      <c r="D145" s="146">
        <v>1180707.1833832953</v>
      </c>
      <c r="E145" s="147">
        <v>0.59884941769788869</v>
      </c>
      <c r="F145" s="148">
        <f t="shared" si="34"/>
        <v>707065.80924080068</v>
      </c>
      <c r="H145" s="146">
        <v>2275402.3381706611</v>
      </c>
      <c r="I145" s="147">
        <f t="shared" si="35"/>
        <v>0.59884941769788869</v>
      </c>
      <c r="J145" s="148">
        <f t="shared" si="36"/>
        <v>1362623.3652419148</v>
      </c>
      <c r="K145" s="186"/>
    </row>
    <row r="146" spans="1:12" x14ac:dyDescent="0.25">
      <c r="A146" s="127" t="str">
        <f t="shared" si="33"/>
        <v>GS 3,000 - 4,999</v>
      </c>
      <c r="B146" s="128"/>
      <c r="C146" s="123"/>
      <c r="D146" s="146">
        <v>16768.43279802383</v>
      </c>
      <c r="E146" s="147">
        <v>0.41549388511794461</v>
      </c>
      <c r="F146" s="148">
        <f t="shared" si="34"/>
        <v>6967.1812905900879</v>
      </c>
      <c r="H146" s="146">
        <v>615430.36874945159</v>
      </c>
      <c r="I146" s="147">
        <f t="shared" si="35"/>
        <v>0.41549388511794461</v>
      </c>
      <c r="J146" s="148">
        <f t="shared" si="36"/>
        <v>255707.55493127892</v>
      </c>
      <c r="K146" s="186"/>
    </row>
    <row r="147" spans="1:12" x14ac:dyDescent="0.25">
      <c r="A147" s="127" t="str">
        <f t="shared" si="33"/>
        <v>Large Use</v>
      </c>
      <c r="B147" s="128"/>
      <c r="C147" s="123"/>
      <c r="D147" s="146">
        <v>0</v>
      </c>
      <c r="E147" s="147">
        <v>0.65714391665743455</v>
      </c>
      <c r="F147" s="148">
        <f t="shared" si="34"/>
        <v>0</v>
      </c>
      <c r="H147" s="146">
        <v>859120.04118846392</v>
      </c>
      <c r="I147" s="147">
        <f t="shared" si="35"/>
        <v>0.65714391665743455</v>
      </c>
      <c r="J147" s="148">
        <f t="shared" si="36"/>
        <v>564565.5087454837</v>
      </c>
      <c r="K147" s="186"/>
    </row>
    <row r="148" spans="1:12" x14ac:dyDescent="0.25">
      <c r="A148" s="127" t="str">
        <f>IF(A133="","",A133)</f>
        <v>Street Light</v>
      </c>
      <c r="B148" s="128"/>
      <c r="C148" s="156"/>
      <c r="D148" s="146">
        <v>0</v>
      </c>
      <c r="E148" s="147">
        <v>0.41200114394530563</v>
      </c>
      <c r="F148" s="148">
        <f t="shared" si="34"/>
        <v>0</v>
      </c>
      <c r="H148" s="146">
        <v>44090.904046101437</v>
      </c>
      <c r="I148" s="147">
        <f t="shared" si="35"/>
        <v>0.41200114394530563</v>
      </c>
      <c r="J148" s="148">
        <f t="shared" si="36"/>
        <v>18165.502904576497</v>
      </c>
      <c r="K148" s="186"/>
    </row>
    <row r="149" spans="1:12" x14ac:dyDescent="0.25">
      <c r="A149" s="127" t="str">
        <f>IF(A134="","",A134)</f>
        <v>Sentinel Light</v>
      </c>
      <c r="B149" s="128"/>
      <c r="C149" s="156"/>
      <c r="D149" s="146">
        <v>644.51221350638025</v>
      </c>
      <c r="E149" s="147">
        <v>0.39006957186592073</v>
      </c>
      <c r="F149" s="148">
        <f t="shared" si="34"/>
        <v>251.40460318479063</v>
      </c>
      <c r="H149" s="146">
        <v>0</v>
      </c>
      <c r="I149" s="147">
        <f t="shared" si="35"/>
        <v>0.39006957186592073</v>
      </c>
      <c r="J149" s="148">
        <f t="shared" si="36"/>
        <v>0</v>
      </c>
      <c r="K149" s="186"/>
    </row>
    <row r="150" spans="1:12" x14ac:dyDescent="0.25">
      <c r="A150" s="127" t="str">
        <f>IF(A135="","",A135)</f>
        <v>USL</v>
      </c>
      <c r="B150" s="128"/>
      <c r="C150" s="156"/>
      <c r="D150" s="146">
        <v>6446392.7022053543</v>
      </c>
      <c r="E150" s="147">
        <v>1.4446740600836533E-3</v>
      </c>
      <c r="F150" s="148">
        <f t="shared" si="34"/>
        <v>9312.9363179886423</v>
      </c>
      <c r="H150" s="146">
        <v>4090.9146815282343</v>
      </c>
      <c r="I150" s="147">
        <f t="shared" si="35"/>
        <v>1.4446740600836533E-3</v>
      </c>
      <c r="J150" s="148">
        <f t="shared" si="36"/>
        <v>5.9100383224192194</v>
      </c>
      <c r="K150" s="186"/>
    </row>
    <row r="151" spans="1:12" ht="14.25" customHeight="1" x14ac:dyDescent="0.25">
      <c r="A151" s="127" t="str">
        <f>IF(A136="","",A136)</f>
        <v/>
      </c>
      <c r="B151" s="128"/>
      <c r="C151" s="123"/>
      <c r="D151" s="150"/>
      <c r="E151" s="150"/>
      <c r="F151" s="148">
        <f>D151*E151</f>
        <v>0</v>
      </c>
      <c r="H151" s="150"/>
      <c r="I151" s="150"/>
      <c r="J151" s="148">
        <f>H151*I151</f>
        <v>0</v>
      </c>
      <c r="K151" s="186"/>
    </row>
    <row r="152" spans="1:12" x14ac:dyDescent="0.25">
      <c r="A152" s="127" t="str">
        <f>IF(A137="","",A137)</f>
        <v/>
      </c>
      <c r="B152" s="128"/>
      <c r="C152" s="123"/>
      <c r="D152" s="150"/>
      <c r="E152" s="150"/>
      <c r="F152" s="148">
        <f t="shared" si="34"/>
        <v>0</v>
      </c>
      <c r="H152" s="150"/>
      <c r="I152" s="150"/>
      <c r="J152" s="148">
        <f>H152*I152</f>
        <v>0</v>
      </c>
      <c r="K152" s="186"/>
    </row>
    <row r="153" spans="1:12" x14ac:dyDescent="0.25">
      <c r="A153" s="122" t="s">
        <v>72</v>
      </c>
      <c r="B153" s="143"/>
      <c r="C153" s="123"/>
      <c r="D153" s="141"/>
      <c r="E153" s="127"/>
      <c r="F153" s="148">
        <f>SUM(F142:F152)</f>
        <v>3481306.5714202379</v>
      </c>
      <c r="G153" s="127"/>
      <c r="H153" s="127"/>
      <c r="I153" s="127"/>
      <c r="J153" s="148">
        <f>SUM(J142:J152)</f>
        <v>2299113.308550979</v>
      </c>
      <c r="K153" s="135">
        <f>F153+J153</f>
        <v>5780419.8799712174</v>
      </c>
    </row>
    <row r="155" spans="1:12" x14ac:dyDescent="0.25">
      <c r="A155" s="118" t="s">
        <v>84</v>
      </c>
      <c r="B155" s="187"/>
      <c r="C155" s="119"/>
      <c r="D155" s="189"/>
      <c r="E155" s="187"/>
      <c r="F155" s="186"/>
      <c r="G155" s="8"/>
      <c r="H155" s="191"/>
      <c r="I155" s="187"/>
      <c r="J155" s="186" t="s">
        <v>68</v>
      </c>
      <c r="K155" s="189" t="s">
        <v>63</v>
      </c>
    </row>
    <row r="156" spans="1:12" x14ac:dyDescent="0.25">
      <c r="A156" s="122" t="s">
        <v>75</v>
      </c>
      <c r="B156" s="188"/>
      <c r="C156" s="119"/>
      <c r="D156" s="190"/>
      <c r="E156" s="188"/>
      <c r="F156" s="186"/>
      <c r="G156" s="8"/>
      <c r="H156" s="192"/>
      <c r="I156" s="188"/>
      <c r="J156" s="186"/>
      <c r="K156" s="184"/>
      <c r="L156" s="131"/>
    </row>
    <row r="157" spans="1:12" x14ac:dyDescent="0.25">
      <c r="A157" s="157" t="str">
        <f>A142</f>
        <v>Residential</v>
      </c>
      <c r="B157" s="143"/>
      <c r="C157" s="123"/>
      <c r="D157" s="146">
        <v>169930.61282735536</v>
      </c>
      <c r="E157" s="158">
        <v>0.43</v>
      </c>
      <c r="F157" s="148">
        <f>D157*E157*12</f>
        <v>876841.96218915365</v>
      </c>
      <c r="H157" s="146">
        <v>2107.4612147733042</v>
      </c>
      <c r="I157" s="159">
        <f>E157</f>
        <v>0.43</v>
      </c>
      <c r="J157" s="148">
        <f>H157*I157*12</f>
        <v>10874.49986823025</v>
      </c>
      <c r="K157" s="184"/>
      <c r="L157" s="131"/>
    </row>
    <row r="158" spans="1:12" x14ac:dyDescent="0.25">
      <c r="A158" s="157" t="str">
        <f t="shared" ref="A158:A159" si="37">A143</f>
        <v>Residential Seasonal</v>
      </c>
      <c r="B158" s="143"/>
      <c r="C158" s="123"/>
      <c r="D158" s="146">
        <v>1523.9991785317022</v>
      </c>
      <c r="E158" s="158">
        <f>E157</f>
        <v>0.43</v>
      </c>
      <c r="F158" s="148">
        <f t="shared" ref="F158:F164" si="38">D158*E158*12</f>
        <v>7863.8357612235832</v>
      </c>
      <c r="H158" s="146">
        <v>18.900474179805407</v>
      </c>
      <c r="I158" s="159">
        <f>E158</f>
        <v>0.43</v>
      </c>
      <c r="J158" s="148">
        <f t="shared" ref="J158:J163" si="39">H158*I158*12</f>
        <v>97.526446767795889</v>
      </c>
      <c r="K158" s="184"/>
      <c r="L158" s="131"/>
    </row>
    <row r="159" spans="1:12" x14ac:dyDescent="0.25">
      <c r="A159" s="157" t="str">
        <f t="shared" si="37"/>
        <v>GS&lt;50</v>
      </c>
      <c r="B159" s="143"/>
      <c r="C159" s="123"/>
      <c r="D159" s="146">
        <v>10611.553485025701</v>
      </c>
      <c r="E159" s="158">
        <f>E158</f>
        <v>0.43</v>
      </c>
      <c r="F159" s="148">
        <f t="shared" si="38"/>
        <v>54755.615982732612</v>
      </c>
      <c r="H159" s="146">
        <v>1656.1965492372567</v>
      </c>
      <c r="I159" s="159">
        <f>E159</f>
        <v>0.43</v>
      </c>
      <c r="J159" s="148">
        <f t="shared" si="39"/>
        <v>8545.9741940642452</v>
      </c>
      <c r="K159" s="184"/>
      <c r="L159" s="131"/>
    </row>
    <row r="160" spans="1:12" x14ac:dyDescent="0.25">
      <c r="A160" s="160"/>
      <c r="B160" s="143"/>
      <c r="C160" s="123"/>
      <c r="D160" s="146"/>
      <c r="E160" s="150"/>
      <c r="F160" s="148">
        <f t="shared" si="38"/>
        <v>0</v>
      </c>
      <c r="H160" s="150"/>
      <c r="I160" s="150"/>
      <c r="J160" s="148">
        <f t="shared" si="39"/>
        <v>0</v>
      </c>
      <c r="K160" s="184"/>
      <c r="L160" s="131"/>
    </row>
    <row r="161" spans="1:12" x14ac:dyDescent="0.25">
      <c r="A161" s="160"/>
      <c r="B161" s="143"/>
      <c r="C161" s="123"/>
      <c r="D161" s="150"/>
      <c r="E161" s="150"/>
      <c r="F161" s="148">
        <f t="shared" si="38"/>
        <v>0</v>
      </c>
      <c r="H161" s="150"/>
      <c r="I161" s="150"/>
      <c r="J161" s="148">
        <f t="shared" si="39"/>
        <v>0</v>
      </c>
      <c r="K161" s="184"/>
      <c r="L161" s="131"/>
    </row>
    <row r="162" spans="1:12" x14ac:dyDescent="0.25">
      <c r="A162" s="160"/>
      <c r="B162" s="143"/>
      <c r="C162" s="123"/>
      <c r="D162" s="150"/>
      <c r="E162" s="150"/>
      <c r="F162" s="148">
        <f t="shared" si="38"/>
        <v>0</v>
      </c>
      <c r="H162" s="150"/>
      <c r="I162" s="150"/>
      <c r="J162" s="148">
        <f t="shared" si="39"/>
        <v>0</v>
      </c>
      <c r="K162" s="184"/>
      <c r="L162" s="131"/>
    </row>
    <row r="163" spans="1:12" x14ac:dyDescent="0.25">
      <c r="A163" s="160"/>
      <c r="B163" s="143"/>
      <c r="C163" s="123"/>
      <c r="D163" s="150"/>
      <c r="E163" s="150"/>
      <c r="F163" s="148">
        <f t="shared" si="38"/>
        <v>0</v>
      </c>
      <c r="H163" s="150"/>
      <c r="I163" s="150"/>
      <c r="J163" s="148">
        <f t="shared" si="39"/>
        <v>0</v>
      </c>
      <c r="K163" s="184"/>
      <c r="L163" s="131"/>
    </row>
    <row r="164" spans="1:12" x14ac:dyDescent="0.25">
      <c r="A164" s="160"/>
      <c r="B164" s="143"/>
      <c r="C164" s="123"/>
      <c r="D164" s="150"/>
      <c r="E164" s="150"/>
      <c r="F164" s="148">
        <f t="shared" si="38"/>
        <v>0</v>
      </c>
      <c r="H164" s="150"/>
      <c r="I164" s="150"/>
      <c r="J164" s="148">
        <f>H164*I164*12</f>
        <v>0</v>
      </c>
      <c r="K164" s="161"/>
      <c r="L164" s="131"/>
    </row>
    <row r="165" spans="1:12" x14ac:dyDescent="0.25">
      <c r="A165" s="122" t="s">
        <v>72</v>
      </c>
      <c r="B165" s="143"/>
      <c r="C165" s="123"/>
      <c r="D165" s="127"/>
      <c r="E165" s="127"/>
      <c r="F165" s="148">
        <f>SUM(F157:F164)</f>
        <v>939461.41393310984</v>
      </c>
      <c r="G165" s="127"/>
      <c r="H165" s="127"/>
      <c r="I165" s="127"/>
      <c r="J165" s="148">
        <f>SUM(J157:J164)</f>
        <v>19518.000509062291</v>
      </c>
      <c r="K165" s="148">
        <f>F165+J165</f>
        <v>958979.41444217216</v>
      </c>
    </row>
    <row r="166" spans="1:12" x14ac:dyDescent="0.25">
      <c r="A166" s="127"/>
      <c r="B166" s="127"/>
      <c r="C166" s="123"/>
      <c r="D166" s="127"/>
      <c r="E166" s="127"/>
      <c r="F166" s="127"/>
      <c r="G166" s="127"/>
      <c r="H166" s="127"/>
      <c r="I166" s="127"/>
      <c r="J166" s="127"/>
    </row>
    <row r="167" spans="1:12" x14ac:dyDescent="0.25">
      <c r="A167" s="122" t="s">
        <v>85</v>
      </c>
      <c r="B167" s="127"/>
      <c r="C167" s="123"/>
      <c r="D167" s="127"/>
      <c r="E167" s="127"/>
      <c r="F167" s="148">
        <f>SUM(F24+F61+F78+F93+F138+F153+F165+F123)</f>
        <v>361312663.95960855</v>
      </c>
      <c r="G167" s="127"/>
      <c r="H167" s="127"/>
      <c r="I167" s="127"/>
      <c r="J167" s="148">
        <f>J24+J44+J61+J78+J93+J108+J123+J138+J153+J165</f>
        <v>166427133.672014</v>
      </c>
      <c r="K167" s="135">
        <f>+F167+J167</f>
        <v>527739797.63162255</v>
      </c>
    </row>
    <row r="168" spans="1:12" ht="15.75" thickBot="1" x14ac:dyDescent="0.3">
      <c r="A168" s="122" t="s">
        <v>86</v>
      </c>
      <c r="B168" s="162">
        <v>0.13100000000000001</v>
      </c>
      <c r="C168" s="123"/>
      <c r="D168" s="150"/>
      <c r="E168" s="150"/>
      <c r="F168" s="163">
        <f>-F167*B168</f>
        <v>-47331958.978708722</v>
      </c>
      <c r="G168" s="127"/>
      <c r="H168" s="150"/>
      <c r="I168" s="150"/>
      <c r="J168" s="127">
        <v>0</v>
      </c>
      <c r="K168" s="135">
        <f>+F168+J168</f>
        <v>-47331958.978708722</v>
      </c>
    </row>
    <row r="169" spans="1:12" ht="15.75" thickBot="1" x14ac:dyDescent="0.3">
      <c r="A169" s="122" t="s">
        <v>48</v>
      </c>
      <c r="B169" s="164"/>
      <c r="C169" s="165"/>
      <c r="D169" s="122"/>
      <c r="E169" s="122"/>
      <c r="F169" s="166">
        <f>+F167+F168</f>
        <v>313980704.98089981</v>
      </c>
      <c r="G169" s="122"/>
      <c r="H169" s="122"/>
      <c r="I169" s="122"/>
      <c r="J169" s="166">
        <f>+J167+J168</f>
        <v>166427133.672014</v>
      </c>
      <c r="K169" s="166">
        <f>+K167+K168</f>
        <v>480407838.65291381</v>
      </c>
    </row>
    <row r="170" spans="1:12" ht="15.75" thickTop="1" x14ac:dyDescent="0.25">
      <c r="A170" s="165"/>
      <c r="B170" s="167"/>
      <c r="C170" s="116"/>
      <c r="D170" s="116"/>
      <c r="E170" s="116"/>
      <c r="F170" s="168"/>
      <c r="G170" s="116"/>
      <c r="H170" s="116"/>
      <c r="I170" s="116"/>
      <c r="J170" s="168"/>
      <c r="K170" s="168"/>
    </row>
    <row r="171" spans="1:12" x14ac:dyDescent="0.25">
      <c r="A171" s="123" t="s">
        <v>87</v>
      </c>
    </row>
    <row r="172" spans="1:12" x14ac:dyDescent="0.25">
      <c r="A172" s="123" t="s">
        <v>88</v>
      </c>
    </row>
    <row r="173" spans="1:12" x14ac:dyDescent="0.25">
      <c r="A173" s="116"/>
    </row>
    <row r="174" spans="1:12" x14ac:dyDescent="0.25">
      <c r="D174" s="185" t="str">
        <f>D10 &amp; " - Cop"</f>
        <v>2028 Test Year - Cop</v>
      </c>
      <c r="E174" s="185"/>
    </row>
    <row r="175" spans="1:12" x14ac:dyDescent="0.25">
      <c r="D175" s="127" t="s">
        <v>89</v>
      </c>
      <c r="E175" s="169">
        <f>K24</f>
        <v>301536618.78278077</v>
      </c>
    </row>
    <row r="176" spans="1:12" x14ac:dyDescent="0.25">
      <c r="D176" s="127" t="s">
        <v>90</v>
      </c>
      <c r="E176" s="136">
        <f>K44</f>
        <v>101834062.74697655</v>
      </c>
    </row>
    <row r="177" spans="4:5" x14ac:dyDescent="0.25">
      <c r="D177" s="127" t="s">
        <v>91</v>
      </c>
      <c r="E177" s="136">
        <f>(K93+K108+K123+K138)</f>
        <v>26779349.209825277</v>
      </c>
    </row>
    <row r="178" spans="4:5" x14ac:dyDescent="0.25">
      <c r="D178" s="127" t="s">
        <v>92</v>
      </c>
      <c r="E178" s="136">
        <f>K61</f>
        <v>53486711.923183382</v>
      </c>
    </row>
    <row r="179" spans="4:5" x14ac:dyDescent="0.25">
      <c r="D179" s="127" t="s">
        <v>93</v>
      </c>
      <c r="E179" s="136">
        <f>K78</f>
        <v>37363655.67444317</v>
      </c>
    </row>
    <row r="180" spans="4:5" x14ac:dyDescent="0.25">
      <c r="D180" s="127" t="s">
        <v>94</v>
      </c>
      <c r="E180" s="136">
        <f>K153</f>
        <v>5780419.8799712174</v>
      </c>
    </row>
    <row r="181" spans="4:5" x14ac:dyDescent="0.25">
      <c r="D181" s="127" t="s">
        <v>95</v>
      </c>
      <c r="E181" s="136">
        <f>K165</f>
        <v>958979.41444217216</v>
      </c>
    </row>
    <row r="182" spans="4:5" x14ac:dyDescent="0.25">
      <c r="D182" s="127" t="s">
        <v>96</v>
      </c>
      <c r="E182" s="136">
        <f>+K168</f>
        <v>-47331958.978708722</v>
      </c>
    </row>
    <row r="183" spans="4:5" x14ac:dyDescent="0.25">
      <c r="D183" s="122" t="s">
        <v>48</v>
      </c>
      <c r="E183" s="170">
        <f>SUM(E175:E182)</f>
        <v>480407838.65291381</v>
      </c>
    </row>
    <row r="184" spans="4:5" x14ac:dyDescent="0.25">
      <c r="E184" s="111">
        <f>+E183-K169</f>
        <v>0</v>
      </c>
    </row>
  </sheetData>
  <mergeCells count="90">
    <mergeCell ref="A1:J1"/>
    <mergeCell ref="E9:F9"/>
    <mergeCell ref="I9:J9"/>
    <mergeCell ref="E10:F10"/>
    <mergeCell ref="I10:J10"/>
    <mergeCell ref="K12:K23"/>
    <mergeCell ref="I25:J25"/>
    <mergeCell ref="B26:B27"/>
    <mergeCell ref="D26:D27"/>
    <mergeCell ref="E26:E27"/>
    <mergeCell ref="F26:F27"/>
    <mergeCell ref="H26:H27"/>
    <mergeCell ref="I26:I27"/>
    <mergeCell ref="J26:J27"/>
    <mergeCell ref="K26:K27"/>
    <mergeCell ref="B11:B12"/>
    <mergeCell ref="K28:K43"/>
    <mergeCell ref="B46:B47"/>
    <mergeCell ref="D46:D47"/>
    <mergeCell ref="E46:E47"/>
    <mergeCell ref="F46:F47"/>
    <mergeCell ref="H46:H47"/>
    <mergeCell ref="I46:I47"/>
    <mergeCell ref="J46:J47"/>
    <mergeCell ref="K46:K47"/>
    <mergeCell ref="K48:K60"/>
    <mergeCell ref="B63:B64"/>
    <mergeCell ref="D63:D64"/>
    <mergeCell ref="E63:E64"/>
    <mergeCell ref="F63:F64"/>
    <mergeCell ref="H63:H64"/>
    <mergeCell ref="I63:I64"/>
    <mergeCell ref="J63:J64"/>
    <mergeCell ref="K63:K64"/>
    <mergeCell ref="K65:K77"/>
    <mergeCell ref="B80:B81"/>
    <mergeCell ref="D80:D81"/>
    <mergeCell ref="E80:E81"/>
    <mergeCell ref="F80:F81"/>
    <mergeCell ref="H80:H81"/>
    <mergeCell ref="I80:I81"/>
    <mergeCell ref="J80:J81"/>
    <mergeCell ref="K80:K81"/>
    <mergeCell ref="K82:K92"/>
    <mergeCell ref="B95:B96"/>
    <mergeCell ref="D95:D96"/>
    <mergeCell ref="E95:E96"/>
    <mergeCell ref="F95:F96"/>
    <mergeCell ref="H95:H96"/>
    <mergeCell ref="I95:I96"/>
    <mergeCell ref="J95:J96"/>
    <mergeCell ref="K95:K96"/>
    <mergeCell ref="K97:K107"/>
    <mergeCell ref="B110:B111"/>
    <mergeCell ref="D110:D111"/>
    <mergeCell ref="E110:E111"/>
    <mergeCell ref="F110:F111"/>
    <mergeCell ref="H110:H111"/>
    <mergeCell ref="I110:I111"/>
    <mergeCell ref="J110:J111"/>
    <mergeCell ref="K110:K111"/>
    <mergeCell ref="K112:K122"/>
    <mergeCell ref="B125:B126"/>
    <mergeCell ref="D125:D126"/>
    <mergeCell ref="E125:E126"/>
    <mergeCell ref="F125:F126"/>
    <mergeCell ref="H125:H126"/>
    <mergeCell ref="I125:I126"/>
    <mergeCell ref="J125:J126"/>
    <mergeCell ref="K125:K126"/>
    <mergeCell ref="K127:K137"/>
    <mergeCell ref="B140:B141"/>
    <mergeCell ref="D140:D141"/>
    <mergeCell ref="E140:E141"/>
    <mergeCell ref="F140:F141"/>
    <mergeCell ref="H140:H141"/>
    <mergeCell ref="I140:I141"/>
    <mergeCell ref="J140:J141"/>
    <mergeCell ref="K140:K141"/>
    <mergeCell ref="K157:K163"/>
    <mergeCell ref="D174:E174"/>
    <mergeCell ref="K142:K152"/>
    <mergeCell ref="B155:B156"/>
    <mergeCell ref="D155:D156"/>
    <mergeCell ref="E155:E156"/>
    <mergeCell ref="F155:F156"/>
    <mergeCell ref="H155:H156"/>
    <mergeCell ref="I155:I156"/>
    <mergeCell ref="J155:J156"/>
    <mergeCell ref="K155:K15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369921-A9CC-4998-BF2B-1F2F1FCC4822}">
  <sheetPr codeName="Sheet6"/>
  <dimension ref="A1:AA72"/>
  <sheetViews>
    <sheetView workbookViewId="0">
      <selection activeCell="N7" sqref="N7"/>
    </sheetView>
  </sheetViews>
  <sheetFormatPr defaultColWidth="9.28515625" defaultRowHeight="15" outlineLevelRow="1" x14ac:dyDescent="0.25"/>
  <cols>
    <col min="1" max="1" width="9.28515625" style="1"/>
    <col min="2" max="2" width="43.28515625" style="1" customWidth="1"/>
    <col min="3" max="3" width="7.28515625" style="1" customWidth="1"/>
    <col min="4" max="4" width="10.28515625" style="1" customWidth="1"/>
    <col min="5" max="5" width="7.5703125" style="1" customWidth="1"/>
    <col min="6" max="6" width="20.28515625" style="1" customWidth="1"/>
    <col min="7" max="7" width="14.5703125" style="1" customWidth="1"/>
    <col min="8" max="10" width="17.42578125" style="1" customWidth="1"/>
    <col min="11" max="11" width="21.28515625" style="1" customWidth="1"/>
    <col min="12" max="12" width="16.5703125" style="1" customWidth="1"/>
    <col min="13" max="13" width="12.42578125" style="1" bestFit="1" customWidth="1"/>
    <col min="14" max="14" width="12" style="1" bestFit="1" customWidth="1"/>
    <col min="15" max="16384" width="9.28515625" style="1"/>
  </cols>
  <sheetData>
    <row r="1" spans="1:27" x14ac:dyDescent="0.25">
      <c r="B1" s="2"/>
    </row>
    <row r="2" spans="1:27" x14ac:dyDescent="0.25">
      <c r="A2" s="3"/>
      <c r="B2" s="3"/>
      <c r="C2" s="3"/>
      <c r="D2" s="3"/>
      <c r="E2" s="3"/>
      <c r="K2" s="4" t="s">
        <v>0</v>
      </c>
      <c r="L2" s="5" t="s">
        <v>110</v>
      </c>
    </row>
    <row r="3" spans="1:27" ht="18" x14ac:dyDescent="0.25">
      <c r="A3" s="3"/>
      <c r="C3" s="6"/>
      <c r="D3" s="6"/>
      <c r="E3" s="6"/>
      <c r="F3" s="6"/>
      <c r="G3" s="6"/>
      <c r="H3" s="6"/>
      <c r="I3" s="6"/>
      <c r="J3" s="6"/>
      <c r="K3" s="4" t="s">
        <v>1</v>
      </c>
      <c r="L3" s="7"/>
    </row>
    <row r="4" spans="1:27" x14ac:dyDescent="0.25">
      <c r="B4" s="177" t="s">
        <v>100</v>
      </c>
      <c r="C4" s="177"/>
      <c r="D4" s="177"/>
      <c r="E4" s="177"/>
      <c r="F4" s="177"/>
      <c r="G4" s="177"/>
      <c r="H4" s="177"/>
      <c r="I4" s="177"/>
      <c r="K4" s="4" t="s">
        <v>3</v>
      </c>
      <c r="L4" s="7"/>
    </row>
    <row r="5" spans="1:27" ht="18" customHeight="1" x14ac:dyDescent="0.25">
      <c r="B5" s="177"/>
      <c r="C5" s="177"/>
      <c r="D5" s="177"/>
      <c r="E5" s="177"/>
      <c r="F5" s="177"/>
      <c r="G5" s="177"/>
      <c r="H5" s="177"/>
      <c r="I5" s="177"/>
      <c r="J5" s="6"/>
      <c r="K5" s="4" t="s">
        <v>4</v>
      </c>
      <c r="L5" s="7"/>
    </row>
    <row r="6" spans="1:27" ht="15" customHeight="1" x14ac:dyDescent="0.25">
      <c r="B6" s="177"/>
      <c r="C6" s="177"/>
      <c r="D6" s="177"/>
      <c r="E6" s="177"/>
      <c r="F6" s="177"/>
      <c r="G6" s="177"/>
      <c r="H6" s="177"/>
      <c r="I6" s="177"/>
      <c r="J6" s="6"/>
      <c r="K6" s="4" t="s">
        <v>5</v>
      </c>
      <c r="L6" s="5"/>
    </row>
    <row r="7" spans="1:27" x14ac:dyDescent="0.25">
      <c r="B7" s="8"/>
      <c r="K7" s="4"/>
      <c r="L7" s="9"/>
    </row>
    <row r="8" spans="1:27" x14ac:dyDescent="0.25">
      <c r="B8" s="8"/>
      <c r="K8" s="4" t="s">
        <v>6</v>
      </c>
      <c r="L8" s="175">
        <v>46150</v>
      </c>
    </row>
    <row r="9" spans="1:27" x14ac:dyDescent="0.25">
      <c r="B9" s="8"/>
    </row>
    <row r="10" spans="1:27" ht="15.75" thickBot="1" x14ac:dyDescent="0.3">
      <c r="A10" s="10"/>
      <c r="B10" s="11"/>
      <c r="C10" s="12"/>
      <c r="D10" s="13"/>
      <c r="E10" s="13"/>
      <c r="F10" s="13"/>
      <c r="G10" s="10"/>
      <c r="H10" s="10"/>
      <c r="I10" s="10"/>
      <c r="J10" s="10"/>
      <c r="K10" s="10"/>
      <c r="L10" s="13"/>
      <c r="Q10" s="14"/>
      <c r="R10" s="14"/>
      <c r="S10" s="14"/>
      <c r="T10" s="14"/>
      <c r="U10" s="14"/>
      <c r="V10" s="14"/>
      <c r="Y10" s="15"/>
      <c r="Z10" s="15"/>
      <c r="AA10" s="15"/>
    </row>
    <row r="11" spans="1:27" ht="15.75" x14ac:dyDescent="0.25">
      <c r="A11" s="16"/>
      <c r="B11" s="17"/>
      <c r="C11" s="14"/>
      <c r="D11" s="14"/>
      <c r="E11" s="14"/>
      <c r="F11" s="14"/>
      <c r="G11" s="15"/>
      <c r="H11" s="14"/>
      <c r="I11" s="14"/>
      <c r="J11" s="14"/>
      <c r="K11" s="14"/>
      <c r="L11" s="18"/>
      <c r="M11" s="19"/>
      <c r="N11" s="17"/>
      <c r="O11" s="14"/>
      <c r="P11" s="14"/>
      <c r="Q11" s="14"/>
      <c r="R11" s="14"/>
      <c r="S11" s="14"/>
      <c r="T11" s="14"/>
      <c r="U11" s="14"/>
      <c r="V11" s="14"/>
      <c r="Y11" s="15"/>
      <c r="Z11" s="15"/>
      <c r="AA11" s="15"/>
    </row>
    <row r="12" spans="1:27" ht="15.75" x14ac:dyDescent="0.25">
      <c r="A12" s="18" t="s">
        <v>7</v>
      </c>
      <c r="B12" s="19" t="s">
        <v>8</v>
      </c>
      <c r="C12" s="17"/>
      <c r="D12" s="14"/>
      <c r="E12" s="14"/>
      <c r="F12" s="14"/>
      <c r="G12" s="15"/>
      <c r="H12" s="14"/>
      <c r="I12" s="14"/>
      <c r="J12" s="14"/>
      <c r="K12" s="14"/>
      <c r="L12" s="18"/>
      <c r="M12" s="19"/>
      <c r="N12" s="17"/>
      <c r="O12" s="14"/>
      <c r="P12" s="14"/>
      <c r="Q12" s="14"/>
      <c r="R12" s="14"/>
      <c r="S12" s="14"/>
      <c r="T12" s="14"/>
      <c r="U12" s="14"/>
      <c r="V12" s="14"/>
      <c r="Y12" s="15"/>
      <c r="Z12" s="15"/>
      <c r="AA12" s="15"/>
    </row>
    <row r="13" spans="1:27" ht="16.5" thickBot="1" x14ac:dyDescent="0.3">
      <c r="A13" s="16"/>
      <c r="B13" s="17"/>
      <c r="C13" s="14"/>
      <c r="D13" s="14"/>
      <c r="E13" s="14"/>
      <c r="F13" s="14"/>
      <c r="G13" s="15"/>
      <c r="H13" s="14"/>
      <c r="I13" s="14"/>
      <c r="J13" s="14"/>
      <c r="K13" s="14"/>
      <c r="L13" s="18"/>
      <c r="M13" s="19"/>
      <c r="N13" s="17"/>
      <c r="O13" s="14"/>
      <c r="P13" s="14"/>
      <c r="Q13" s="14"/>
      <c r="R13" s="14"/>
      <c r="S13" s="14"/>
      <c r="T13" s="14"/>
      <c r="U13" s="14"/>
      <c r="V13" s="14"/>
      <c r="Y13" s="15"/>
      <c r="Z13" s="15"/>
      <c r="AA13" s="15"/>
    </row>
    <row r="14" spans="1:27" ht="15.75" thickBot="1" x14ac:dyDescent="0.3">
      <c r="A14" s="15"/>
      <c r="B14" s="15" t="s">
        <v>9</v>
      </c>
      <c r="C14" s="15"/>
      <c r="D14" s="15"/>
      <c r="E14" s="15"/>
      <c r="F14" s="15"/>
      <c r="G14" s="20"/>
      <c r="H14" s="21"/>
      <c r="J14" s="22"/>
      <c r="K14" s="22"/>
      <c r="N14" s="23"/>
      <c r="O14" s="23"/>
      <c r="P14" s="15"/>
    </row>
    <row r="15" spans="1:27" x14ac:dyDescent="0.25">
      <c r="A15" s="18"/>
      <c r="B15" s="24" t="s">
        <v>10</v>
      </c>
      <c r="C15" s="15" t="s">
        <v>11</v>
      </c>
      <c r="D15" s="15"/>
      <c r="E15" s="15"/>
      <c r="F15" s="15"/>
      <c r="G15" s="25" t="s">
        <v>12</v>
      </c>
      <c r="H15" s="26" t="s">
        <v>13</v>
      </c>
      <c r="J15" s="27"/>
      <c r="K15" s="27"/>
      <c r="N15" s="23"/>
      <c r="O15" s="23"/>
      <c r="P15" s="15"/>
    </row>
    <row r="16" spans="1:27" ht="15.75" thickBot="1" x14ac:dyDescent="0.3">
      <c r="A16" s="15"/>
      <c r="B16" s="28"/>
      <c r="C16" s="15"/>
      <c r="D16" s="15"/>
      <c r="E16" s="15"/>
      <c r="F16" s="15"/>
      <c r="G16" s="29"/>
      <c r="H16" s="30"/>
      <c r="J16" s="27"/>
      <c r="K16" s="27"/>
      <c r="N16" s="23"/>
      <c r="O16" s="23"/>
      <c r="P16" s="15"/>
    </row>
    <row r="17" spans="1:16" ht="29.25" customHeight="1" x14ac:dyDescent="0.25">
      <c r="A17" s="15"/>
      <c r="B17" s="31" t="s">
        <v>14</v>
      </c>
      <c r="C17" s="178" t="s">
        <v>15</v>
      </c>
      <c r="D17" s="179"/>
      <c r="E17" s="180"/>
      <c r="F17" s="32"/>
      <c r="G17" s="33">
        <v>37.42161626016</v>
      </c>
      <c r="H17" s="34">
        <f>G17</f>
        <v>37.42161626016</v>
      </c>
      <c r="J17" s="35"/>
      <c r="K17" s="35"/>
      <c r="N17" s="15"/>
      <c r="O17" s="15"/>
      <c r="P17" s="15"/>
    </row>
    <row r="18" spans="1:16" ht="32.25" customHeight="1" x14ac:dyDescent="0.25">
      <c r="A18" s="15"/>
      <c r="B18" s="31" t="s">
        <v>16</v>
      </c>
      <c r="C18" s="178" t="s">
        <v>17</v>
      </c>
      <c r="D18" s="179"/>
      <c r="E18" s="180"/>
      <c r="F18" s="36"/>
      <c r="G18" s="37">
        <v>75.295184407520011</v>
      </c>
      <c r="H18" s="38">
        <f>G18</f>
        <v>75.295184407520011</v>
      </c>
      <c r="J18" s="35"/>
      <c r="K18" s="35"/>
      <c r="N18" s="15"/>
      <c r="O18" s="15"/>
      <c r="P18" s="15"/>
    </row>
    <row r="19" spans="1:16" x14ac:dyDescent="0.25">
      <c r="A19" s="15"/>
      <c r="B19" s="31" t="s">
        <v>18</v>
      </c>
      <c r="C19" s="181"/>
      <c r="D19" s="182"/>
      <c r="E19" s="183"/>
      <c r="F19" s="36"/>
      <c r="G19" s="39"/>
      <c r="H19" s="38"/>
      <c r="J19" s="40"/>
      <c r="K19" s="35"/>
      <c r="N19" s="15"/>
      <c r="O19" s="15"/>
      <c r="P19" s="15"/>
    </row>
    <row r="20" spans="1:16" ht="40.9" customHeight="1" x14ac:dyDescent="0.25">
      <c r="A20" s="15"/>
      <c r="B20" s="41" t="s">
        <v>19</v>
      </c>
      <c r="C20" s="178" t="s">
        <v>20</v>
      </c>
      <c r="D20" s="179"/>
      <c r="E20" s="180"/>
      <c r="F20" s="36"/>
      <c r="G20" s="42"/>
      <c r="H20" s="43">
        <f>SUM(H17:H19)</f>
        <v>112.71680066768002</v>
      </c>
      <c r="J20" s="44"/>
      <c r="K20" s="44"/>
      <c r="N20" s="15"/>
      <c r="O20" s="15"/>
      <c r="P20" s="15"/>
    </row>
    <row r="21" spans="1:16" ht="15.75" thickBot="1" x14ac:dyDescent="0.3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5"/>
      <c r="N21" s="15"/>
      <c r="O21" s="15"/>
      <c r="P21" s="15"/>
    </row>
    <row r="22" spans="1:16" x14ac:dyDescent="0.25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</row>
    <row r="23" spans="1:16" ht="15.75" customHeight="1" outlineLevel="1" x14ac:dyDescent="0.25">
      <c r="A23" s="18" t="s">
        <v>21</v>
      </c>
      <c r="B23" s="19" t="s">
        <v>22</v>
      </c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</row>
    <row r="24" spans="1:16" ht="15" customHeight="1" outlineLevel="1" x14ac:dyDescent="0.25">
      <c r="A24" s="15"/>
      <c r="B24" s="45" t="s">
        <v>23</v>
      </c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</row>
    <row r="25" spans="1:16" ht="15" customHeight="1" outlineLevel="1" x14ac:dyDescent="0.25">
      <c r="A25" s="15"/>
      <c r="B25" s="4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</row>
    <row r="26" spans="1:16" ht="15" customHeight="1" outlineLevel="1" x14ac:dyDescent="0.25">
      <c r="A26" s="15"/>
      <c r="B26" s="46" t="s">
        <v>24</v>
      </c>
      <c r="E26" s="47"/>
      <c r="F26" s="48"/>
      <c r="G26" s="176" t="s">
        <v>101</v>
      </c>
      <c r="H26" s="176"/>
      <c r="I26" s="176"/>
      <c r="J26" s="176"/>
      <c r="K26" s="176"/>
      <c r="L26" s="176"/>
      <c r="M26" s="15"/>
      <c r="N26" s="15"/>
      <c r="O26" s="15"/>
      <c r="P26" s="15"/>
    </row>
    <row r="27" spans="1:16" ht="15" customHeight="1" outlineLevel="1" x14ac:dyDescent="0.25">
      <c r="A27" s="15"/>
      <c r="B27" s="49" t="s">
        <v>26</v>
      </c>
      <c r="C27" s="50"/>
      <c r="D27" s="50" t="s">
        <v>27</v>
      </c>
      <c r="E27" s="51" t="s">
        <v>28</v>
      </c>
      <c r="F27" s="52"/>
      <c r="G27" s="52"/>
      <c r="H27" s="52"/>
      <c r="I27" s="52"/>
      <c r="J27" s="52"/>
      <c r="K27" s="52"/>
      <c r="L27" s="52"/>
      <c r="M27" s="15"/>
      <c r="N27" s="15"/>
      <c r="O27" s="15"/>
      <c r="P27" s="15"/>
    </row>
    <row r="28" spans="1:16" ht="42.75" customHeight="1" outlineLevel="1" x14ac:dyDescent="0.25">
      <c r="A28" s="15"/>
      <c r="B28" s="53" t="s">
        <v>29</v>
      </c>
      <c r="C28" s="54" t="s">
        <v>30</v>
      </c>
      <c r="D28" s="54" t="s">
        <v>31</v>
      </c>
      <c r="E28" s="55" t="s">
        <v>31</v>
      </c>
      <c r="F28" s="56" t="s">
        <v>32</v>
      </c>
      <c r="G28" s="56"/>
      <c r="H28" s="56" t="s">
        <v>33</v>
      </c>
      <c r="I28" s="56" t="s">
        <v>34</v>
      </c>
      <c r="J28" s="56" t="s">
        <v>35</v>
      </c>
      <c r="K28" s="56" t="s">
        <v>36</v>
      </c>
      <c r="L28" s="57" t="s">
        <v>37</v>
      </c>
      <c r="M28" s="15"/>
      <c r="N28" s="15"/>
      <c r="O28" s="15"/>
      <c r="P28" s="15"/>
    </row>
    <row r="29" spans="1:16" ht="15" customHeight="1" outlineLevel="1" x14ac:dyDescent="0.25">
      <c r="A29" s="15"/>
      <c r="B29" s="58" t="s">
        <v>38</v>
      </c>
      <c r="C29" s="59" t="s">
        <v>39</v>
      </c>
      <c r="D29" s="59">
        <v>4006</v>
      </c>
      <c r="E29" s="60">
        <v>4705</v>
      </c>
      <c r="F29" s="61">
        <v>0</v>
      </c>
      <c r="G29" s="62"/>
      <c r="H29" s="61">
        <v>19629220.028545246</v>
      </c>
      <c r="I29" s="61">
        <v>1582760036.2896814</v>
      </c>
      <c r="J29" s="63">
        <f t="shared" ref="J29:J39" si="0">+$G$17/1000</f>
        <v>3.7421616260160002E-2</v>
      </c>
      <c r="K29" s="63">
        <f t="shared" ref="K29:K39" si="1">+$H$20/1000</f>
        <v>0.11271680066768001</v>
      </c>
      <c r="L29" s="64">
        <f t="shared" ref="L29:L39" si="2">(+F29+H29)*J29+(I29*K29)</f>
        <v>179138204.65462846</v>
      </c>
      <c r="M29" s="15"/>
      <c r="N29" s="15"/>
      <c r="O29" s="15"/>
      <c r="P29" s="15"/>
    </row>
    <row r="30" spans="1:16" ht="15" customHeight="1" outlineLevel="1" x14ac:dyDescent="0.25">
      <c r="A30" s="15"/>
      <c r="B30" s="58" t="s">
        <v>40</v>
      </c>
      <c r="C30" s="59" t="s">
        <v>39</v>
      </c>
      <c r="D30" s="59">
        <v>4010</v>
      </c>
      <c r="E30" s="60">
        <v>4705</v>
      </c>
      <c r="F30" s="61">
        <v>0</v>
      </c>
      <c r="G30" s="62"/>
      <c r="H30" s="61">
        <v>176956.23314083385</v>
      </c>
      <c r="I30" s="61">
        <v>14268486.143635565</v>
      </c>
      <c r="J30" s="63">
        <f t="shared" si="0"/>
        <v>3.7421616260160002E-2</v>
      </c>
      <c r="K30" s="63">
        <f t="shared" si="1"/>
        <v>0.11271680066768001</v>
      </c>
      <c r="L30" s="64">
        <f t="shared" si="2"/>
        <v>1614920.096733164</v>
      </c>
      <c r="M30" s="15"/>
      <c r="N30" s="15"/>
      <c r="O30" s="15"/>
      <c r="P30" s="15"/>
    </row>
    <row r="31" spans="1:16" ht="15" customHeight="1" outlineLevel="1" x14ac:dyDescent="0.25">
      <c r="A31" s="15"/>
      <c r="B31" s="58" t="s">
        <v>41</v>
      </c>
      <c r="C31" s="59" t="s">
        <v>39</v>
      </c>
      <c r="D31" s="59">
        <v>4035</v>
      </c>
      <c r="E31" s="60">
        <v>4705</v>
      </c>
      <c r="F31" s="61">
        <v>48176.467516989454</v>
      </c>
      <c r="G31" s="62"/>
      <c r="H31" s="61">
        <v>50274297.555317074</v>
      </c>
      <c r="I31" s="61">
        <v>322425273.03782141</v>
      </c>
      <c r="J31" s="63">
        <f t="shared" si="0"/>
        <v>3.7421616260160002E-2</v>
      </c>
      <c r="K31" s="63">
        <f t="shared" si="1"/>
        <v>0.11271680066768001</v>
      </c>
      <c r="L31" s="64">
        <f t="shared" si="2"/>
        <v>38225893.543370791</v>
      </c>
      <c r="M31" s="15"/>
      <c r="N31" s="15"/>
      <c r="O31" s="15"/>
      <c r="P31" s="15"/>
    </row>
    <row r="32" spans="1:16" ht="15" customHeight="1" outlineLevel="1" x14ac:dyDescent="0.25">
      <c r="A32" s="15"/>
      <c r="B32" s="58" t="s">
        <v>42</v>
      </c>
      <c r="C32" s="59" t="s">
        <v>39</v>
      </c>
      <c r="D32" s="59">
        <v>4010</v>
      </c>
      <c r="E32" s="60">
        <v>4705</v>
      </c>
      <c r="F32" s="61">
        <v>106790836.51870051</v>
      </c>
      <c r="G32" s="62"/>
      <c r="H32" s="61">
        <v>862379087.18776202</v>
      </c>
      <c r="I32" s="61">
        <v>502902661.05608374</v>
      </c>
      <c r="J32" s="63">
        <f t="shared" si="0"/>
        <v>3.7421616260160002E-2</v>
      </c>
      <c r="K32" s="63">
        <f t="shared" si="1"/>
        <v>0.11271680066768001</v>
      </c>
      <c r="L32" s="64">
        <f t="shared" si="2"/>
        <v>92953483.977336228</v>
      </c>
      <c r="M32" s="15"/>
      <c r="N32" s="15"/>
      <c r="O32" s="15"/>
      <c r="P32" s="15"/>
    </row>
    <row r="33" spans="1:16" ht="15" customHeight="1" outlineLevel="1" x14ac:dyDescent="0.25">
      <c r="A33" s="15"/>
      <c r="B33" s="58" t="s">
        <v>43</v>
      </c>
      <c r="C33" s="59" t="s">
        <v>39</v>
      </c>
      <c r="D33" s="59">
        <v>4025</v>
      </c>
      <c r="E33" s="60">
        <v>4705</v>
      </c>
      <c r="F33" s="61">
        <v>262053978.55036849</v>
      </c>
      <c r="G33" s="62"/>
      <c r="H33" s="61">
        <v>52053395.213162027</v>
      </c>
      <c r="I33" s="61">
        <v>8558382.3219841849</v>
      </c>
      <c r="J33" s="63">
        <f t="shared" si="0"/>
        <v>3.7421616260160002E-2</v>
      </c>
      <c r="K33" s="63">
        <f t="shared" si="1"/>
        <v>0.11271680066768001</v>
      </c>
      <c r="L33" s="64">
        <f t="shared" si="2"/>
        <v>12719079.079690376</v>
      </c>
      <c r="M33" s="15"/>
      <c r="N33" s="15"/>
      <c r="O33" s="15"/>
      <c r="P33" s="15"/>
    </row>
    <row r="34" spans="1:16" ht="15" customHeight="1" outlineLevel="1" x14ac:dyDescent="0.25">
      <c r="A34" s="15"/>
      <c r="B34" s="58" t="s">
        <v>44</v>
      </c>
      <c r="C34" s="59" t="s">
        <v>39</v>
      </c>
      <c r="D34" s="59">
        <v>4025</v>
      </c>
      <c r="E34" s="60">
        <v>4705</v>
      </c>
      <c r="F34" s="61">
        <v>482216351.64675933</v>
      </c>
      <c r="G34" s="62"/>
      <c r="H34" s="61">
        <v>64580497.994314246</v>
      </c>
      <c r="I34" s="61">
        <v>0</v>
      </c>
      <c r="J34" s="63">
        <f t="shared" si="0"/>
        <v>3.7421616260160002E-2</v>
      </c>
      <c r="K34" s="63">
        <f t="shared" si="1"/>
        <v>0.11271680066768001</v>
      </c>
      <c r="L34" s="64">
        <f t="shared" si="2"/>
        <v>20462021.879532665</v>
      </c>
      <c r="M34" s="15"/>
      <c r="N34" s="15"/>
      <c r="O34" s="15"/>
      <c r="P34" s="15"/>
    </row>
    <row r="35" spans="1:16" ht="15" customHeight="1" outlineLevel="1" x14ac:dyDescent="0.25">
      <c r="A35" s="15"/>
      <c r="B35" s="58" t="s">
        <v>45</v>
      </c>
      <c r="C35" s="59" t="s">
        <v>39</v>
      </c>
      <c r="D35" s="59">
        <v>4025</v>
      </c>
      <c r="E35" s="60">
        <v>4705</v>
      </c>
      <c r="F35" s="61">
        <v>0</v>
      </c>
      <c r="G35" s="62"/>
      <c r="H35" s="61">
        <v>16684897.207780968</v>
      </c>
      <c r="I35" s="61">
        <v>0</v>
      </c>
      <c r="J35" s="63">
        <f t="shared" si="0"/>
        <v>3.7421616260160002E-2</v>
      </c>
      <c r="K35" s="63">
        <f t="shared" si="1"/>
        <v>0.11271680066768001</v>
      </c>
      <c r="L35" s="64">
        <f t="shared" si="2"/>
        <v>624375.82064979454</v>
      </c>
      <c r="M35" s="15"/>
      <c r="N35" s="15"/>
      <c r="O35" s="15"/>
      <c r="P35" s="15"/>
    </row>
    <row r="36" spans="1:16" ht="15" customHeight="1" outlineLevel="1" x14ac:dyDescent="0.25">
      <c r="A36" s="15"/>
      <c r="B36" s="58" t="s">
        <v>46</v>
      </c>
      <c r="C36" s="59" t="s">
        <v>39</v>
      </c>
      <c r="D36" s="59">
        <v>4025</v>
      </c>
      <c r="E36" s="60">
        <v>4705</v>
      </c>
      <c r="F36" s="61">
        <v>0</v>
      </c>
      <c r="G36" s="62"/>
      <c r="H36" s="61">
        <v>0</v>
      </c>
      <c r="I36" s="61">
        <v>87998.819065329662</v>
      </c>
      <c r="J36" s="63">
        <f t="shared" si="0"/>
        <v>3.7421616260160002E-2</v>
      </c>
      <c r="K36" s="63">
        <f t="shared" si="1"/>
        <v>0.11271680066768001</v>
      </c>
      <c r="L36" s="64">
        <f t="shared" si="2"/>
        <v>9918.9453475780028</v>
      </c>
      <c r="M36" s="15"/>
      <c r="N36" s="15"/>
      <c r="O36" s="15"/>
      <c r="P36" s="15"/>
    </row>
    <row r="37" spans="1:16" ht="15" customHeight="1" outlineLevel="1" x14ac:dyDescent="0.25">
      <c r="A37" s="15"/>
      <c r="B37" s="58" t="s">
        <v>47</v>
      </c>
      <c r="C37" s="59" t="s">
        <v>39</v>
      </c>
      <c r="D37" s="59">
        <v>4025</v>
      </c>
      <c r="E37" s="60">
        <v>4705</v>
      </c>
      <c r="F37" s="61">
        <v>0</v>
      </c>
      <c r="G37" s="62"/>
      <c r="H37" s="61">
        <v>4241.5965224950141</v>
      </c>
      <c r="I37" s="61">
        <v>6683834.544820426</v>
      </c>
      <c r="J37" s="63">
        <f t="shared" si="0"/>
        <v>3.7421616260160002E-2</v>
      </c>
      <c r="K37" s="63">
        <f t="shared" si="1"/>
        <v>0.11271680066768001</v>
      </c>
      <c r="L37" s="64">
        <f t="shared" si="2"/>
        <v>753539.17348167289</v>
      </c>
      <c r="M37" s="15"/>
      <c r="N37" s="15"/>
      <c r="O37" s="15"/>
      <c r="P37" s="15"/>
    </row>
    <row r="38" spans="1:16" ht="15" customHeight="1" outlineLevel="1" x14ac:dyDescent="0.25">
      <c r="A38" s="15"/>
      <c r="B38" s="58"/>
      <c r="C38" s="59" t="s">
        <v>39</v>
      </c>
      <c r="D38" s="59">
        <v>4025</v>
      </c>
      <c r="E38" s="60">
        <v>4705</v>
      </c>
      <c r="F38" s="61"/>
      <c r="G38" s="62"/>
      <c r="H38" s="61"/>
      <c r="I38" s="61"/>
      <c r="J38" s="63">
        <f t="shared" si="0"/>
        <v>3.7421616260160002E-2</v>
      </c>
      <c r="K38" s="63">
        <f t="shared" si="1"/>
        <v>0.11271680066768001</v>
      </c>
      <c r="L38" s="64">
        <f t="shared" si="2"/>
        <v>0</v>
      </c>
      <c r="M38" s="15"/>
      <c r="N38" s="15"/>
      <c r="O38" s="15"/>
      <c r="P38" s="15"/>
    </row>
    <row r="39" spans="1:16" ht="15" customHeight="1" outlineLevel="1" x14ac:dyDescent="0.25">
      <c r="A39" s="15"/>
      <c r="B39" s="58"/>
      <c r="C39" s="59" t="s">
        <v>39</v>
      </c>
      <c r="D39" s="59">
        <v>4025</v>
      </c>
      <c r="E39" s="60">
        <v>4705</v>
      </c>
      <c r="F39" s="61"/>
      <c r="G39" s="62"/>
      <c r="H39" s="61"/>
      <c r="I39" s="61"/>
      <c r="J39" s="63">
        <f t="shared" si="0"/>
        <v>3.7421616260160002E-2</v>
      </c>
      <c r="K39" s="63">
        <f t="shared" si="1"/>
        <v>0.11271680066768001</v>
      </c>
      <c r="L39" s="64">
        <f t="shared" si="2"/>
        <v>0</v>
      </c>
      <c r="M39" s="15"/>
      <c r="N39" s="15"/>
      <c r="O39" s="15"/>
      <c r="P39" s="15"/>
    </row>
    <row r="40" spans="1:16" ht="15" customHeight="1" outlineLevel="1" x14ac:dyDescent="0.25">
      <c r="A40" s="15"/>
      <c r="B40" s="65" t="s">
        <v>48</v>
      </c>
      <c r="C40" s="66"/>
      <c r="D40" s="67"/>
      <c r="E40" s="68"/>
      <c r="F40" s="69"/>
      <c r="G40" s="70"/>
      <c r="H40" s="69"/>
      <c r="I40" s="71"/>
      <c r="J40" s="71"/>
      <c r="K40" s="69"/>
      <c r="L40" s="72">
        <f>SUM(L29:L39)</f>
        <v>346501437.1707707</v>
      </c>
      <c r="M40" s="15"/>
      <c r="N40" s="15"/>
      <c r="O40" s="15"/>
      <c r="P40" s="15"/>
    </row>
    <row r="41" spans="1:16" ht="15" customHeight="1" outlineLevel="1" x14ac:dyDescent="0.25">
      <c r="A41" s="15"/>
      <c r="B41" s="4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</row>
    <row r="42" spans="1:16" ht="15" customHeight="1" outlineLevel="1" x14ac:dyDescent="0.25">
      <c r="A42" s="15"/>
      <c r="B42" s="28"/>
      <c r="C42" s="15"/>
      <c r="D42" s="15"/>
      <c r="E42" s="15"/>
      <c r="F42" s="73"/>
      <c r="G42" s="73"/>
      <c r="H42" s="15"/>
      <c r="I42" s="15"/>
      <c r="J42" s="15"/>
      <c r="K42" s="15"/>
      <c r="L42" s="15"/>
      <c r="M42" s="15"/>
      <c r="N42" s="15"/>
      <c r="O42" s="15"/>
      <c r="P42" s="15"/>
    </row>
    <row r="43" spans="1:16" ht="15.75" customHeight="1" outlineLevel="1" x14ac:dyDescent="0.25">
      <c r="A43" s="15"/>
      <c r="B43" s="46" t="s">
        <v>49</v>
      </c>
      <c r="E43" s="47"/>
      <c r="F43" s="74"/>
      <c r="G43" s="176">
        <v>2029</v>
      </c>
      <c r="H43" s="176"/>
      <c r="I43" s="176"/>
      <c r="J43" s="176"/>
      <c r="K43" s="176"/>
      <c r="L43" s="176"/>
      <c r="M43" s="15"/>
      <c r="N43" s="15"/>
      <c r="O43" s="15"/>
      <c r="P43" s="15"/>
    </row>
    <row r="44" spans="1:16" ht="15" customHeight="1" outlineLevel="1" x14ac:dyDescent="0.25">
      <c r="A44" s="15"/>
      <c r="B44" s="49" t="s">
        <v>26</v>
      </c>
      <c r="C44" s="54"/>
      <c r="D44" s="50" t="s">
        <v>27</v>
      </c>
      <c r="E44" s="51" t="s">
        <v>28</v>
      </c>
      <c r="F44" s="75"/>
      <c r="G44" s="76" t="s">
        <v>50</v>
      </c>
      <c r="H44" s="77"/>
      <c r="I44" s="77"/>
      <c r="J44" s="78"/>
      <c r="K44" s="79" t="s">
        <v>51</v>
      </c>
      <c r="L44" s="80" t="s">
        <v>37</v>
      </c>
      <c r="M44" s="15"/>
      <c r="N44" s="15"/>
      <c r="O44" s="15"/>
      <c r="P44" s="15"/>
    </row>
    <row r="45" spans="1:16" ht="15" customHeight="1" outlineLevel="1" x14ac:dyDescent="0.25">
      <c r="A45" s="15"/>
      <c r="B45" s="58"/>
      <c r="C45" s="59"/>
      <c r="D45" s="59">
        <v>4035</v>
      </c>
      <c r="E45" s="60">
        <v>4707</v>
      </c>
      <c r="F45" s="81"/>
      <c r="G45" s="82">
        <f>F31</f>
        <v>48176.467516989454</v>
      </c>
      <c r="H45" s="77"/>
      <c r="I45" s="77"/>
      <c r="J45" s="83"/>
      <c r="K45" s="172">
        <v>3.2600799450326769E-2</v>
      </c>
      <c r="L45" s="85">
        <f>+K45*G45</f>
        <v>1570.5913557465553</v>
      </c>
      <c r="M45" s="15"/>
      <c r="N45" s="15"/>
      <c r="O45" s="15"/>
      <c r="P45" s="15"/>
    </row>
    <row r="46" spans="1:16" ht="15" customHeight="1" outlineLevel="1" x14ac:dyDescent="0.25">
      <c r="A46" s="15"/>
      <c r="B46" s="58"/>
      <c r="C46" s="59"/>
      <c r="D46" s="59">
        <v>4010</v>
      </c>
      <c r="E46" s="60">
        <v>4707</v>
      </c>
      <c r="F46" s="81"/>
      <c r="G46" s="82">
        <f t="shared" ref="G46:G48" si="3">F32</f>
        <v>106790836.51870051</v>
      </c>
      <c r="H46" s="77"/>
      <c r="I46" s="77"/>
      <c r="J46" s="83"/>
      <c r="K46" s="84">
        <f>K45</f>
        <v>3.2600799450326769E-2</v>
      </c>
      <c r="L46" s="85">
        <f>+K46*G46</f>
        <v>3481466.6444787872</v>
      </c>
      <c r="M46" s="15"/>
      <c r="N46" s="15"/>
      <c r="O46" s="15"/>
      <c r="P46" s="15"/>
    </row>
    <row r="47" spans="1:16" ht="15" customHeight="1" outlineLevel="1" x14ac:dyDescent="0.25">
      <c r="A47" s="15"/>
      <c r="B47" s="58"/>
      <c r="C47" s="59"/>
      <c r="D47" s="59">
        <v>4010</v>
      </c>
      <c r="E47" s="60">
        <v>4707</v>
      </c>
      <c r="F47" s="81"/>
      <c r="G47" s="82">
        <f t="shared" si="3"/>
        <v>262053978.55036849</v>
      </c>
      <c r="H47" s="77"/>
      <c r="I47" s="77"/>
      <c r="J47" s="83"/>
      <c r="K47" s="58">
        <f t="shared" ref="K47:K48" si="4">K46</f>
        <v>3.2600799450326769E-2</v>
      </c>
      <c r="L47" s="85">
        <f>+K47*G47</f>
        <v>8543169.1998807956</v>
      </c>
      <c r="M47" s="15"/>
      <c r="N47" s="15"/>
      <c r="O47" s="15"/>
      <c r="P47" s="15"/>
    </row>
    <row r="48" spans="1:16" ht="15" customHeight="1" outlineLevel="1" x14ac:dyDescent="0.25">
      <c r="A48" s="15"/>
      <c r="B48" s="58"/>
      <c r="C48" s="59"/>
      <c r="D48" s="59">
        <v>4010</v>
      </c>
      <c r="E48" s="60">
        <v>4707</v>
      </c>
      <c r="F48" s="81"/>
      <c r="G48" s="82">
        <f t="shared" si="3"/>
        <v>482216351.64675933</v>
      </c>
      <c r="H48" s="77"/>
      <c r="I48" s="77"/>
      <c r="J48" s="83"/>
      <c r="K48" s="58">
        <f t="shared" si="4"/>
        <v>3.2600799450326769E-2</v>
      </c>
      <c r="L48" s="85">
        <f>+K48*G48</f>
        <v>15720638.571704252</v>
      </c>
      <c r="M48" s="15"/>
      <c r="N48" s="15"/>
      <c r="O48" s="15"/>
      <c r="P48" s="15"/>
    </row>
    <row r="49" spans="1:16" ht="15" customHeight="1" outlineLevel="1" x14ac:dyDescent="0.25">
      <c r="A49" s="15"/>
      <c r="B49" s="58"/>
      <c r="C49" s="59"/>
      <c r="D49" s="59">
        <v>4010</v>
      </c>
      <c r="E49" s="60">
        <v>4707</v>
      </c>
      <c r="F49" s="81"/>
      <c r="G49" s="82"/>
      <c r="H49" s="77"/>
      <c r="I49" s="77"/>
      <c r="J49" s="86"/>
      <c r="K49" s="58"/>
      <c r="L49" s="85">
        <f>+K49*G49</f>
        <v>0</v>
      </c>
      <c r="M49" s="15"/>
      <c r="N49" s="15"/>
      <c r="O49" s="15"/>
      <c r="P49" s="15"/>
    </row>
    <row r="50" spans="1:16" ht="15" customHeight="1" outlineLevel="1" x14ac:dyDescent="0.25">
      <c r="A50" s="15"/>
      <c r="F50" s="87">
        <f>+F45+F46</f>
        <v>0</v>
      </c>
      <c r="G50" s="88">
        <f>SUM(G45:G49)</f>
        <v>851109343.18334532</v>
      </c>
      <c r="H50" s="77"/>
      <c r="I50" s="77"/>
      <c r="J50" s="89"/>
      <c r="K50" s="90"/>
      <c r="L50" s="91">
        <f>SUM(L45:L49)</f>
        <v>27746845.007419579</v>
      </c>
      <c r="M50" s="15"/>
      <c r="N50" s="15"/>
      <c r="O50" s="15"/>
      <c r="P50" s="15"/>
    </row>
    <row r="51" spans="1:16" ht="15" customHeight="1" outlineLevel="1" x14ac:dyDescent="0.25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</row>
    <row r="52" spans="1:16" ht="15.75" customHeight="1" outlineLevel="1" x14ac:dyDescent="0.25">
      <c r="B52" s="46" t="s">
        <v>52</v>
      </c>
      <c r="E52" s="47"/>
      <c r="F52" s="48"/>
      <c r="G52" s="176">
        <f>G43</f>
        <v>2029</v>
      </c>
      <c r="H52" s="176"/>
      <c r="I52" s="176"/>
      <c r="J52" s="176"/>
      <c r="K52" s="176"/>
      <c r="L52" s="176"/>
    </row>
    <row r="53" spans="1:16" ht="15" customHeight="1" outlineLevel="1" x14ac:dyDescent="0.25">
      <c r="A53" s="92"/>
      <c r="B53" s="49" t="s">
        <v>26</v>
      </c>
      <c r="C53" s="50"/>
      <c r="D53" s="50" t="s">
        <v>27</v>
      </c>
      <c r="E53" s="51" t="s">
        <v>28</v>
      </c>
      <c r="F53" s="52"/>
      <c r="G53" s="52"/>
      <c r="H53" s="52"/>
      <c r="I53" s="52"/>
      <c r="J53" s="52"/>
      <c r="K53" s="52"/>
      <c r="L53" s="57" t="s">
        <v>37</v>
      </c>
      <c r="M53" s="92"/>
      <c r="N53" s="92"/>
      <c r="O53" s="92"/>
      <c r="P53" s="92"/>
    </row>
    <row r="54" spans="1:16" ht="30.75" customHeight="1" outlineLevel="1" x14ac:dyDescent="0.25">
      <c r="B54" s="53" t="s">
        <v>29</v>
      </c>
      <c r="C54" s="54" t="s">
        <v>30</v>
      </c>
      <c r="D54" s="54" t="s">
        <v>31</v>
      </c>
      <c r="E54" s="54" t="s">
        <v>31</v>
      </c>
      <c r="F54" s="93"/>
      <c r="G54" s="93"/>
      <c r="H54" s="56" t="s">
        <v>53</v>
      </c>
      <c r="I54" s="94"/>
      <c r="J54" s="94"/>
      <c r="K54" s="93" t="s">
        <v>54</v>
      </c>
    </row>
    <row r="55" spans="1:16" ht="15" customHeight="1" outlineLevel="1" x14ac:dyDescent="0.25">
      <c r="B55" s="95" t="str">
        <f>IF(B29=0,"",B29)</f>
        <v>Residential</v>
      </c>
      <c r="C55" s="59" t="s">
        <v>39</v>
      </c>
      <c r="D55" s="59">
        <v>4006</v>
      </c>
      <c r="E55" s="59">
        <v>4707</v>
      </c>
      <c r="F55" s="96"/>
      <c r="G55" s="96"/>
      <c r="H55" s="97">
        <f>+H29</f>
        <v>19629220.028545246</v>
      </c>
      <c r="I55" s="96"/>
      <c r="J55" s="96"/>
      <c r="K55" s="98">
        <f>+$G$18/1000</f>
        <v>7.5295184407520005E-2</v>
      </c>
      <c r="L55" s="64">
        <f t="shared" ref="L55:L65" si="5">+K55*H55</f>
        <v>1477985.7418250993</v>
      </c>
    </row>
    <row r="56" spans="1:16" ht="15" customHeight="1" outlineLevel="1" x14ac:dyDescent="0.25">
      <c r="B56" s="95" t="str">
        <f t="shared" ref="B56:B65" si="6">IF(B30=0,"",B30)</f>
        <v>Residential Seasonal</v>
      </c>
      <c r="C56" s="59" t="s">
        <v>39</v>
      </c>
      <c r="D56" s="59">
        <v>4010</v>
      </c>
      <c r="E56" s="59">
        <v>4707</v>
      </c>
      <c r="F56" s="96"/>
      <c r="G56" s="96"/>
      <c r="H56" s="97">
        <f t="shared" ref="H56:H63" si="7">+H30</f>
        <v>176956.23314083385</v>
      </c>
      <c r="I56" s="96"/>
      <c r="J56" s="96"/>
      <c r="K56" s="98">
        <f>+$G$18/1000</f>
        <v>7.5295184407520005E-2</v>
      </c>
      <c r="L56" s="64">
        <f t="shared" si="5"/>
        <v>13323.952206399188</v>
      </c>
    </row>
    <row r="57" spans="1:16" ht="15" customHeight="1" outlineLevel="1" x14ac:dyDescent="0.25">
      <c r="B57" s="95" t="str">
        <f t="shared" si="6"/>
        <v>GS&lt;50</v>
      </c>
      <c r="C57" s="59" t="s">
        <v>39</v>
      </c>
      <c r="D57" s="59">
        <v>4035</v>
      </c>
      <c r="E57" s="59">
        <v>4707</v>
      </c>
      <c r="F57" s="96"/>
      <c r="G57" s="96"/>
      <c r="H57" s="97">
        <f>+H31</f>
        <v>50274297.555317074</v>
      </c>
      <c r="I57" s="96"/>
      <c r="J57" s="96"/>
      <c r="K57" s="98">
        <f>+$G$18/1000</f>
        <v>7.5295184407520005E-2</v>
      </c>
      <c r="L57" s="64">
        <f>+K57*H57</f>
        <v>3785412.5053861313</v>
      </c>
    </row>
    <row r="58" spans="1:16" ht="15" customHeight="1" outlineLevel="1" x14ac:dyDescent="0.25">
      <c r="B58" s="95" t="str">
        <f>IF(B32=0,"",B32)</f>
        <v>GS 50 - 2,999</v>
      </c>
      <c r="C58" s="59" t="s">
        <v>39</v>
      </c>
      <c r="D58" s="59">
        <v>4010</v>
      </c>
      <c r="E58" s="59">
        <v>4707</v>
      </c>
      <c r="F58" s="96"/>
      <c r="G58" s="96"/>
      <c r="H58" s="97">
        <f t="shared" si="7"/>
        <v>862379087.18776202</v>
      </c>
      <c r="I58" s="96"/>
      <c r="J58" s="96"/>
      <c r="K58" s="98">
        <f t="shared" ref="K58:K65" si="8">+$G$18/1000</f>
        <v>7.5295184407520005E-2</v>
      </c>
      <c r="L58" s="64">
        <f t="shared" si="5"/>
        <v>64932992.398991317</v>
      </c>
    </row>
    <row r="59" spans="1:16" ht="15" customHeight="1" outlineLevel="1" x14ac:dyDescent="0.25">
      <c r="B59" s="95" t="str">
        <f>IF(B33=0,"",B33)</f>
        <v>GS 3,000 - 4,999</v>
      </c>
      <c r="C59" s="59" t="s">
        <v>39</v>
      </c>
      <c r="D59" s="59">
        <v>4025</v>
      </c>
      <c r="E59" s="59">
        <v>4707</v>
      </c>
      <c r="F59" s="96"/>
      <c r="G59" s="96"/>
      <c r="H59" s="97">
        <f>+H33</f>
        <v>52053395.213162027</v>
      </c>
      <c r="I59" s="96"/>
      <c r="J59" s="96"/>
      <c r="K59" s="98">
        <f>+$G$18/1000</f>
        <v>7.5295184407520005E-2</v>
      </c>
      <c r="L59" s="64">
        <f t="shared" si="5"/>
        <v>3919369.9916125541</v>
      </c>
    </row>
    <row r="60" spans="1:16" ht="15" customHeight="1" outlineLevel="1" x14ac:dyDescent="0.25">
      <c r="B60" s="95" t="str">
        <f t="shared" si="6"/>
        <v>Large Use</v>
      </c>
      <c r="C60" s="59" t="s">
        <v>39</v>
      </c>
      <c r="D60" s="59">
        <v>4025</v>
      </c>
      <c r="E60" s="59">
        <v>4707</v>
      </c>
      <c r="F60" s="96"/>
      <c r="G60" s="96"/>
      <c r="H60" s="97">
        <f t="shared" si="7"/>
        <v>64580497.994314246</v>
      </c>
      <c r="I60" s="96"/>
      <c r="J60" s="96"/>
      <c r="K60" s="98">
        <f t="shared" si="8"/>
        <v>7.5295184407520005E-2</v>
      </c>
      <c r="L60" s="64">
        <f t="shared" si="5"/>
        <v>4862600.5056113666</v>
      </c>
    </row>
    <row r="61" spans="1:16" ht="15" customHeight="1" outlineLevel="1" x14ac:dyDescent="0.25">
      <c r="B61" s="95" t="str">
        <f t="shared" si="6"/>
        <v>Street Light</v>
      </c>
      <c r="C61" s="59" t="s">
        <v>39</v>
      </c>
      <c r="D61" s="59">
        <v>4025</v>
      </c>
      <c r="E61" s="59">
        <v>4707</v>
      </c>
      <c r="F61" s="96"/>
      <c r="G61" s="96"/>
      <c r="H61" s="97">
        <f t="shared" si="7"/>
        <v>16684897.207780968</v>
      </c>
      <c r="I61" s="96"/>
      <c r="J61" s="96"/>
      <c r="K61" s="98">
        <f t="shared" si="8"/>
        <v>7.5295184407520005E-2</v>
      </c>
      <c r="L61" s="64">
        <f t="shared" si="5"/>
        <v>1256292.4120803836</v>
      </c>
    </row>
    <row r="62" spans="1:16" ht="15" customHeight="1" outlineLevel="1" x14ac:dyDescent="0.25">
      <c r="B62" s="95" t="str">
        <f>IF(B36=0,"",B36)</f>
        <v>Sentinel Light</v>
      </c>
      <c r="C62" s="59" t="s">
        <v>39</v>
      </c>
      <c r="D62" s="59">
        <v>4025</v>
      </c>
      <c r="E62" s="59">
        <v>4707</v>
      </c>
      <c r="F62" s="96"/>
      <c r="G62" s="96"/>
      <c r="H62" s="97">
        <f>+H36</f>
        <v>0</v>
      </c>
      <c r="I62" s="96"/>
      <c r="J62" s="96"/>
      <c r="K62" s="98">
        <f t="shared" si="8"/>
        <v>7.5295184407520005E-2</v>
      </c>
      <c r="L62" s="64">
        <f t="shared" si="5"/>
        <v>0</v>
      </c>
    </row>
    <row r="63" spans="1:16" ht="15" customHeight="1" outlineLevel="1" x14ac:dyDescent="0.25">
      <c r="B63" s="95" t="str">
        <f t="shared" si="6"/>
        <v>USL</v>
      </c>
      <c r="C63" s="59" t="s">
        <v>39</v>
      </c>
      <c r="D63" s="59">
        <v>4025</v>
      </c>
      <c r="E63" s="59">
        <v>4707</v>
      </c>
      <c r="F63" s="96"/>
      <c r="G63" s="96"/>
      <c r="H63" s="97">
        <f t="shared" si="7"/>
        <v>4241.5965224950141</v>
      </c>
      <c r="I63" s="96"/>
      <c r="J63" s="96"/>
      <c r="K63" s="98">
        <f t="shared" si="8"/>
        <v>7.5295184407520005E-2</v>
      </c>
      <c r="L63" s="64">
        <f t="shared" si="5"/>
        <v>319.37179234355767</v>
      </c>
    </row>
    <row r="64" spans="1:16" ht="15" customHeight="1" outlineLevel="1" x14ac:dyDescent="0.25">
      <c r="B64" s="95" t="str">
        <f t="shared" si="6"/>
        <v/>
      </c>
      <c r="C64" s="59" t="s">
        <v>39</v>
      </c>
      <c r="D64" s="59">
        <v>4025</v>
      </c>
      <c r="E64" s="59">
        <v>4707</v>
      </c>
      <c r="F64" s="96"/>
      <c r="G64" s="96"/>
      <c r="H64" s="97">
        <f>+H38</f>
        <v>0</v>
      </c>
      <c r="I64" s="96"/>
      <c r="J64" s="96"/>
      <c r="K64" s="98">
        <f t="shared" si="8"/>
        <v>7.5295184407520005E-2</v>
      </c>
      <c r="L64" s="64">
        <f>+K64*H64</f>
        <v>0</v>
      </c>
    </row>
    <row r="65" spans="1:16" ht="15" customHeight="1" outlineLevel="1" x14ac:dyDescent="0.25">
      <c r="B65" s="95" t="str">
        <f t="shared" si="6"/>
        <v/>
      </c>
      <c r="C65" s="59" t="s">
        <v>39</v>
      </c>
      <c r="D65" s="59">
        <v>4025</v>
      </c>
      <c r="E65" s="59">
        <v>4707</v>
      </c>
      <c r="F65" s="96"/>
      <c r="G65" s="96"/>
      <c r="H65" s="97">
        <f>+H39</f>
        <v>0</v>
      </c>
      <c r="I65" s="96"/>
      <c r="J65" s="96"/>
      <c r="K65" s="98">
        <f t="shared" si="8"/>
        <v>7.5295184407520005E-2</v>
      </c>
      <c r="L65" s="64">
        <f t="shared" si="5"/>
        <v>0</v>
      </c>
    </row>
    <row r="66" spans="1:16" ht="15" customHeight="1" outlineLevel="1" x14ac:dyDescent="0.25">
      <c r="B66" s="95" t="s">
        <v>55</v>
      </c>
      <c r="C66" s="54"/>
      <c r="D66" s="54"/>
      <c r="E66" s="55"/>
      <c r="F66" s="99"/>
      <c r="G66" s="99"/>
      <c r="H66" s="100">
        <f>SUM(H55:H65)</f>
        <v>1065782593.0165448</v>
      </c>
      <c r="I66" s="99"/>
      <c r="J66" s="99"/>
      <c r="K66" s="101"/>
      <c r="L66" s="72"/>
      <c r="P66" s="102"/>
    </row>
    <row r="67" spans="1:16" ht="15" customHeight="1" outlineLevel="1" x14ac:dyDescent="0.25">
      <c r="B67" s="49" t="s">
        <v>48</v>
      </c>
      <c r="C67" s="103"/>
      <c r="D67" s="50"/>
      <c r="E67" s="51"/>
      <c r="F67" s="104"/>
      <c r="G67" s="104"/>
      <c r="H67" s="104"/>
      <c r="I67" s="104"/>
      <c r="J67" s="104"/>
      <c r="K67" s="69"/>
      <c r="L67" s="105">
        <f>SUM(L55:L65)</f>
        <v>80248296.87950559</v>
      </c>
    </row>
    <row r="68" spans="1:16" ht="15" customHeight="1" outlineLevel="1" x14ac:dyDescent="0.25">
      <c r="B68" s="92"/>
      <c r="C68" s="106"/>
      <c r="D68" s="107"/>
      <c r="E68" s="107"/>
      <c r="F68" s="108"/>
      <c r="G68" s="108"/>
      <c r="H68" s="108"/>
      <c r="I68" s="108"/>
      <c r="J68" s="108"/>
      <c r="K68" s="108"/>
      <c r="L68" s="8"/>
    </row>
    <row r="69" spans="1:16" ht="15" customHeight="1" outlineLevel="1" x14ac:dyDescent="0.25">
      <c r="L69" s="109"/>
    </row>
    <row r="70" spans="1:16" ht="21" x14ac:dyDescent="0.55000000000000004">
      <c r="A70" s="1" t="s">
        <v>56</v>
      </c>
      <c r="F70" s="110"/>
      <c r="G70" s="110"/>
      <c r="H70" s="110"/>
      <c r="I70" s="110"/>
      <c r="J70" s="110"/>
      <c r="K70" s="110"/>
    </row>
    <row r="71" spans="1:16" x14ac:dyDescent="0.25">
      <c r="A71" s="1" t="s">
        <v>57</v>
      </c>
      <c r="G71" s="111"/>
      <c r="H71" s="111"/>
      <c r="I71" s="111"/>
      <c r="J71" s="111"/>
      <c r="K71" s="111"/>
    </row>
    <row r="72" spans="1:16" x14ac:dyDescent="0.25">
      <c r="A72" s="1" t="s">
        <v>58</v>
      </c>
    </row>
  </sheetData>
  <mergeCells count="8">
    <mergeCell ref="G43:L43"/>
    <mergeCell ref="G52:L52"/>
    <mergeCell ref="B4:I6"/>
    <mergeCell ref="C17:E17"/>
    <mergeCell ref="C18:E18"/>
    <mergeCell ref="C19:E19"/>
    <mergeCell ref="C20:E20"/>
    <mergeCell ref="G26:L26"/>
  </mergeCells>
  <conditionalFormatting sqref="B1">
    <cfRule type="expression" dxfId="2" priority="1" stopIfTrue="1">
      <formula>LEFT($C1,6)="Macros"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729C1B-080E-4EB2-8C8B-78A3D28889BD}">
  <sheetPr codeName="Sheet7"/>
  <dimension ref="A1:L184"/>
  <sheetViews>
    <sheetView workbookViewId="0">
      <selection activeCell="L5" sqref="L5"/>
    </sheetView>
  </sheetViews>
  <sheetFormatPr defaultColWidth="9.28515625" defaultRowHeight="15" x14ac:dyDescent="0.25"/>
  <cols>
    <col min="1" max="1" width="37" style="1" customWidth="1"/>
    <col min="2" max="2" width="8" style="1" customWidth="1"/>
    <col min="3" max="3" width="1.5703125" style="1" customWidth="1"/>
    <col min="4" max="4" width="23.28515625" style="1" bestFit="1" customWidth="1"/>
    <col min="5" max="5" width="15.28515625" style="1" bestFit="1" customWidth="1"/>
    <col min="6" max="6" width="12.7109375" style="1" bestFit="1" customWidth="1"/>
    <col min="7" max="7" width="2.28515625" style="1" customWidth="1"/>
    <col min="8" max="8" width="19.28515625" style="1" customWidth="1"/>
    <col min="9" max="9" width="11.28515625" style="1" customWidth="1"/>
    <col min="10" max="10" width="13.28515625" style="1" customWidth="1"/>
    <col min="11" max="11" width="16.28515625" style="1" bestFit="1" customWidth="1"/>
    <col min="12" max="12" width="12" style="1" bestFit="1" customWidth="1"/>
    <col min="13" max="16384" width="9.28515625" style="1"/>
  </cols>
  <sheetData>
    <row r="1" spans="1:11" ht="21" x14ac:dyDescent="0.35">
      <c r="A1" s="200" t="s">
        <v>102</v>
      </c>
      <c r="B1" s="200"/>
      <c r="C1" s="200"/>
      <c r="D1" s="200"/>
      <c r="E1" s="200"/>
      <c r="F1" s="200"/>
      <c r="G1" s="200"/>
      <c r="H1" s="200"/>
      <c r="I1" s="200"/>
      <c r="J1" s="200"/>
    </row>
    <row r="2" spans="1:11" x14ac:dyDescent="0.25">
      <c r="A2" s="112"/>
      <c r="B2" s="112"/>
      <c r="C2" s="112"/>
      <c r="D2" s="112"/>
      <c r="E2" s="112"/>
      <c r="F2" s="112"/>
      <c r="G2" s="112"/>
      <c r="H2" s="112"/>
      <c r="I2" s="112"/>
      <c r="J2" s="4" t="s">
        <v>0</v>
      </c>
      <c r="K2" s="5" t="s">
        <v>110</v>
      </c>
    </row>
    <row r="3" spans="1:11" x14ac:dyDescent="0.25">
      <c r="A3" s="112"/>
      <c r="B3" s="112"/>
      <c r="C3" s="112"/>
      <c r="D3" s="112"/>
      <c r="E3" s="112"/>
      <c r="F3" s="112"/>
      <c r="G3" s="112"/>
      <c r="H3" s="112"/>
      <c r="I3" s="112"/>
      <c r="J3" s="4" t="s">
        <v>1</v>
      </c>
      <c r="K3" s="5"/>
    </row>
    <row r="4" spans="1:11" x14ac:dyDescent="0.25">
      <c r="A4" s="112"/>
      <c r="B4" s="112"/>
      <c r="C4" s="112"/>
      <c r="D4" s="112"/>
      <c r="E4" s="112"/>
      <c r="F4" s="112"/>
      <c r="G4" s="112"/>
      <c r="H4" s="112"/>
      <c r="I4" s="112"/>
      <c r="J4" s="4" t="s">
        <v>3</v>
      </c>
      <c r="K4" s="5"/>
    </row>
    <row r="5" spans="1:11" x14ac:dyDescent="0.25">
      <c r="A5" s="112"/>
      <c r="B5" s="112"/>
      <c r="C5" s="112"/>
      <c r="D5" s="112"/>
      <c r="E5" s="112"/>
      <c r="F5" s="112"/>
      <c r="G5" s="112"/>
      <c r="H5" s="112"/>
      <c r="I5" s="112"/>
      <c r="J5" s="4" t="s">
        <v>4</v>
      </c>
      <c r="K5" s="5"/>
    </row>
    <row r="6" spans="1:11" x14ac:dyDescent="0.25">
      <c r="A6" s="112"/>
      <c r="B6" s="112"/>
      <c r="C6" s="112"/>
      <c r="D6" s="112"/>
      <c r="E6" s="112"/>
      <c r="F6" s="112"/>
      <c r="G6" s="112"/>
      <c r="H6" s="112"/>
      <c r="I6" s="112"/>
      <c r="J6" s="4" t="s">
        <v>5</v>
      </c>
      <c r="K6" s="5"/>
    </row>
    <row r="7" spans="1:11" x14ac:dyDescent="0.25">
      <c r="A7" s="1" t="s">
        <v>60</v>
      </c>
      <c r="J7" s="4"/>
      <c r="K7" s="9"/>
    </row>
    <row r="8" spans="1:11" x14ac:dyDescent="0.25">
      <c r="A8" s="1" t="s">
        <v>61</v>
      </c>
      <c r="J8" s="4" t="s">
        <v>6</v>
      </c>
      <c r="K8" s="175">
        <v>46150</v>
      </c>
    </row>
    <row r="9" spans="1:11" x14ac:dyDescent="0.25">
      <c r="A9" s="1" t="s">
        <v>62</v>
      </c>
      <c r="E9" s="184"/>
      <c r="F9" s="184"/>
      <c r="G9" s="8"/>
      <c r="H9" s="8"/>
      <c r="I9" s="184"/>
      <c r="J9" s="184"/>
    </row>
    <row r="10" spans="1:11" x14ac:dyDescent="0.25">
      <c r="B10" s="113"/>
      <c r="C10" s="114"/>
      <c r="D10" s="173" t="str">
        <f>'App.2-ZA_Com. Exp. (2029)'!G26</f>
        <v>2029 Test Year</v>
      </c>
      <c r="E10" s="201" t="s">
        <v>13</v>
      </c>
      <c r="F10" s="201"/>
      <c r="G10" s="116"/>
      <c r="H10" s="115" t="str">
        <f>D10</f>
        <v>2029 Test Year</v>
      </c>
      <c r="I10" s="201" t="s">
        <v>12</v>
      </c>
      <c r="J10" s="201"/>
      <c r="K10" s="117" t="s">
        <v>63</v>
      </c>
    </row>
    <row r="11" spans="1:11" x14ac:dyDescent="0.25">
      <c r="A11" s="118" t="s">
        <v>64</v>
      </c>
      <c r="B11" s="197" t="s">
        <v>65</v>
      </c>
      <c r="C11" s="119"/>
      <c r="D11" s="120" t="s">
        <v>66</v>
      </c>
      <c r="E11" s="120" t="s">
        <v>67</v>
      </c>
      <c r="F11" s="57" t="s">
        <v>68</v>
      </c>
      <c r="G11" s="8"/>
      <c r="H11" s="120" t="s">
        <v>66</v>
      </c>
      <c r="I11" s="120" t="s">
        <v>67</v>
      </c>
      <c r="J11" s="57" t="s">
        <v>68</v>
      </c>
      <c r="K11" s="121" t="s">
        <v>69</v>
      </c>
    </row>
    <row r="12" spans="1:11" x14ac:dyDescent="0.25">
      <c r="A12" s="122" t="s">
        <v>70</v>
      </c>
      <c r="B12" s="198"/>
      <c r="C12" s="123"/>
      <c r="D12" s="124"/>
      <c r="E12" s="125"/>
      <c r="F12" s="126"/>
      <c r="H12" s="124"/>
      <c r="I12" s="125"/>
      <c r="J12" s="126"/>
      <c r="K12" s="186"/>
    </row>
    <row r="13" spans="1:11" x14ac:dyDescent="0.25">
      <c r="A13" s="127" t="s">
        <v>38</v>
      </c>
      <c r="B13" s="128"/>
      <c r="C13" s="123"/>
      <c r="D13" s="124">
        <f>'App.2-ZA_Com. Exp. (2029)'!I29</f>
        <v>1582760036.2896814</v>
      </c>
      <c r="E13" s="171"/>
      <c r="F13" s="129">
        <f>D13*'App.2-ZA_Com. Exp. (2029)'!K29</f>
        <v>178403647.51523399</v>
      </c>
      <c r="H13" s="124">
        <f>'App.2-ZA_Com. Exp. (2029)'!H29</f>
        <v>19629220.028545246</v>
      </c>
      <c r="I13" s="130"/>
      <c r="J13" s="126">
        <f>H13*'App.2-ZA_Com. Exp. (2029)'!J29</f>
        <v>734557.13939446711</v>
      </c>
      <c r="K13" s="186"/>
    </row>
    <row r="14" spans="1:11" x14ac:dyDescent="0.25">
      <c r="A14" s="127" t="s">
        <v>40</v>
      </c>
      <c r="B14" s="128"/>
      <c r="C14" s="123"/>
      <c r="D14" s="124">
        <f>'App.2-ZA_Com. Exp. (2029)'!I30</f>
        <v>14268486.143635565</v>
      </c>
      <c r="E14" s="171"/>
      <c r="F14" s="129">
        <f>D14*'App.2-ZA_Com. Exp. (2029)'!K30</f>
        <v>1608298.1084817243</v>
      </c>
      <c r="H14" s="124">
        <f>'App.2-ZA_Com. Exp. (2029)'!H30</f>
        <v>176956.23314083385</v>
      </c>
      <c r="I14" s="130"/>
      <c r="J14" s="126">
        <f>H14*'App.2-ZA_Com. Exp. (2029)'!J30</f>
        <v>6621.9882514396922</v>
      </c>
      <c r="K14" s="186"/>
    </row>
    <row r="15" spans="1:11" x14ac:dyDescent="0.25">
      <c r="A15" s="127" t="s">
        <v>41</v>
      </c>
      <c r="B15" s="128"/>
      <c r="C15" s="123"/>
      <c r="D15" s="124">
        <f>'App.2-ZA_Com. Exp. (2029)'!I31</f>
        <v>322425273.03782141</v>
      </c>
      <c r="E15" s="171"/>
      <c r="F15" s="129">
        <f>D15*'App.2-ZA_Com. Exp. (2029)'!K31</f>
        <v>36342745.231226422</v>
      </c>
      <c r="H15" s="124">
        <f>'App.2-ZA_Com. Exp. (2029)'!H31</f>
        <v>50274297.555317074</v>
      </c>
      <c r="I15" s="130"/>
      <c r="J15" s="126">
        <f>H15*'App.2-ZA_Com. Exp. (2029)'!J31</f>
        <v>1881345.4708641756</v>
      </c>
      <c r="K15" s="186"/>
    </row>
    <row r="16" spans="1:11" x14ac:dyDescent="0.25">
      <c r="A16" s="127" t="s">
        <v>42</v>
      </c>
      <c r="B16" s="128"/>
      <c r="C16" s="123"/>
      <c r="D16" s="124">
        <f>'App.2-ZA_Com. Exp. (2029)'!I32</f>
        <v>502902661.05608374</v>
      </c>
      <c r="E16" s="171"/>
      <c r="F16" s="129">
        <f>D16*'App.2-ZA_Com. Exp. (2029)'!K32</f>
        <v>56685579.001504436</v>
      </c>
      <c r="H16" s="124">
        <f>'App.2-ZA_Com. Exp. (2029)'!H32</f>
        <v>862379087.18776202</v>
      </c>
      <c r="I16" s="130"/>
      <c r="J16" s="126">
        <f>H16*'App.2-ZA_Com. Exp. (2029)'!J32</f>
        <v>32271619.271527495</v>
      </c>
      <c r="K16" s="186"/>
    </row>
    <row r="17" spans="1:12" x14ac:dyDescent="0.25">
      <c r="A17" s="127" t="s">
        <v>43</v>
      </c>
      <c r="B17" s="128"/>
      <c r="C17" s="123"/>
      <c r="D17" s="124">
        <f>'App.2-ZA_Com. Exp. (2029)'!I33</f>
        <v>8558382.3219841849</v>
      </c>
      <c r="E17" s="171"/>
      <c r="F17" s="129">
        <f>D17*'App.2-ZA_Com. Exp. (2029)'!K33</f>
        <v>964673.47422488779</v>
      </c>
      <c r="H17" s="124">
        <f>'App.2-ZA_Com. Exp. (2029)'!H33</f>
        <v>52053395.213162027</v>
      </c>
      <c r="I17" s="130"/>
      <c r="J17" s="126">
        <f>H17*'App.2-ZA_Com. Exp. (2029)'!J33</f>
        <v>1947922.180705399</v>
      </c>
      <c r="K17" s="186"/>
    </row>
    <row r="18" spans="1:12" x14ac:dyDescent="0.25">
      <c r="A18" s="127" t="s">
        <v>44</v>
      </c>
      <c r="B18" s="128"/>
      <c r="C18" s="123"/>
      <c r="D18" s="124">
        <f>'App.2-ZA_Com. Exp. (2029)'!I34</f>
        <v>0</v>
      </c>
      <c r="E18" s="171"/>
      <c r="F18" s="129">
        <f>D18*'App.2-ZA_Com. Exp. (2029)'!K34</f>
        <v>0</v>
      </c>
      <c r="H18" s="124">
        <f>'App.2-ZA_Com. Exp. (2029)'!H34</f>
        <v>64580497.994314246</v>
      </c>
      <c r="I18" s="130"/>
      <c r="J18" s="126">
        <f>H18*'App.2-ZA_Com. Exp. (2029)'!J34</f>
        <v>2416706.6138332603</v>
      </c>
      <c r="K18" s="186"/>
    </row>
    <row r="19" spans="1:12" x14ac:dyDescent="0.25">
      <c r="A19" s="127" t="s">
        <v>45</v>
      </c>
      <c r="B19" s="128"/>
      <c r="C19" s="123"/>
      <c r="D19" s="124">
        <f>'App.2-ZA_Com. Exp. (2029)'!I35</f>
        <v>0</v>
      </c>
      <c r="E19" s="171"/>
      <c r="F19" s="129">
        <f>D19*'App.2-ZA_Com. Exp. (2029)'!K35</f>
        <v>0</v>
      </c>
      <c r="H19" s="124">
        <f>'App.2-ZA_Com. Exp. (2029)'!H35</f>
        <v>16684897.207780968</v>
      </c>
      <c r="I19" s="130"/>
      <c r="J19" s="126">
        <f>H19*'App.2-ZA_Com. Exp. (2029)'!J35</f>
        <v>624375.82064979454</v>
      </c>
      <c r="K19" s="186"/>
    </row>
    <row r="20" spans="1:12" x14ac:dyDescent="0.25">
      <c r="A20" s="127" t="s">
        <v>46</v>
      </c>
      <c r="B20" s="128"/>
      <c r="C20" s="123"/>
      <c r="D20" s="124">
        <f>'App.2-ZA_Com. Exp. (2029)'!I36</f>
        <v>87998.819065329662</v>
      </c>
      <c r="E20" s="171"/>
      <c r="F20" s="129">
        <f>D20*'App.2-ZA_Com. Exp. (2029)'!K36</f>
        <v>9918.9453475780028</v>
      </c>
      <c r="H20" s="124">
        <f>'App.2-ZA_Com. Exp. (2029)'!H36</f>
        <v>0</v>
      </c>
      <c r="I20" s="130"/>
      <c r="J20" s="126">
        <f>H20*'App.2-ZA_Com. Exp. (2029)'!J36</f>
        <v>0</v>
      </c>
      <c r="K20" s="186"/>
    </row>
    <row r="21" spans="1:12" x14ac:dyDescent="0.25">
      <c r="A21" s="127" t="s">
        <v>47</v>
      </c>
      <c r="B21" s="128"/>
      <c r="C21" s="123"/>
      <c r="D21" s="124">
        <f>'App.2-ZA_Com. Exp. (2029)'!I37</f>
        <v>6683834.544820426</v>
      </c>
      <c r="E21" s="171"/>
      <c r="F21" s="129">
        <f>D21*'App.2-ZA_Com. Exp. (2029)'!K37</f>
        <v>753380.4460842777</v>
      </c>
      <c r="H21" s="124">
        <f>'App.2-ZA_Com. Exp. (2029)'!H37</f>
        <v>4241.5965224950141</v>
      </c>
      <c r="I21" s="130"/>
      <c r="J21" s="126">
        <f>H21*'App.2-ZA_Com. Exp. (2029)'!J37</f>
        <v>158.72739739523755</v>
      </c>
      <c r="K21" s="186"/>
    </row>
    <row r="22" spans="1:12" x14ac:dyDescent="0.25">
      <c r="A22" s="127" t="s">
        <v>71</v>
      </c>
      <c r="B22" s="128"/>
      <c r="C22" s="131"/>
      <c r="D22" s="124">
        <v>0</v>
      </c>
      <c r="E22" s="171"/>
      <c r="F22" s="129">
        <v>0</v>
      </c>
      <c r="H22" s="124">
        <f>'App.2-ZA_Com. Exp. (2029)'!H38</f>
        <v>0</v>
      </c>
      <c r="I22" s="130"/>
      <c r="J22" s="126">
        <v>0</v>
      </c>
      <c r="K22" s="186"/>
    </row>
    <row r="23" spans="1:12" x14ac:dyDescent="0.25">
      <c r="A23" s="127" t="s">
        <v>71</v>
      </c>
      <c r="B23" s="132"/>
      <c r="C23" s="123"/>
      <c r="D23" s="124">
        <v>0</v>
      </c>
      <c r="E23" s="171"/>
      <c r="F23" s="129">
        <v>0</v>
      </c>
      <c r="H23" s="124">
        <f>'App.2-ZA_Com. Exp. (2029)'!H39</f>
        <v>0</v>
      </c>
      <c r="I23" s="130"/>
      <c r="J23" s="126">
        <v>0</v>
      </c>
      <c r="K23" s="186"/>
    </row>
    <row r="24" spans="1:12" x14ac:dyDescent="0.25">
      <c r="A24" s="122" t="s">
        <v>72</v>
      </c>
      <c r="B24" s="127"/>
      <c r="C24" s="123"/>
      <c r="D24" s="124"/>
      <c r="E24" s="133"/>
      <c r="F24" s="129">
        <f>SUM(F13:F23)</f>
        <v>274768242.7221033</v>
      </c>
      <c r="G24" s="127"/>
      <c r="H24" s="124"/>
      <c r="I24" s="134"/>
      <c r="J24" s="135">
        <f>SUM(J13:J23)</f>
        <v>39883307.212623432</v>
      </c>
      <c r="K24" s="136">
        <f>F24+J24</f>
        <v>314651549.93472672</v>
      </c>
      <c r="L24" s="1" t="s">
        <v>103</v>
      </c>
    </row>
    <row r="25" spans="1:12" ht="7.5" customHeight="1" x14ac:dyDescent="0.25">
      <c r="D25" s="137"/>
      <c r="I25" s="196"/>
      <c r="J25" s="195"/>
    </row>
    <row r="26" spans="1:12" x14ac:dyDescent="0.25">
      <c r="A26" s="118" t="s">
        <v>74</v>
      </c>
      <c r="B26" s="197" t="s">
        <v>65</v>
      </c>
      <c r="C26" s="119"/>
      <c r="D26" s="191" t="s">
        <v>66</v>
      </c>
      <c r="E26" s="187" t="s">
        <v>67</v>
      </c>
      <c r="F26" s="189" t="s">
        <v>68</v>
      </c>
      <c r="G26" s="8"/>
      <c r="H26" s="193" t="s">
        <v>66</v>
      </c>
      <c r="I26" s="187" t="s">
        <v>67</v>
      </c>
      <c r="J26" s="189" t="s">
        <v>68</v>
      </c>
      <c r="K26" s="191" t="s">
        <v>63</v>
      </c>
    </row>
    <row r="27" spans="1:12" x14ac:dyDescent="0.25">
      <c r="A27" s="122" t="s">
        <v>75</v>
      </c>
      <c r="B27" s="198"/>
      <c r="C27" s="119"/>
      <c r="D27" s="196"/>
      <c r="E27" s="195"/>
      <c r="F27" s="190"/>
      <c r="G27" s="8"/>
      <c r="H27" s="199"/>
      <c r="I27" s="195"/>
      <c r="J27" s="190"/>
      <c r="K27" s="192"/>
    </row>
    <row r="28" spans="1:12" x14ac:dyDescent="0.25">
      <c r="A28" s="127" t="str">
        <f>IF(A13="","",A13 &amp; " - Class B")</f>
        <v>Residential - Class B</v>
      </c>
      <c r="B28" s="128"/>
      <c r="C28" s="123"/>
      <c r="D28" s="77"/>
      <c r="E28" s="77"/>
      <c r="F28" s="141">
        <f>D28*E28</f>
        <v>0</v>
      </c>
      <c r="H28" s="142"/>
      <c r="I28" s="77"/>
      <c r="J28" s="126">
        <f>'App.2-ZA_Com. Exp. (2029)'!L55</f>
        <v>1477985.7418250993</v>
      </c>
      <c r="K28" s="186"/>
    </row>
    <row r="29" spans="1:12" x14ac:dyDescent="0.25">
      <c r="A29" s="127" t="str">
        <f t="shared" ref="A29:A38" si="0">IF(A14="","",A14 &amp; " - Class B")</f>
        <v>Residential Seasonal - Class B</v>
      </c>
      <c r="B29" s="128"/>
      <c r="C29" s="123"/>
      <c r="D29" s="77"/>
      <c r="E29" s="77"/>
      <c r="F29" s="141">
        <f t="shared" ref="F29:F38" si="1">D29*E29</f>
        <v>0</v>
      </c>
      <c r="H29" s="142"/>
      <c r="I29" s="77"/>
      <c r="J29" s="126">
        <f>'App.2-ZA_Com. Exp. (2029)'!L56</f>
        <v>13323.952206399188</v>
      </c>
      <c r="K29" s="186"/>
    </row>
    <row r="30" spans="1:12" x14ac:dyDescent="0.25">
      <c r="A30" s="127" t="str">
        <f t="shared" si="0"/>
        <v>GS&lt;50 - Class B</v>
      </c>
      <c r="B30" s="128"/>
      <c r="C30" s="123"/>
      <c r="D30" s="77"/>
      <c r="E30" s="77"/>
      <c r="F30" s="141">
        <f t="shared" si="1"/>
        <v>0</v>
      </c>
      <c r="H30" s="142"/>
      <c r="I30" s="77"/>
      <c r="J30" s="126">
        <f>'App.2-ZA_Com. Exp. (2029)'!L57</f>
        <v>3785412.5053861313</v>
      </c>
      <c r="K30" s="186"/>
    </row>
    <row r="31" spans="1:12" x14ac:dyDescent="0.25">
      <c r="A31" s="127" t="str">
        <f t="shared" si="0"/>
        <v>GS 50 - 2,999 - Class B</v>
      </c>
      <c r="B31" s="128"/>
      <c r="C31" s="123"/>
      <c r="D31" s="77"/>
      <c r="E31" s="77"/>
      <c r="F31" s="141">
        <f t="shared" si="1"/>
        <v>0</v>
      </c>
      <c r="H31" s="142"/>
      <c r="I31" s="77"/>
      <c r="J31" s="126">
        <f>'App.2-ZA_Com. Exp. (2029)'!L58</f>
        <v>64932992.398991317</v>
      </c>
      <c r="K31" s="186"/>
    </row>
    <row r="32" spans="1:12" x14ac:dyDescent="0.25">
      <c r="A32" s="127" t="str">
        <f t="shared" si="0"/>
        <v>GS 3,000 - 4,999 - Class B</v>
      </c>
      <c r="B32" s="128"/>
      <c r="C32" s="123"/>
      <c r="D32" s="77"/>
      <c r="E32" s="77"/>
      <c r="F32" s="141">
        <f t="shared" si="1"/>
        <v>0</v>
      </c>
      <c r="H32" s="142"/>
      <c r="I32" s="77"/>
      <c r="J32" s="126">
        <f>'App.2-ZA_Com. Exp. (2029)'!L59</f>
        <v>3919369.9916125541</v>
      </c>
      <c r="K32" s="186"/>
    </row>
    <row r="33" spans="1:12" x14ac:dyDescent="0.25">
      <c r="A33" s="127" t="str">
        <f t="shared" si="0"/>
        <v>Large Use - Class B</v>
      </c>
      <c r="B33" s="128"/>
      <c r="C33" s="123"/>
      <c r="D33" s="77"/>
      <c r="E33" s="77"/>
      <c r="F33" s="141">
        <f t="shared" si="1"/>
        <v>0</v>
      </c>
      <c r="H33" s="142"/>
      <c r="I33" s="77"/>
      <c r="J33" s="126">
        <f>'App.2-ZA_Com. Exp. (2029)'!L60</f>
        <v>4862600.5056113666</v>
      </c>
      <c r="K33" s="186"/>
    </row>
    <row r="34" spans="1:12" x14ac:dyDescent="0.25">
      <c r="A34" s="127" t="str">
        <f t="shared" si="0"/>
        <v>Street Light - Class B</v>
      </c>
      <c r="B34" s="128"/>
      <c r="C34" s="123"/>
      <c r="D34" s="77"/>
      <c r="E34" s="77"/>
      <c r="F34" s="141">
        <f t="shared" si="1"/>
        <v>0</v>
      </c>
      <c r="H34" s="142"/>
      <c r="I34" s="77"/>
      <c r="J34" s="126">
        <f>'App.2-ZA_Com. Exp. (2029)'!L61</f>
        <v>1256292.4120803836</v>
      </c>
      <c r="K34" s="186"/>
    </row>
    <row r="35" spans="1:12" x14ac:dyDescent="0.25">
      <c r="A35" s="127" t="str">
        <f t="shared" si="0"/>
        <v>Sentinel Light - Class B</v>
      </c>
      <c r="B35" s="128"/>
      <c r="C35" s="123"/>
      <c r="D35" s="77"/>
      <c r="E35" s="77"/>
      <c r="F35" s="141">
        <f t="shared" si="1"/>
        <v>0</v>
      </c>
      <c r="H35" s="142"/>
      <c r="I35" s="77"/>
      <c r="J35" s="126">
        <f>'App.2-ZA_Com. Exp. (2029)'!L62</f>
        <v>0</v>
      </c>
      <c r="K35" s="186"/>
    </row>
    <row r="36" spans="1:12" x14ac:dyDescent="0.25">
      <c r="A36" s="127" t="str">
        <f t="shared" si="0"/>
        <v>USL - Class B</v>
      </c>
      <c r="B36" s="128"/>
      <c r="C36" s="123"/>
      <c r="D36" s="77"/>
      <c r="E36" s="77"/>
      <c r="F36" s="141">
        <f t="shared" si="1"/>
        <v>0</v>
      </c>
      <c r="H36" s="142"/>
      <c r="I36" s="77"/>
      <c r="J36" s="126">
        <f>'App.2-ZA_Com. Exp. (2029)'!L63</f>
        <v>319.37179234355767</v>
      </c>
      <c r="K36" s="186"/>
    </row>
    <row r="37" spans="1:12" x14ac:dyDescent="0.25">
      <c r="A37" s="127" t="str">
        <f t="shared" si="0"/>
        <v/>
      </c>
      <c r="B37" s="128"/>
      <c r="C37" s="123"/>
      <c r="D37" s="77"/>
      <c r="E37" s="77"/>
      <c r="F37" s="141">
        <f t="shared" si="1"/>
        <v>0</v>
      </c>
      <c r="H37" s="142"/>
      <c r="I37" s="77"/>
      <c r="J37" s="126">
        <v>0</v>
      </c>
      <c r="K37" s="186"/>
    </row>
    <row r="38" spans="1:12" x14ac:dyDescent="0.25">
      <c r="A38" s="127" t="str">
        <f t="shared" si="0"/>
        <v/>
      </c>
      <c r="B38" s="128"/>
      <c r="C38" s="123"/>
      <c r="D38" s="77"/>
      <c r="E38" s="77"/>
      <c r="F38" s="141">
        <f t="shared" si="1"/>
        <v>0</v>
      </c>
      <c r="H38" s="142"/>
      <c r="I38" s="77"/>
      <c r="J38" s="126">
        <v>0</v>
      </c>
      <c r="K38" s="186"/>
    </row>
    <row r="39" spans="1:12" x14ac:dyDescent="0.25">
      <c r="A39" s="127" t="s">
        <v>71</v>
      </c>
      <c r="B39" s="128"/>
      <c r="C39" s="123"/>
      <c r="D39" s="77"/>
      <c r="E39" s="77"/>
      <c r="F39" s="141">
        <f>D39*E39</f>
        <v>0</v>
      </c>
      <c r="H39" s="142"/>
      <c r="I39" s="77"/>
      <c r="J39" s="126">
        <f>'App.2-ZA_Com. Exp. (2029)'!L45</f>
        <v>1570.5913557465553</v>
      </c>
      <c r="K39" s="186"/>
    </row>
    <row r="40" spans="1:12" x14ac:dyDescent="0.25">
      <c r="A40" s="127" t="s">
        <v>71</v>
      </c>
      <c r="B40" s="128"/>
      <c r="C40" s="123"/>
      <c r="D40" s="77"/>
      <c r="E40" s="77"/>
      <c r="F40" s="141">
        <f>D40*E40</f>
        <v>0</v>
      </c>
      <c r="H40" s="142"/>
      <c r="I40" s="77"/>
      <c r="J40" s="126">
        <f>'App.2-ZA_Com. Exp. (2029)'!L46</f>
        <v>3481466.6444787872</v>
      </c>
      <c r="K40" s="186"/>
    </row>
    <row r="41" spans="1:12" x14ac:dyDescent="0.25">
      <c r="A41" s="127" t="s">
        <v>71</v>
      </c>
      <c r="B41" s="128"/>
      <c r="C41" s="123"/>
      <c r="D41" s="77"/>
      <c r="E41" s="77"/>
      <c r="F41" s="141">
        <f>D41*E41</f>
        <v>0</v>
      </c>
      <c r="H41" s="142"/>
      <c r="I41" s="77"/>
      <c r="J41" s="126">
        <f>'App.2-ZA_Com. Exp. (2029)'!L47</f>
        <v>8543169.1998807956</v>
      </c>
      <c r="K41" s="186"/>
      <c r="L41" s="8"/>
    </row>
    <row r="42" spans="1:12" x14ac:dyDescent="0.25">
      <c r="A42" s="127" t="s">
        <v>71</v>
      </c>
      <c r="B42" s="128"/>
      <c r="C42" s="123"/>
      <c r="D42" s="77"/>
      <c r="E42" s="77"/>
      <c r="F42" s="141">
        <f>D42*E42</f>
        <v>0</v>
      </c>
      <c r="H42" s="142"/>
      <c r="I42" s="77"/>
      <c r="J42" s="126">
        <f>'App.2-ZA_Com. Exp. (2029)'!L48</f>
        <v>15720638.571704252</v>
      </c>
      <c r="K42" s="186"/>
    </row>
    <row r="43" spans="1:12" x14ac:dyDescent="0.25">
      <c r="A43" s="127" t="s">
        <v>71</v>
      </c>
      <c r="B43" s="128"/>
      <c r="C43" s="123"/>
      <c r="D43" s="77"/>
      <c r="E43" s="77"/>
      <c r="F43" s="141">
        <f>D43*E43</f>
        <v>0</v>
      </c>
      <c r="H43" s="142"/>
      <c r="I43" s="77"/>
      <c r="J43" s="126">
        <v>0</v>
      </c>
      <c r="K43" s="186"/>
    </row>
    <row r="44" spans="1:12" x14ac:dyDescent="0.25">
      <c r="A44" s="122" t="s">
        <v>72</v>
      </c>
      <c r="B44" s="143"/>
      <c r="C44" s="123"/>
      <c r="D44" s="134"/>
      <c r="E44" s="133"/>
      <c r="F44" s="127">
        <f>SUM(F28:F43)</f>
        <v>0</v>
      </c>
      <c r="G44" s="127"/>
      <c r="H44" s="133"/>
      <c r="I44" s="133"/>
      <c r="J44" s="144">
        <f>SUM(J28:J43)</f>
        <v>107995141.88692516</v>
      </c>
      <c r="K44" s="136">
        <f>F44+J44</f>
        <v>107995141.88692516</v>
      </c>
      <c r="L44" s="145"/>
    </row>
    <row r="45" spans="1:12" ht="8.25" customHeight="1" x14ac:dyDescent="0.25">
      <c r="B45" s="137"/>
      <c r="D45" s="137"/>
    </row>
    <row r="46" spans="1:12" x14ac:dyDescent="0.25">
      <c r="A46" s="118" t="s">
        <v>76</v>
      </c>
      <c r="B46" s="195"/>
      <c r="C46" s="119"/>
      <c r="D46" s="196" t="s">
        <v>77</v>
      </c>
      <c r="E46" s="186" t="s">
        <v>67</v>
      </c>
      <c r="F46" s="189" t="s">
        <v>68</v>
      </c>
      <c r="G46" s="8"/>
      <c r="H46" s="193" t="s">
        <v>66</v>
      </c>
      <c r="I46" s="186" t="s">
        <v>67</v>
      </c>
      <c r="J46" s="189" t="s">
        <v>68</v>
      </c>
      <c r="K46" s="191" t="s">
        <v>63</v>
      </c>
    </row>
    <row r="47" spans="1:12" x14ac:dyDescent="0.25">
      <c r="A47" s="122" t="s">
        <v>75</v>
      </c>
      <c r="B47" s="188"/>
      <c r="C47" s="139"/>
      <c r="D47" s="192"/>
      <c r="E47" s="186"/>
      <c r="F47" s="190"/>
      <c r="G47" s="8"/>
      <c r="H47" s="194"/>
      <c r="I47" s="186"/>
      <c r="J47" s="190"/>
      <c r="K47" s="192"/>
    </row>
    <row r="48" spans="1:12" x14ac:dyDescent="0.25">
      <c r="A48" s="127" t="str">
        <f>IF(A13="","",A13)</f>
        <v>Residential</v>
      </c>
      <c r="B48" s="128"/>
      <c r="C48" s="123"/>
      <c r="D48" s="146">
        <v>1582760036.2896814</v>
      </c>
      <c r="E48" s="147">
        <v>1.38E-2</v>
      </c>
      <c r="F48" s="148">
        <f>D48*E48</f>
        <v>21842088.500797603</v>
      </c>
      <c r="H48" s="146">
        <v>19629220.028545246</v>
      </c>
      <c r="I48" s="147">
        <f>E48</f>
        <v>1.38E-2</v>
      </c>
      <c r="J48" s="148">
        <f>H48*I48</f>
        <v>270883.2363939244</v>
      </c>
      <c r="K48" s="186"/>
    </row>
    <row r="49" spans="1:11" x14ac:dyDescent="0.25">
      <c r="A49" s="127" t="str">
        <f t="shared" ref="A49:A51" si="2">IF(A14="","",A14)</f>
        <v>Residential Seasonal</v>
      </c>
      <c r="B49" s="128"/>
      <c r="C49" s="131"/>
      <c r="D49" s="146">
        <v>14268486.143635565</v>
      </c>
      <c r="E49" s="147">
        <v>1.3899999999999999E-2</v>
      </c>
      <c r="F49" s="148">
        <f t="shared" ref="F49:F60" si="3">D49*E49</f>
        <v>198331.95739653436</v>
      </c>
      <c r="H49" s="146">
        <v>176956.23314083385</v>
      </c>
      <c r="I49" s="147">
        <f t="shared" ref="I49:I58" si="4">E49</f>
        <v>1.3899999999999999E-2</v>
      </c>
      <c r="J49" s="148">
        <f t="shared" ref="J49:J59" si="5">H49*I49</f>
        <v>2459.6916406575906</v>
      </c>
      <c r="K49" s="186"/>
    </row>
    <row r="50" spans="1:11" x14ac:dyDescent="0.25">
      <c r="A50" s="127" t="str">
        <f t="shared" si="2"/>
        <v>GS&lt;50</v>
      </c>
      <c r="B50" s="128"/>
      <c r="C50" s="131"/>
      <c r="D50" s="146">
        <v>322425273.03782141</v>
      </c>
      <c r="E50" s="147">
        <v>1.2699999999999999E-2</v>
      </c>
      <c r="F50" s="148">
        <f t="shared" si="3"/>
        <v>4094800.967580332</v>
      </c>
      <c r="H50" s="146">
        <v>50322474.022834063</v>
      </c>
      <c r="I50" s="147">
        <f t="shared" si="4"/>
        <v>1.2699999999999999E-2</v>
      </c>
      <c r="J50" s="148">
        <f t="shared" si="5"/>
        <v>639095.42008999258</v>
      </c>
      <c r="K50" s="186"/>
    </row>
    <row r="51" spans="1:11" x14ac:dyDescent="0.25">
      <c r="A51" s="127" t="str">
        <f t="shared" si="2"/>
        <v>GS 50 - 2,999</v>
      </c>
      <c r="B51" s="128"/>
      <c r="C51" s="131"/>
      <c r="D51" s="146">
        <v>2308137.1222525146</v>
      </c>
      <c r="E51" s="147">
        <v>5.8074000000000003</v>
      </c>
      <c r="F51" s="148">
        <f t="shared" si="3"/>
        <v>13404275.523769254</v>
      </c>
      <c r="H51" s="146">
        <v>1166755.902297921</v>
      </c>
      <c r="I51" s="147">
        <f t="shared" si="4"/>
        <v>5.8074000000000003</v>
      </c>
      <c r="J51" s="148">
        <f t="shared" si="5"/>
        <v>6775818.2270049471</v>
      </c>
      <c r="K51" s="186"/>
    </row>
    <row r="52" spans="1:11" x14ac:dyDescent="0.25">
      <c r="A52" s="127" t="str">
        <f>A51&amp;" EV"</f>
        <v>GS 50 - 2,999 EV</v>
      </c>
      <c r="B52" s="128"/>
      <c r="C52" s="131"/>
      <c r="D52" s="146">
        <v>0</v>
      </c>
      <c r="E52" s="147">
        <v>0.99070000000000003</v>
      </c>
      <c r="F52" s="148"/>
      <c r="H52" s="146">
        <v>30937.373638579218</v>
      </c>
      <c r="I52" s="147">
        <f t="shared" si="4"/>
        <v>0.99070000000000003</v>
      </c>
      <c r="J52" s="148">
        <f t="shared" si="5"/>
        <v>30649.656063740433</v>
      </c>
      <c r="K52" s="186"/>
    </row>
    <row r="53" spans="1:11" x14ac:dyDescent="0.25">
      <c r="A53" s="127" t="str">
        <f>IF(A17="","",A17)</f>
        <v>GS 3,000 - 4,999</v>
      </c>
      <c r="B53" s="128"/>
      <c r="C53" s="131"/>
      <c r="D53" s="146">
        <v>662157.68713574763</v>
      </c>
      <c r="E53" s="147">
        <v>6.1363000000000003</v>
      </c>
      <c r="F53" s="148">
        <f t="shared" si="3"/>
        <v>4063198.2155710883</v>
      </c>
      <c r="H53" s="146">
        <v>18041.596973825912</v>
      </c>
      <c r="I53" s="147">
        <f t="shared" si="4"/>
        <v>6.1363000000000003</v>
      </c>
      <c r="J53" s="148">
        <f t="shared" si="5"/>
        <v>110708.65151048795</v>
      </c>
      <c r="K53" s="186"/>
    </row>
    <row r="54" spans="1:11" x14ac:dyDescent="0.25">
      <c r="A54" s="127" t="str">
        <f>A53&amp;" EV"</f>
        <v>GS 3,000 - 4,999 EV</v>
      </c>
      <c r="B54" s="128"/>
      <c r="C54" s="131"/>
      <c r="D54" s="146">
        <v>0</v>
      </c>
      <c r="E54" s="147">
        <v>1.0431710000000001</v>
      </c>
      <c r="F54" s="148"/>
      <c r="H54" s="146">
        <v>0</v>
      </c>
      <c r="I54" s="147">
        <f t="shared" si="4"/>
        <v>1.0431710000000001</v>
      </c>
      <c r="J54" s="148">
        <f t="shared" si="5"/>
        <v>0</v>
      </c>
      <c r="K54" s="186"/>
    </row>
    <row r="55" spans="1:11" x14ac:dyDescent="0.25">
      <c r="A55" s="127" t="str">
        <f t="shared" ref="A55:A60" si="6">IF(A18="","",A18)</f>
        <v>Large Use</v>
      </c>
      <c r="B55" s="128"/>
      <c r="C55" s="131"/>
      <c r="D55" s="146">
        <v>942415.9180232808</v>
      </c>
      <c r="E55" s="147">
        <v>6.5571999999999999</v>
      </c>
      <c r="F55" s="148">
        <f t="shared" si="3"/>
        <v>6179609.6576622566</v>
      </c>
      <c r="H55" s="146">
        <v>0</v>
      </c>
      <c r="I55" s="147">
        <f t="shared" si="4"/>
        <v>6.5571999999999999</v>
      </c>
      <c r="J55" s="148">
        <f t="shared" si="5"/>
        <v>0</v>
      </c>
      <c r="K55" s="186"/>
    </row>
    <row r="56" spans="1:11" x14ac:dyDescent="0.25">
      <c r="A56" s="127" t="str">
        <f t="shared" si="6"/>
        <v>Street Light</v>
      </c>
      <c r="B56" s="128"/>
      <c r="C56" s="123"/>
      <c r="D56" s="146">
        <v>44644.724030707992</v>
      </c>
      <c r="E56" s="147">
        <v>3.9498000000000002</v>
      </c>
      <c r="F56" s="148">
        <f t="shared" si="3"/>
        <v>176337.73097649045</v>
      </c>
      <c r="H56" s="146">
        <v>0</v>
      </c>
      <c r="I56" s="147">
        <f t="shared" si="4"/>
        <v>3.9498000000000002</v>
      </c>
      <c r="J56" s="148">
        <f t="shared" si="5"/>
        <v>0</v>
      </c>
      <c r="K56" s="186"/>
    </row>
    <row r="57" spans="1:11" x14ac:dyDescent="0.25">
      <c r="A57" s="127" t="str">
        <f t="shared" si="6"/>
        <v>Sentinel Light</v>
      </c>
      <c r="B57" s="128"/>
      <c r="C57" s="123"/>
      <c r="D57" s="146">
        <v>0</v>
      </c>
      <c r="E57" s="147">
        <v>3.7629999999999999</v>
      </c>
      <c r="F57" s="148">
        <f t="shared" si="3"/>
        <v>0</v>
      </c>
      <c r="H57" s="146">
        <v>634.86173214226346</v>
      </c>
      <c r="I57" s="147">
        <f t="shared" si="4"/>
        <v>3.7629999999999999</v>
      </c>
      <c r="J57" s="148">
        <f t="shared" si="5"/>
        <v>2388.9846980513375</v>
      </c>
      <c r="K57" s="186"/>
    </row>
    <row r="58" spans="1:11" x14ac:dyDescent="0.25">
      <c r="A58" s="127" t="str">
        <f t="shared" si="6"/>
        <v>USL</v>
      </c>
      <c r="B58" s="128"/>
      <c r="C58" s="123"/>
      <c r="D58" s="146">
        <v>6683834.544820426</v>
      </c>
      <c r="E58" s="147">
        <v>1.2699999999999999E-2</v>
      </c>
      <c r="F58" s="148">
        <f t="shared" si="3"/>
        <v>84884.698719219406</v>
      </c>
      <c r="H58" s="146">
        <v>4241.5965224950141</v>
      </c>
      <c r="I58" s="147">
        <f t="shared" si="4"/>
        <v>1.2699999999999999E-2</v>
      </c>
      <c r="J58" s="148">
        <f t="shared" si="5"/>
        <v>53.868275835686674</v>
      </c>
      <c r="K58" s="186"/>
    </row>
    <row r="59" spans="1:11" x14ac:dyDescent="0.25">
      <c r="A59" s="127" t="str">
        <f t="shared" si="6"/>
        <v/>
      </c>
      <c r="B59" s="128"/>
      <c r="C59" s="123"/>
      <c r="D59" s="150"/>
      <c r="E59" s="149"/>
      <c r="F59" s="148">
        <f t="shared" si="3"/>
        <v>0</v>
      </c>
      <c r="H59" s="150"/>
      <c r="I59" s="150"/>
      <c r="J59" s="148">
        <f t="shared" si="5"/>
        <v>0</v>
      </c>
      <c r="K59" s="186"/>
    </row>
    <row r="60" spans="1:11" x14ac:dyDescent="0.25">
      <c r="A60" s="127" t="str">
        <f t="shared" si="6"/>
        <v/>
      </c>
      <c r="B60" s="128"/>
      <c r="C60" s="123"/>
      <c r="D60" s="150"/>
      <c r="E60" s="149"/>
      <c r="F60" s="148">
        <f t="shared" si="3"/>
        <v>0</v>
      </c>
      <c r="H60" s="150"/>
      <c r="I60" s="150"/>
      <c r="J60" s="148">
        <f>H60*I60</f>
        <v>0</v>
      </c>
      <c r="K60" s="186"/>
    </row>
    <row r="61" spans="1:11" x14ac:dyDescent="0.25">
      <c r="A61" s="122" t="s">
        <v>72</v>
      </c>
      <c r="B61" s="143"/>
      <c r="C61" s="123"/>
      <c r="D61" s="144"/>
      <c r="E61" s="151"/>
      <c r="F61" s="144">
        <f>SUM(F48:F60)</f>
        <v>50043527.252472781</v>
      </c>
      <c r="G61" s="127"/>
      <c r="H61" s="124"/>
      <c r="I61" s="127"/>
      <c r="J61" s="144">
        <f>SUM(J48:J60)</f>
        <v>7832057.7356776381</v>
      </c>
      <c r="K61" s="148">
        <f>F61+J61</f>
        <v>57875584.988150418</v>
      </c>
    </row>
    <row r="62" spans="1:11" ht="5.25" customHeight="1" x14ac:dyDescent="0.25"/>
    <row r="63" spans="1:11" x14ac:dyDescent="0.25">
      <c r="A63" s="118" t="s">
        <v>78</v>
      </c>
      <c r="B63" s="187"/>
      <c r="C63" s="119"/>
      <c r="D63" s="191"/>
      <c r="E63" s="186"/>
      <c r="F63" s="189"/>
      <c r="G63" s="8"/>
      <c r="H63" s="193"/>
      <c r="I63" s="186"/>
      <c r="J63" s="189" t="s">
        <v>68</v>
      </c>
      <c r="K63" s="191" t="s">
        <v>63</v>
      </c>
    </row>
    <row r="64" spans="1:11" x14ac:dyDescent="0.25">
      <c r="A64" s="122" t="s">
        <v>75</v>
      </c>
      <c r="B64" s="188"/>
      <c r="C64" s="139"/>
      <c r="D64" s="192"/>
      <c r="E64" s="186"/>
      <c r="F64" s="190"/>
      <c r="G64" s="8"/>
      <c r="H64" s="194"/>
      <c r="I64" s="186"/>
      <c r="J64" s="190"/>
      <c r="K64" s="192"/>
    </row>
    <row r="65" spans="1:11" x14ac:dyDescent="0.25">
      <c r="A65" s="127" t="str">
        <f>IF(A48="","",A48)</f>
        <v>Residential</v>
      </c>
      <c r="B65" s="128"/>
      <c r="C65" s="123"/>
      <c r="D65" s="146">
        <v>1582760036.2896814</v>
      </c>
      <c r="E65" s="147">
        <v>0.01</v>
      </c>
      <c r="F65" s="148">
        <f>D65*E65</f>
        <v>15827600.362896815</v>
      </c>
      <c r="H65" s="146">
        <v>19629220.028545246</v>
      </c>
      <c r="I65" s="147">
        <f>E65</f>
        <v>0.01</v>
      </c>
      <c r="J65" s="148">
        <f>H65*I65</f>
        <v>196292.20028545245</v>
      </c>
      <c r="K65" s="186"/>
    </row>
    <row r="66" spans="1:11" x14ac:dyDescent="0.25">
      <c r="A66" s="127" t="str">
        <f>IF(A49="","",A49)</f>
        <v>Residential Seasonal</v>
      </c>
      <c r="B66" s="128"/>
      <c r="C66" s="123"/>
      <c r="D66" s="146">
        <v>14268486.143635565</v>
      </c>
      <c r="E66" s="147">
        <v>1.21E-2</v>
      </c>
      <c r="F66" s="148">
        <f>D66*E66</f>
        <v>172648.68233799035</v>
      </c>
      <c r="H66" s="146">
        <v>176956.23314083385</v>
      </c>
      <c r="I66" s="147">
        <f t="shared" ref="I66:I75" si="7">E66</f>
        <v>1.21E-2</v>
      </c>
      <c r="J66" s="148">
        <f t="shared" ref="J66:J74" si="8">H66*I66</f>
        <v>2141.1704210040893</v>
      </c>
      <c r="K66" s="186"/>
    </row>
    <row r="67" spans="1:11" x14ac:dyDescent="0.25">
      <c r="A67" s="127" t="str">
        <f>IF(A50="","",A50)</f>
        <v>GS&lt;50</v>
      </c>
      <c r="B67" s="128"/>
      <c r="C67" s="123"/>
      <c r="D67" s="146">
        <v>322425273.03782141</v>
      </c>
      <c r="E67" s="147">
        <v>9.4000000000000004E-3</v>
      </c>
      <c r="F67" s="148">
        <f t="shared" ref="F67:F75" si="9">D67*E67</f>
        <v>3030797.5665555215</v>
      </c>
      <c r="H67" s="146">
        <v>50322474.022834063</v>
      </c>
      <c r="I67" s="147">
        <f t="shared" si="7"/>
        <v>9.4000000000000004E-3</v>
      </c>
      <c r="J67" s="148">
        <f t="shared" si="8"/>
        <v>473031.2558146402</v>
      </c>
      <c r="K67" s="186"/>
    </row>
    <row r="68" spans="1:11" x14ac:dyDescent="0.25">
      <c r="A68" s="127" t="str">
        <f>IF(A51="","",A51)</f>
        <v>GS 50 - 2,999</v>
      </c>
      <c r="B68" s="128"/>
      <c r="C68" s="123"/>
      <c r="D68" s="146">
        <v>2308137.1222525146</v>
      </c>
      <c r="E68" s="147">
        <v>4.1017999999999999</v>
      </c>
      <c r="F68" s="148">
        <f t="shared" si="9"/>
        <v>9467516.8480553646</v>
      </c>
      <c r="H68" s="146">
        <v>1166755.902297921</v>
      </c>
      <c r="I68" s="147">
        <f t="shared" si="7"/>
        <v>4.1017999999999999</v>
      </c>
      <c r="J68" s="148">
        <f t="shared" si="8"/>
        <v>4785799.3600456119</v>
      </c>
      <c r="K68" s="186"/>
    </row>
    <row r="69" spans="1:11" x14ac:dyDescent="0.25">
      <c r="A69" s="127" t="str">
        <f>A68&amp;" EV"</f>
        <v>GS 50 - 2,999 EV</v>
      </c>
      <c r="B69" s="128"/>
      <c r="C69" s="123"/>
      <c r="D69" s="146">
        <v>0</v>
      </c>
      <c r="E69" s="147">
        <v>0.6966</v>
      </c>
      <c r="F69" s="148"/>
      <c r="H69" s="146">
        <v>30937.373638579218</v>
      </c>
      <c r="I69" s="147">
        <f t="shared" si="7"/>
        <v>0.6966</v>
      </c>
      <c r="J69" s="148">
        <f t="shared" si="8"/>
        <v>21550.974476634285</v>
      </c>
      <c r="K69" s="186"/>
    </row>
    <row r="70" spans="1:11" x14ac:dyDescent="0.25">
      <c r="A70" s="127" t="str">
        <f>IF(A53="","",A53)</f>
        <v>GS 3,000 - 4,999</v>
      </c>
      <c r="B70" s="128"/>
      <c r="C70" s="123"/>
      <c r="D70" s="146">
        <v>662157.68713574763</v>
      </c>
      <c r="E70" s="147">
        <v>2.8315000000000001</v>
      </c>
      <c r="F70" s="148">
        <f t="shared" si="9"/>
        <v>1874899.4911248696</v>
      </c>
      <c r="H70" s="146">
        <v>18041.596973825912</v>
      </c>
      <c r="I70" s="147">
        <f t="shared" si="7"/>
        <v>2.8315000000000001</v>
      </c>
      <c r="J70" s="148">
        <f t="shared" si="8"/>
        <v>51084.781831388071</v>
      </c>
      <c r="K70" s="186"/>
    </row>
    <row r="71" spans="1:11" x14ac:dyDescent="0.25">
      <c r="A71" s="127" t="str">
        <f>A70&amp;" EV"</f>
        <v>GS 3,000 - 4,999 EV</v>
      </c>
      <c r="B71" s="128"/>
      <c r="C71" s="123"/>
      <c r="D71" s="146">
        <v>0</v>
      </c>
      <c r="E71" s="147">
        <v>0.48135500000000003</v>
      </c>
      <c r="F71" s="148"/>
      <c r="H71" s="146">
        <v>0</v>
      </c>
      <c r="I71" s="147">
        <f t="shared" si="7"/>
        <v>0.48135500000000003</v>
      </c>
      <c r="J71" s="148">
        <f t="shared" si="8"/>
        <v>0</v>
      </c>
      <c r="K71" s="186"/>
    </row>
    <row r="72" spans="1:11" x14ac:dyDescent="0.25">
      <c r="A72" s="127" t="str">
        <f t="shared" ref="A72:A77" si="10">IF(A55="","",A55)</f>
        <v>Large Use</v>
      </c>
      <c r="B72" s="128"/>
      <c r="C72" s="133"/>
      <c r="D72" s="146">
        <v>942415.9180232808</v>
      </c>
      <c r="E72" s="147">
        <v>4.4781000000000004</v>
      </c>
      <c r="F72" s="148">
        <f t="shared" si="9"/>
        <v>4220232.7225000542</v>
      </c>
      <c r="H72" s="146">
        <v>0</v>
      </c>
      <c r="I72" s="147">
        <f t="shared" si="7"/>
        <v>4.4781000000000004</v>
      </c>
      <c r="J72" s="148">
        <f t="shared" si="8"/>
        <v>0</v>
      </c>
      <c r="K72" s="186"/>
    </row>
    <row r="73" spans="1:11" x14ac:dyDescent="0.25">
      <c r="A73" s="127" t="str">
        <f t="shared" si="10"/>
        <v>Street Light</v>
      </c>
      <c r="B73" s="128"/>
      <c r="C73" s="152"/>
      <c r="D73" s="146">
        <v>44644.724030707992</v>
      </c>
      <c r="E73" s="147">
        <v>2.8075000000000001</v>
      </c>
      <c r="F73" s="148">
        <f t="shared" si="9"/>
        <v>125340.06271621269</v>
      </c>
      <c r="H73" s="146">
        <v>0</v>
      </c>
      <c r="I73" s="147">
        <f t="shared" si="7"/>
        <v>2.8075000000000001</v>
      </c>
      <c r="J73" s="148">
        <f t="shared" si="8"/>
        <v>0</v>
      </c>
      <c r="K73" s="186"/>
    </row>
    <row r="74" spans="1:11" x14ac:dyDescent="0.25">
      <c r="A74" s="127" t="str">
        <f t="shared" si="10"/>
        <v>Sentinel Light</v>
      </c>
      <c r="B74" s="128"/>
      <c r="C74" s="152"/>
      <c r="D74" s="146">
        <v>0</v>
      </c>
      <c r="E74" s="147">
        <v>2.6581000000000001</v>
      </c>
      <c r="F74" s="148">
        <f t="shared" si="9"/>
        <v>0</v>
      </c>
      <c r="H74" s="146">
        <v>634.86173214226346</v>
      </c>
      <c r="I74" s="147">
        <f t="shared" si="7"/>
        <v>2.6581000000000001</v>
      </c>
      <c r="J74" s="148">
        <f t="shared" si="8"/>
        <v>1687.5259702073506</v>
      </c>
      <c r="K74" s="186"/>
    </row>
    <row r="75" spans="1:11" x14ac:dyDescent="0.25">
      <c r="A75" s="127" t="str">
        <f t="shared" si="10"/>
        <v>USL</v>
      </c>
      <c r="B75" s="128"/>
      <c r="C75" s="152"/>
      <c r="D75" s="146">
        <v>6683834.544820426</v>
      </c>
      <c r="E75" s="147">
        <v>9.4000000000000004E-3</v>
      </c>
      <c r="F75" s="148">
        <f t="shared" si="9"/>
        <v>62828.044721312006</v>
      </c>
      <c r="H75" s="146">
        <v>4241.5965224950141</v>
      </c>
      <c r="I75" s="147">
        <f t="shared" si="7"/>
        <v>9.4000000000000004E-3</v>
      </c>
      <c r="J75" s="148">
        <f>H75*I75</f>
        <v>39.871007311453134</v>
      </c>
      <c r="K75" s="186"/>
    </row>
    <row r="76" spans="1:11" x14ac:dyDescent="0.25">
      <c r="A76" s="127" t="str">
        <f t="shared" si="10"/>
        <v/>
      </c>
      <c r="B76" s="128"/>
      <c r="C76" s="152"/>
      <c r="D76" s="150"/>
      <c r="E76" s="150"/>
      <c r="F76" s="148">
        <f>D76*E76</f>
        <v>0</v>
      </c>
      <c r="H76" s="150"/>
      <c r="I76" s="150"/>
      <c r="J76" s="148">
        <f>H76*I76</f>
        <v>0</v>
      </c>
      <c r="K76" s="186"/>
    </row>
    <row r="77" spans="1:11" x14ac:dyDescent="0.25">
      <c r="A77" s="127" t="str">
        <f t="shared" si="10"/>
        <v/>
      </c>
      <c r="B77" s="128"/>
      <c r="C77" s="152"/>
      <c r="D77" s="150"/>
      <c r="E77" s="150"/>
      <c r="F77" s="148">
        <f t="shared" ref="F77" si="11">D77*E77</f>
        <v>0</v>
      </c>
      <c r="H77" s="150"/>
      <c r="I77" s="150"/>
      <c r="J77" s="148">
        <f>H77*I77</f>
        <v>0</v>
      </c>
      <c r="K77" s="186"/>
    </row>
    <row r="78" spans="1:11" x14ac:dyDescent="0.25">
      <c r="A78" s="122" t="s">
        <v>72</v>
      </c>
      <c r="B78" s="143"/>
      <c r="C78" s="153"/>
      <c r="D78" s="144"/>
      <c r="E78" s="127"/>
      <c r="F78" s="144">
        <f>SUM(F65:F77)</f>
        <v>34781863.780908145</v>
      </c>
      <c r="G78" s="127"/>
      <c r="H78" s="127"/>
      <c r="I78" s="127"/>
      <c r="J78" s="144">
        <f>SUM(J65:J77)</f>
        <v>5531627.13985225</v>
      </c>
      <c r="K78" s="148">
        <f>F78+J78</f>
        <v>40313490.920760393</v>
      </c>
    </row>
    <row r="79" spans="1:11" ht="7.5" customHeight="1" x14ac:dyDescent="0.25"/>
    <row r="80" spans="1:11" x14ac:dyDescent="0.25">
      <c r="A80" s="118" t="s">
        <v>79</v>
      </c>
      <c r="B80" s="191"/>
      <c r="C80" s="138"/>
      <c r="D80" s="191"/>
      <c r="E80" s="186"/>
      <c r="F80" s="189"/>
      <c r="G80" s="8"/>
      <c r="H80" s="193"/>
      <c r="I80" s="186"/>
      <c r="J80" s="186" t="s">
        <v>68</v>
      </c>
      <c r="K80" s="191" t="s">
        <v>63</v>
      </c>
    </row>
    <row r="81" spans="1:11" x14ac:dyDescent="0.25">
      <c r="A81" s="122" t="s">
        <v>75</v>
      </c>
      <c r="B81" s="192"/>
      <c r="C81" s="8"/>
      <c r="D81" s="192"/>
      <c r="E81" s="186"/>
      <c r="F81" s="190"/>
      <c r="G81" s="8"/>
      <c r="H81" s="194"/>
      <c r="I81" s="186"/>
      <c r="J81" s="186"/>
      <c r="K81" s="192"/>
    </row>
    <row r="82" spans="1:11" x14ac:dyDescent="0.25">
      <c r="A82" s="127" t="str">
        <f>IF(A65="","",A65)</f>
        <v>Residential</v>
      </c>
      <c r="B82" s="128"/>
      <c r="C82" s="123"/>
      <c r="D82" s="146">
        <v>1582760036.2896814</v>
      </c>
      <c r="E82" s="147">
        <f>0.0041*1.036^2</f>
        <v>4.4005136000000002E-3</v>
      </c>
      <c r="F82" s="148">
        <f>D82*E82</f>
        <v>6964957.0652292371</v>
      </c>
      <c r="H82" s="146">
        <v>19629220.028545246</v>
      </c>
      <c r="I82" s="147">
        <f>E82</f>
        <v>4.4005136000000002E-3</v>
      </c>
      <c r="J82" s="148">
        <f>H82*I82</f>
        <v>86378.649693005747</v>
      </c>
      <c r="K82" s="186"/>
    </row>
    <row r="83" spans="1:11" x14ac:dyDescent="0.25">
      <c r="A83" s="127" t="str">
        <f>IF(A66="","",A66)</f>
        <v>Residential Seasonal</v>
      </c>
      <c r="B83" s="128"/>
      <c r="C83" s="123"/>
      <c r="D83" s="146">
        <v>14268486.143635565</v>
      </c>
      <c r="E83" s="147">
        <f>E82</f>
        <v>4.4005136000000002E-3</v>
      </c>
      <c r="F83" s="148">
        <f t="shared" ref="F83:F90" si="12">D83*E83</f>
        <v>62788.667326479859</v>
      </c>
      <c r="H83" s="146">
        <v>176956.23314083385</v>
      </c>
      <c r="I83" s="147">
        <f t="shared" ref="I83:I90" si="13">E83</f>
        <v>4.4005136000000002E-3</v>
      </c>
      <c r="J83" s="148">
        <f t="shared" ref="J83:J90" si="14">H83*I83</f>
        <v>778.69831054101007</v>
      </c>
      <c r="K83" s="186"/>
    </row>
    <row r="84" spans="1:11" x14ac:dyDescent="0.25">
      <c r="A84" s="127" t="str">
        <f>IF(A67="","",A67)</f>
        <v>GS&lt;50</v>
      </c>
      <c r="B84" s="128"/>
      <c r="C84" s="123"/>
      <c r="D84" s="146">
        <v>322425273.03782141</v>
      </c>
      <c r="E84" s="147">
        <f t="shared" ref="E84:E90" si="15">E83</f>
        <v>4.4005136000000002E-3</v>
      </c>
      <c r="F84" s="148">
        <f t="shared" si="12"/>
        <v>1418836.7989866466</v>
      </c>
      <c r="H84" s="146">
        <v>50322474.022834063</v>
      </c>
      <c r="I84" s="147">
        <f t="shared" si="13"/>
        <v>4.4005136000000002E-3</v>
      </c>
      <c r="J84" s="148">
        <f t="shared" si="14"/>
        <v>221444.73132312801</v>
      </c>
      <c r="K84" s="186"/>
    </row>
    <row r="85" spans="1:11" x14ac:dyDescent="0.25">
      <c r="A85" s="127" t="str">
        <f>IF(A68="","",A68)</f>
        <v>GS 50 - 2,999</v>
      </c>
      <c r="B85" s="128"/>
      <c r="C85" s="123"/>
      <c r="D85" s="146">
        <v>502902661.05608374</v>
      </c>
      <c r="E85" s="147">
        <f t="shared" si="15"/>
        <v>4.4005136000000002E-3</v>
      </c>
      <c r="F85" s="148">
        <f>D85*E85</f>
        <v>2213029.9994534869</v>
      </c>
      <c r="H85" s="146">
        <v>969169923.7064625</v>
      </c>
      <c r="I85" s="147">
        <f t="shared" si="13"/>
        <v>4.4005136000000002E-3</v>
      </c>
      <c r="J85" s="148">
        <f t="shared" si="14"/>
        <v>4264845.4299812512</v>
      </c>
      <c r="K85" s="186"/>
    </row>
    <row r="86" spans="1:11" x14ac:dyDescent="0.25">
      <c r="A86" s="127" t="str">
        <f>IF(A70="","",A70)</f>
        <v>GS 3,000 - 4,999</v>
      </c>
      <c r="B86" s="128"/>
      <c r="C86" s="123"/>
      <c r="D86" s="146">
        <v>8558382.3219841849</v>
      </c>
      <c r="E86" s="147">
        <f t="shared" si="15"/>
        <v>4.4005136000000002E-3</v>
      </c>
      <c r="F86" s="148">
        <f t="shared" si="12"/>
        <v>37661.277801890988</v>
      </c>
      <c r="H86" s="146">
        <v>314107373.76353049</v>
      </c>
      <c r="I86" s="147">
        <f t="shared" si="13"/>
        <v>4.4005136000000002E-3</v>
      </c>
      <c r="J86" s="148">
        <f t="shared" si="14"/>
        <v>1382233.7701066991</v>
      </c>
      <c r="K86" s="186"/>
    </row>
    <row r="87" spans="1:11" x14ac:dyDescent="0.25">
      <c r="A87" s="127" t="str">
        <f t="shared" ref="A87" si="16">IF(A72="","",A72)</f>
        <v>Large Use</v>
      </c>
      <c r="B87" s="128"/>
      <c r="C87" s="123"/>
      <c r="D87" s="146">
        <v>0</v>
      </c>
      <c r="E87" s="147">
        <f t="shared" si="15"/>
        <v>4.4005136000000002E-3</v>
      </c>
      <c r="F87" s="148">
        <f t="shared" si="12"/>
        <v>0</v>
      </c>
      <c r="H87" s="146">
        <v>546796849.64107358</v>
      </c>
      <c r="I87" s="147">
        <f t="shared" si="13"/>
        <v>4.4005136000000002E-3</v>
      </c>
      <c r="J87" s="148">
        <f t="shared" si="14"/>
        <v>2406186.9732826995</v>
      </c>
      <c r="K87" s="186"/>
    </row>
    <row r="88" spans="1:11" x14ac:dyDescent="0.25">
      <c r="A88" s="127" t="str">
        <f>IF(A73="","",A73)</f>
        <v>Street Light</v>
      </c>
      <c r="B88" s="128"/>
      <c r="C88" s="123"/>
      <c r="D88" s="146">
        <v>0</v>
      </c>
      <c r="E88" s="147">
        <f t="shared" si="15"/>
        <v>4.4005136000000002E-3</v>
      </c>
      <c r="F88" s="148">
        <f t="shared" si="12"/>
        <v>0</v>
      </c>
      <c r="H88" s="146">
        <v>16684897.207780968</v>
      </c>
      <c r="I88" s="147">
        <f t="shared" si="13"/>
        <v>4.4005136000000002E-3</v>
      </c>
      <c r="J88" s="148">
        <f t="shared" si="14"/>
        <v>73422.117077442177</v>
      </c>
      <c r="K88" s="186"/>
    </row>
    <row r="89" spans="1:11" x14ac:dyDescent="0.25">
      <c r="A89" s="127" t="str">
        <f>IF(A74="","",A74)</f>
        <v>Sentinel Light</v>
      </c>
      <c r="B89" s="128"/>
      <c r="C89" s="123"/>
      <c r="D89" s="146">
        <v>87998.819065329662</v>
      </c>
      <c r="E89" s="147">
        <f t="shared" si="15"/>
        <v>4.4005136000000002E-3</v>
      </c>
      <c r="F89" s="148">
        <f t="shared" si="12"/>
        <v>387.24000008092247</v>
      </c>
      <c r="H89" s="146">
        <v>0</v>
      </c>
      <c r="I89" s="147">
        <f t="shared" si="13"/>
        <v>4.4005136000000002E-3</v>
      </c>
      <c r="J89" s="148">
        <f t="shared" si="14"/>
        <v>0</v>
      </c>
      <c r="K89" s="186"/>
    </row>
    <row r="90" spans="1:11" x14ac:dyDescent="0.25">
      <c r="A90" s="127" t="str">
        <f>IF(A75="","",A75)</f>
        <v>USL</v>
      </c>
      <c r="B90" s="128"/>
      <c r="C90" s="123"/>
      <c r="D90" s="146">
        <v>6683834.544820426</v>
      </c>
      <c r="E90" s="147">
        <f t="shared" si="15"/>
        <v>4.4005136000000002E-3</v>
      </c>
      <c r="F90" s="148">
        <f t="shared" si="12"/>
        <v>29412.304814632094</v>
      </c>
      <c r="H90" s="146">
        <v>4241.5965224950141</v>
      </c>
      <c r="I90" s="147">
        <f t="shared" si="13"/>
        <v>4.4005136000000002E-3</v>
      </c>
      <c r="J90" s="148">
        <f t="shared" si="14"/>
        <v>18.665203182952016</v>
      </c>
      <c r="K90" s="186"/>
    </row>
    <row r="91" spans="1:11" x14ac:dyDescent="0.25">
      <c r="A91" s="127" t="str">
        <f>IF(A76="","",A76)</f>
        <v/>
      </c>
      <c r="B91" s="128"/>
      <c r="C91" s="123"/>
      <c r="D91" s="146"/>
      <c r="E91" s="150"/>
      <c r="F91" s="148">
        <f>D91*E91</f>
        <v>0</v>
      </c>
      <c r="H91" s="150"/>
      <c r="I91" s="150"/>
      <c r="J91" s="148">
        <f>H91*I91</f>
        <v>0</v>
      </c>
      <c r="K91" s="186"/>
    </row>
    <row r="92" spans="1:11" x14ac:dyDescent="0.25">
      <c r="A92" s="127" t="str">
        <f>IF(A77="","",A77)</f>
        <v/>
      </c>
      <c r="B92" s="128"/>
      <c r="C92" s="123"/>
      <c r="D92" s="146"/>
      <c r="E92" s="150"/>
      <c r="F92" s="148">
        <f t="shared" ref="F92" si="17">D92*E92</f>
        <v>0</v>
      </c>
      <c r="H92" s="150"/>
      <c r="I92" s="150"/>
      <c r="J92" s="148">
        <f>H92*I92</f>
        <v>0</v>
      </c>
      <c r="K92" s="186"/>
    </row>
    <row r="93" spans="1:11" x14ac:dyDescent="0.25">
      <c r="A93" s="122" t="s">
        <v>72</v>
      </c>
      <c r="B93" s="143"/>
      <c r="C93" s="123"/>
      <c r="D93" s="144"/>
      <c r="E93" s="127"/>
      <c r="F93" s="144">
        <f>SUM(F82:F92)</f>
        <v>10727073.353612456</v>
      </c>
      <c r="G93" s="127"/>
      <c r="H93" s="127"/>
      <c r="I93" s="127"/>
      <c r="J93" s="144">
        <f>SUM(J82:J92)</f>
        <v>8435309.0349779483</v>
      </c>
      <c r="K93" s="148">
        <f>F93+J93</f>
        <v>19162382.388590403</v>
      </c>
    </row>
    <row r="94" spans="1:11" ht="6.75" customHeight="1" x14ac:dyDescent="0.25"/>
    <row r="95" spans="1:11" x14ac:dyDescent="0.25">
      <c r="A95" s="118" t="s">
        <v>80</v>
      </c>
      <c r="B95" s="191"/>
      <c r="C95" s="138"/>
      <c r="D95" s="191"/>
      <c r="E95" s="186"/>
      <c r="F95" s="189"/>
      <c r="G95" s="8"/>
      <c r="H95" s="193"/>
      <c r="I95" s="186"/>
      <c r="J95" s="186" t="s">
        <v>68</v>
      </c>
      <c r="K95" s="191" t="s">
        <v>63</v>
      </c>
    </row>
    <row r="96" spans="1:11" x14ac:dyDescent="0.25">
      <c r="A96" s="122" t="s">
        <v>75</v>
      </c>
      <c r="B96" s="192"/>
      <c r="C96" s="8"/>
      <c r="D96" s="192"/>
      <c r="E96" s="186"/>
      <c r="F96" s="190"/>
      <c r="G96" s="8"/>
      <c r="H96" s="194"/>
      <c r="I96" s="186"/>
      <c r="J96" s="186"/>
      <c r="K96" s="192"/>
    </row>
    <row r="97" spans="1:11" x14ac:dyDescent="0.25">
      <c r="A97" s="127" t="str">
        <f t="shared" ref="A97:A102" si="18">IF(A82="","",A82)</f>
        <v>Residential</v>
      </c>
      <c r="B97" s="128"/>
      <c r="C97" s="123"/>
      <c r="D97" s="150"/>
      <c r="E97" s="150"/>
      <c r="F97" s="148">
        <f>D97*E97</f>
        <v>0</v>
      </c>
      <c r="H97" s="150"/>
      <c r="I97" s="149">
        <v>4.0000000000000002E-4</v>
      </c>
      <c r="J97" s="148">
        <f>H97*I97</f>
        <v>0</v>
      </c>
      <c r="K97" s="186"/>
    </row>
    <row r="98" spans="1:11" x14ac:dyDescent="0.25">
      <c r="A98" s="127" t="str">
        <f t="shared" si="18"/>
        <v>Residential Seasonal</v>
      </c>
      <c r="B98" s="128"/>
      <c r="C98" s="123"/>
      <c r="D98" s="150"/>
      <c r="E98" s="150"/>
      <c r="F98" s="148">
        <f t="shared" ref="F98:F107" si="19">D98*E98</f>
        <v>0</v>
      </c>
      <c r="H98" s="150"/>
      <c r="I98" s="149">
        <f>I97</f>
        <v>4.0000000000000002E-4</v>
      </c>
      <c r="J98" s="148">
        <f t="shared" ref="J98:J105" si="20">H98*I98</f>
        <v>0</v>
      </c>
      <c r="K98" s="186"/>
    </row>
    <row r="99" spans="1:11" x14ac:dyDescent="0.25">
      <c r="A99" s="127" t="str">
        <f t="shared" si="18"/>
        <v>GS&lt;50</v>
      </c>
      <c r="B99" s="128"/>
      <c r="C99" s="123"/>
      <c r="D99" s="150"/>
      <c r="E99" s="150"/>
      <c r="F99" s="148">
        <f t="shared" si="19"/>
        <v>0</v>
      </c>
      <c r="H99" s="146"/>
      <c r="I99" s="149">
        <f t="shared" ref="I99:I105" si="21">I98</f>
        <v>4.0000000000000002E-4</v>
      </c>
      <c r="J99" s="148">
        <f t="shared" si="20"/>
        <v>0</v>
      </c>
      <c r="K99" s="186"/>
    </row>
    <row r="100" spans="1:11" x14ac:dyDescent="0.25">
      <c r="A100" s="127" t="str">
        <f t="shared" si="18"/>
        <v>GS 50 - 2,999</v>
      </c>
      <c r="B100" s="128"/>
      <c r="C100" s="123"/>
      <c r="D100" s="150"/>
      <c r="E100" s="150"/>
      <c r="F100" s="148">
        <f t="shared" si="19"/>
        <v>0</v>
      </c>
      <c r="H100" s="146">
        <v>48176.467516989454</v>
      </c>
      <c r="I100" s="149">
        <f t="shared" si="21"/>
        <v>4.0000000000000002E-4</v>
      </c>
      <c r="J100" s="148">
        <f t="shared" si="20"/>
        <v>19.270587006795783</v>
      </c>
      <c r="K100" s="186"/>
    </row>
    <row r="101" spans="1:11" x14ac:dyDescent="0.25">
      <c r="A101" s="127" t="str">
        <f t="shared" si="18"/>
        <v>GS 3,000 - 4,999</v>
      </c>
      <c r="B101" s="128"/>
      <c r="C101" s="123"/>
      <c r="D101" s="150"/>
      <c r="E101" s="150"/>
      <c r="F101" s="148">
        <f t="shared" si="19"/>
        <v>0</v>
      </c>
      <c r="H101" s="146">
        <v>106790836.51870051</v>
      </c>
      <c r="I101" s="149">
        <f t="shared" si="21"/>
        <v>4.0000000000000002E-4</v>
      </c>
      <c r="J101" s="148">
        <f t="shared" si="20"/>
        <v>42716.334607480203</v>
      </c>
      <c r="K101" s="186"/>
    </row>
    <row r="102" spans="1:11" x14ac:dyDescent="0.25">
      <c r="A102" s="127" t="str">
        <f t="shared" si="18"/>
        <v>Large Use</v>
      </c>
      <c r="B102" s="128"/>
      <c r="C102" s="123"/>
      <c r="D102" s="150"/>
      <c r="E102" s="150"/>
      <c r="F102" s="148">
        <f t="shared" si="19"/>
        <v>0</v>
      </c>
      <c r="H102" s="146">
        <v>262053978.55036849</v>
      </c>
      <c r="I102" s="149">
        <f t="shared" si="21"/>
        <v>4.0000000000000002E-4</v>
      </c>
      <c r="J102" s="148">
        <f t="shared" si="20"/>
        <v>104821.59142014739</v>
      </c>
      <c r="K102" s="186"/>
    </row>
    <row r="103" spans="1:11" x14ac:dyDescent="0.25">
      <c r="A103" s="127" t="str">
        <f>IF(A88="","",A88)</f>
        <v>Street Light</v>
      </c>
      <c r="B103" s="128"/>
      <c r="C103" s="123"/>
      <c r="D103" s="150"/>
      <c r="E103" s="150"/>
      <c r="F103" s="148">
        <f t="shared" si="19"/>
        <v>0</v>
      </c>
      <c r="H103" s="146">
        <v>482216351.64675933</v>
      </c>
      <c r="I103" s="149">
        <f t="shared" si="21"/>
        <v>4.0000000000000002E-4</v>
      </c>
      <c r="J103" s="148">
        <f t="shared" si="20"/>
        <v>192886.54065870374</v>
      </c>
      <c r="K103" s="186"/>
    </row>
    <row r="104" spans="1:11" x14ac:dyDescent="0.25">
      <c r="A104" s="127" t="str">
        <f>IF(A89="","",A89)</f>
        <v>Sentinel Light</v>
      </c>
      <c r="B104" s="128"/>
      <c r="C104" s="123"/>
      <c r="D104" s="150"/>
      <c r="E104" s="150"/>
      <c r="F104" s="148">
        <f t="shared" si="19"/>
        <v>0</v>
      </c>
      <c r="H104" s="150"/>
      <c r="I104" s="149">
        <f t="shared" si="21"/>
        <v>4.0000000000000002E-4</v>
      </c>
      <c r="J104" s="148">
        <f t="shared" si="20"/>
        <v>0</v>
      </c>
      <c r="K104" s="186"/>
    </row>
    <row r="105" spans="1:11" x14ac:dyDescent="0.25">
      <c r="A105" s="127" t="str">
        <f>IF(A90="","",A90)</f>
        <v>USL</v>
      </c>
      <c r="B105" s="128"/>
      <c r="C105" s="123"/>
      <c r="D105" s="150"/>
      <c r="E105" s="150"/>
      <c r="F105" s="148">
        <f t="shared" si="19"/>
        <v>0</v>
      </c>
      <c r="H105" s="150"/>
      <c r="I105" s="149">
        <f t="shared" si="21"/>
        <v>4.0000000000000002E-4</v>
      </c>
      <c r="J105" s="148">
        <f t="shared" si="20"/>
        <v>0</v>
      </c>
      <c r="K105" s="186"/>
    </row>
    <row r="106" spans="1:11" x14ac:dyDescent="0.25">
      <c r="A106" s="127" t="str">
        <f>IF(A91="","",A91)</f>
        <v/>
      </c>
      <c r="B106" s="128"/>
      <c r="C106" s="123"/>
      <c r="D106" s="150"/>
      <c r="E106" s="150"/>
      <c r="F106" s="148">
        <f t="shared" si="19"/>
        <v>0</v>
      </c>
      <c r="H106" s="150"/>
      <c r="I106" s="150"/>
      <c r="J106" s="148">
        <f>H106*I106</f>
        <v>0</v>
      </c>
      <c r="K106" s="186"/>
    </row>
    <row r="107" spans="1:11" x14ac:dyDescent="0.25">
      <c r="A107" s="127" t="str">
        <f>IF(A92="","",A92)</f>
        <v/>
      </c>
      <c r="B107" s="128"/>
      <c r="C107" s="123"/>
      <c r="D107" s="150"/>
      <c r="E107" s="150"/>
      <c r="F107" s="148">
        <f t="shared" si="19"/>
        <v>0</v>
      </c>
      <c r="H107" s="150"/>
      <c r="I107" s="150"/>
      <c r="J107" s="148">
        <f>H107*I107</f>
        <v>0</v>
      </c>
      <c r="K107" s="186"/>
    </row>
    <row r="108" spans="1:11" x14ac:dyDescent="0.25">
      <c r="A108" s="122" t="s">
        <v>72</v>
      </c>
      <c r="B108" s="143"/>
      <c r="C108" s="123"/>
      <c r="D108" s="144"/>
      <c r="E108" s="127"/>
      <c r="F108" s="144">
        <f>SUM(F97:F107)</f>
        <v>0</v>
      </c>
      <c r="G108" s="127"/>
      <c r="H108" s="127"/>
      <c r="I108" s="127"/>
      <c r="J108" s="144">
        <f>SUM(J97:J107)</f>
        <v>340443.73727333813</v>
      </c>
      <c r="K108" s="148">
        <f>F108+J108</f>
        <v>340443.73727333813</v>
      </c>
    </row>
    <row r="109" spans="1:11" ht="6.75" customHeight="1" x14ac:dyDescent="0.25">
      <c r="A109" s="122"/>
      <c r="B109" s="140"/>
      <c r="C109" s="123"/>
      <c r="D109" s="154"/>
      <c r="E109" s="153"/>
      <c r="F109" s="144"/>
      <c r="H109" s="125"/>
      <c r="I109" s="153"/>
      <c r="J109" s="144"/>
      <c r="K109" s="155"/>
    </row>
    <row r="110" spans="1:11" x14ac:dyDescent="0.25">
      <c r="A110" s="118" t="s">
        <v>81</v>
      </c>
      <c r="B110" s="191"/>
      <c r="C110" s="138"/>
      <c r="D110" s="191"/>
      <c r="E110" s="186"/>
      <c r="F110" s="189"/>
      <c r="G110" s="8"/>
      <c r="H110" s="193"/>
      <c r="I110" s="186"/>
      <c r="J110" s="186" t="s">
        <v>68</v>
      </c>
      <c r="K110" s="191" t="s">
        <v>63</v>
      </c>
    </row>
    <row r="111" spans="1:11" x14ac:dyDescent="0.25">
      <c r="A111" s="122" t="s">
        <v>75</v>
      </c>
      <c r="B111" s="192"/>
      <c r="C111" s="8"/>
      <c r="D111" s="192"/>
      <c r="E111" s="186"/>
      <c r="F111" s="190"/>
      <c r="G111" s="8"/>
      <c r="H111" s="194"/>
      <c r="I111" s="186"/>
      <c r="J111" s="186"/>
      <c r="K111" s="192"/>
    </row>
    <row r="112" spans="1:11" x14ac:dyDescent="0.25">
      <c r="A112" s="127" t="str">
        <f t="shared" ref="A112:A117" si="22">IF(A97="","",A97)</f>
        <v>Residential</v>
      </c>
      <c r="B112" s="128"/>
      <c r="C112" s="123"/>
      <c r="D112" s="146">
        <v>1582760036.2896814</v>
      </c>
      <c r="E112" s="147">
        <f>I112</f>
        <v>4.0000000000000002E-4</v>
      </c>
      <c r="F112" s="148">
        <f>D112*E112</f>
        <v>633104.01451587258</v>
      </c>
      <c r="H112" s="146">
        <v>19629220.028545246</v>
      </c>
      <c r="I112" s="147">
        <f>I97</f>
        <v>4.0000000000000002E-4</v>
      </c>
      <c r="J112" s="148">
        <f>H112*I112</f>
        <v>7851.6880114180985</v>
      </c>
      <c r="K112" s="186"/>
    </row>
    <row r="113" spans="1:11" x14ac:dyDescent="0.25">
      <c r="A113" s="127" t="str">
        <f t="shared" si="22"/>
        <v>Residential Seasonal</v>
      </c>
      <c r="B113" s="128"/>
      <c r="C113" s="123"/>
      <c r="D113" s="146">
        <v>14268486.143635565</v>
      </c>
      <c r="E113" s="147">
        <f t="shared" ref="E113:E120" si="23">I113</f>
        <v>4.0000000000000002E-4</v>
      </c>
      <c r="F113" s="148">
        <f t="shared" ref="F113:F122" si="24">D113*E113</f>
        <v>5707.3944574542265</v>
      </c>
      <c r="H113" s="146">
        <v>176956.23314083385</v>
      </c>
      <c r="I113" s="147">
        <f t="shared" ref="I113:I120" si="25">I98</f>
        <v>4.0000000000000002E-4</v>
      </c>
      <c r="J113" s="148">
        <f t="shared" ref="J113:J120" si="26">H113*I113</f>
        <v>70.782493256333538</v>
      </c>
      <c r="K113" s="186"/>
    </row>
    <row r="114" spans="1:11" x14ac:dyDescent="0.25">
      <c r="A114" s="127" t="str">
        <f t="shared" si="22"/>
        <v>GS&lt;50</v>
      </c>
      <c r="B114" s="128"/>
      <c r="C114" s="123"/>
      <c r="D114" s="146">
        <v>322425273.03782141</v>
      </c>
      <c r="E114" s="147">
        <f t="shared" si="23"/>
        <v>4.0000000000000002E-4</v>
      </c>
      <c r="F114" s="148">
        <f t="shared" si="24"/>
        <v>128970.10921512857</v>
      </c>
      <c r="H114" s="146">
        <v>50274297.555317074</v>
      </c>
      <c r="I114" s="147">
        <f t="shared" si="25"/>
        <v>4.0000000000000002E-4</v>
      </c>
      <c r="J114" s="148">
        <f t="shared" si="26"/>
        <v>20109.719022126832</v>
      </c>
      <c r="K114" s="186"/>
    </row>
    <row r="115" spans="1:11" x14ac:dyDescent="0.25">
      <c r="A115" s="127" t="str">
        <f t="shared" si="22"/>
        <v>GS 50 - 2,999</v>
      </c>
      <c r="B115" s="128"/>
      <c r="C115" s="123"/>
      <c r="D115" s="146">
        <v>502902661.05608374</v>
      </c>
      <c r="E115" s="147">
        <f t="shared" si="23"/>
        <v>4.0000000000000002E-4</v>
      </c>
      <c r="F115" s="148">
        <f t="shared" si="24"/>
        <v>201161.0644224335</v>
      </c>
      <c r="H115" s="146">
        <v>862379087.18776202</v>
      </c>
      <c r="I115" s="147">
        <f t="shared" si="25"/>
        <v>4.0000000000000002E-4</v>
      </c>
      <c r="J115" s="148">
        <f t="shared" si="26"/>
        <v>344951.63487510482</v>
      </c>
      <c r="K115" s="186"/>
    </row>
    <row r="116" spans="1:11" x14ac:dyDescent="0.25">
      <c r="A116" s="127" t="str">
        <f t="shared" si="22"/>
        <v>GS 3,000 - 4,999</v>
      </c>
      <c r="B116" s="128"/>
      <c r="C116" s="123"/>
      <c r="D116" s="146">
        <v>8558382.3219841849</v>
      </c>
      <c r="E116" s="147">
        <f t="shared" si="23"/>
        <v>4.0000000000000002E-4</v>
      </c>
      <c r="F116" s="148">
        <f t="shared" si="24"/>
        <v>3423.352928793674</v>
      </c>
      <c r="H116" s="146">
        <v>52053395.213162027</v>
      </c>
      <c r="I116" s="147">
        <f t="shared" si="25"/>
        <v>4.0000000000000002E-4</v>
      </c>
      <c r="J116" s="148">
        <f t="shared" si="26"/>
        <v>20821.358085264812</v>
      </c>
      <c r="K116" s="186"/>
    </row>
    <row r="117" spans="1:11" x14ac:dyDescent="0.25">
      <c r="A117" s="127" t="str">
        <f t="shared" si="22"/>
        <v>Large Use</v>
      </c>
      <c r="B117" s="128"/>
      <c r="C117" s="123"/>
      <c r="D117" s="146">
        <v>0</v>
      </c>
      <c r="E117" s="147">
        <f t="shared" si="23"/>
        <v>4.0000000000000002E-4</v>
      </c>
      <c r="F117" s="148">
        <f t="shared" si="24"/>
        <v>0</v>
      </c>
      <c r="H117" s="146">
        <v>64580497.994314246</v>
      </c>
      <c r="I117" s="147">
        <f t="shared" si="25"/>
        <v>4.0000000000000002E-4</v>
      </c>
      <c r="J117" s="148">
        <f t="shared" si="26"/>
        <v>25832.199197725698</v>
      </c>
      <c r="K117" s="186"/>
    </row>
    <row r="118" spans="1:11" x14ac:dyDescent="0.25">
      <c r="A118" s="127" t="str">
        <f>IF(A103="","",A103)</f>
        <v>Street Light</v>
      </c>
      <c r="B118" s="128"/>
      <c r="C118" s="123"/>
      <c r="D118" s="146">
        <v>0</v>
      </c>
      <c r="E118" s="147">
        <f t="shared" si="23"/>
        <v>4.0000000000000002E-4</v>
      </c>
      <c r="F118" s="148">
        <f t="shared" si="24"/>
        <v>0</v>
      </c>
      <c r="H118" s="146">
        <v>16684897.207780968</v>
      </c>
      <c r="I118" s="147">
        <f t="shared" si="25"/>
        <v>4.0000000000000002E-4</v>
      </c>
      <c r="J118" s="148">
        <f t="shared" si="26"/>
        <v>6673.9588831123874</v>
      </c>
      <c r="K118" s="186"/>
    </row>
    <row r="119" spans="1:11" x14ac:dyDescent="0.25">
      <c r="A119" s="127" t="str">
        <f>IF(A104="","",A104)</f>
        <v>Sentinel Light</v>
      </c>
      <c r="B119" s="128"/>
      <c r="C119" s="123"/>
      <c r="D119" s="146">
        <v>87998.819065329662</v>
      </c>
      <c r="E119" s="147">
        <f t="shared" si="23"/>
        <v>4.0000000000000002E-4</v>
      </c>
      <c r="F119" s="148">
        <f t="shared" si="24"/>
        <v>35.199527626131868</v>
      </c>
      <c r="H119" s="146">
        <v>0</v>
      </c>
      <c r="I119" s="147">
        <f t="shared" si="25"/>
        <v>4.0000000000000002E-4</v>
      </c>
      <c r="J119" s="148">
        <f t="shared" si="26"/>
        <v>0</v>
      </c>
      <c r="K119" s="186"/>
    </row>
    <row r="120" spans="1:11" x14ac:dyDescent="0.25">
      <c r="A120" s="127" t="str">
        <f>IF(A105="","",A105)</f>
        <v>USL</v>
      </c>
      <c r="B120" s="128"/>
      <c r="C120" s="123"/>
      <c r="D120" s="146">
        <v>6683834.544820426</v>
      </c>
      <c r="E120" s="147">
        <f t="shared" si="23"/>
        <v>4.0000000000000002E-4</v>
      </c>
      <c r="F120" s="148">
        <f t="shared" si="24"/>
        <v>2673.5338179281707</v>
      </c>
      <c r="H120" s="146">
        <v>4241.5965224950141</v>
      </c>
      <c r="I120" s="147">
        <f t="shared" si="25"/>
        <v>4.0000000000000002E-4</v>
      </c>
      <c r="J120" s="148">
        <f t="shared" si="26"/>
        <v>1.6966386089980057</v>
      </c>
      <c r="K120" s="186"/>
    </row>
    <row r="121" spans="1:11" x14ac:dyDescent="0.25">
      <c r="A121" s="127" t="str">
        <f>IF(A106="","",A106)</f>
        <v/>
      </c>
      <c r="B121" s="128"/>
      <c r="C121" s="123"/>
      <c r="D121" s="146"/>
      <c r="E121" s="150"/>
      <c r="F121" s="148">
        <f>D121*E121</f>
        <v>0</v>
      </c>
      <c r="H121" s="150"/>
      <c r="I121" s="150"/>
      <c r="J121" s="148">
        <f>H121*I121</f>
        <v>0</v>
      </c>
      <c r="K121" s="186"/>
    </row>
    <row r="122" spans="1:11" x14ac:dyDescent="0.25">
      <c r="A122" s="127" t="str">
        <f>IF(A107="","",A107)</f>
        <v/>
      </c>
      <c r="B122" s="128"/>
      <c r="C122" s="123"/>
      <c r="D122" s="150"/>
      <c r="E122" s="150"/>
      <c r="F122" s="148">
        <f t="shared" si="24"/>
        <v>0</v>
      </c>
      <c r="H122" s="150"/>
      <c r="I122" s="150"/>
      <c r="J122" s="148">
        <f>H122*I122</f>
        <v>0</v>
      </c>
      <c r="K122" s="186"/>
    </row>
    <row r="123" spans="1:11" x14ac:dyDescent="0.25">
      <c r="A123" s="122" t="s">
        <v>72</v>
      </c>
      <c r="B123" s="143"/>
      <c r="C123" s="123"/>
      <c r="D123" s="144"/>
      <c r="E123" s="127"/>
      <c r="F123" s="144">
        <f>SUM(F112:F122)</f>
        <v>975074.66888523684</v>
      </c>
      <c r="G123" s="127"/>
      <c r="H123" s="127"/>
      <c r="I123" s="127"/>
      <c r="J123" s="144">
        <f>SUM(J112:J122)</f>
        <v>426313.037206618</v>
      </c>
      <c r="K123" s="148">
        <f>F123+J123</f>
        <v>1401387.7060918547</v>
      </c>
    </row>
    <row r="124" spans="1:11" ht="6.75" customHeight="1" x14ac:dyDescent="0.25">
      <c r="A124" s="122"/>
      <c r="B124" s="140"/>
      <c r="C124" s="123"/>
      <c r="D124" s="154"/>
      <c r="E124" s="153"/>
      <c r="F124" s="144"/>
      <c r="H124" s="125"/>
      <c r="I124" s="153"/>
      <c r="J124" s="144"/>
      <c r="K124" s="155"/>
    </row>
    <row r="125" spans="1:11" ht="15" customHeight="1" x14ac:dyDescent="0.25">
      <c r="A125" s="118" t="s">
        <v>82</v>
      </c>
      <c r="B125" s="191"/>
      <c r="C125" s="119"/>
      <c r="D125" s="189"/>
      <c r="E125" s="187"/>
      <c r="F125" s="186"/>
      <c r="G125" s="8"/>
      <c r="H125" s="193"/>
      <c r="I125" s="187"/>
      <c r="J125" s="186" t="s">
        <v>68</v>
      </c>
      <c r="K125" s="191" t="s">
        <v>63</v>
      </c>
    </row>
    <row r="126" spans="1:11" x14ac:dyDescent="0.25">
      <c r="A126" s="122" t="s">
        <v>75</v>
      </c>
      <c r="B126" s="192"/>
      <c r="C126" s="119"/>
      <c r="D126" s="190"/>
      <c r="E126" s="188"/>
      <c r="F126" s="186"/>
      <c r="G126" s="8"/>
      <c r="H126" s="194"/>
      <c r="I126" s="188"/>
      <c r="J126" s="186"/>
      <c r="K126" s="192"/>
    </row>
    <row r="127" spans="1:11" x14ac:dyDescent="0.25">
      <c r="A127" s="127" t="str">
        <f t="shared" ref="A127:A132" si="27">IF(A112="","",A112)</f>
        <v>Residential</v>
      </c>
      <c r="B127" s="128"/>
      <c r="C127" s="123"/>
      <c r="D127" s="146">
        <v>1582760036.2896814</v>
      </c>
      <c r="E127" s="147">
        <v>1.5E-3</v>
      </c>
      <c r="F127" s="148">
        <f>D127*E127</f>
        <v>2374140.0544345221</v>
      </c>
      <c r="H127" s="146">
        <v>19629220.028545246</v>
      </c>
      <c r="I127" s="147">
        <f>E127</f>
        <v>1.5E-3</v>
      </c>
      <c r="J127" s="148">
        <f>H127*I127</f>
        <v>29443.83004281787</v>
      </c>
      <c r="K127" s="186"/>
    </row>
    <row r="128" spans="1:11" x14ac:dyDescent="0.25">
      <c r="A128" s="127" t="str">
        <f t="shared" si="27"/>
        <v>Residential Seasonal</v>
      </c>
      <c r="B128" s="128"/>
      <c r="C128" s="123"/>
      <c r="D128" s="146">
        <v>14268486.143635565</v>
      </c>
      <c r="E128" s="147">
        <f>E127</f>
        <v>1.5E-3</v>
      </c>
      <c r="F128" s="148">
        <f t="shared" ref="F128:F136" si="28">D128*E128</f>
        <v>21402.72921545335</v>
      </c>
      <c r="H128" s="146">
        <v>176956.23314083385</v>
      </c>
      <c r="I128" s="147">
        <f t="shared" ref="I128:I135" si="29">E128</f>
        <v>1.5E-3</v>
      </c>
      <c r="J128" s="148">
        <f t="shared" ref="J128:J135" si="30">H128*I128</f>
        <v>265.43434971125077</v>
      </c>
      <c r="K128" s="186"/>
    </row>
    <row r="129" spans="1:11" x14ac:dyDescent="0.25">
      <c r="A129" s="127" t="str">
        <f t="shared" si="27"/>
        <v>GS&lt;50</v>
      </c>
      <c r="B129" s="128"/>
      <c r="C129" s="123"/>
      <c r="D129" s="146">
        <v>322425273.03782141</v>
      </c>
      <c r="E129" s="147">
        <f t="shared" ref="E129:E135" si="31">E128</f>
        <v>1.5E-3</v>
      </c>
      <c r="F129" s="148">
        <f t="shared" si="28"/>
        <v>483637.90955673211</v>
      </c>
      <c r="H129" s="146">
        <v>50322474.022834063</v>
      </c>
      <c r="I129" s="147">
        <f t="shared" si="29"/>
        <v>1.5E-3</v>
      </c>
      <c r="J129" s="148">
        <f t="shared" si="30"/>
        <v>75483.711034251101</v>
      </c>
      <c r="K129" s="186"/>
    </row>
    <row r="130" spans="1:11" x14ac:dyDescent="0.25">
      <c r="A130" s="127" t="str">
        <f t="shared" si="27"/>
        <v>GS 50 - 2,999</v>
      </c>
      <c r="B130" s="128"/>
      <c r="C130" s="123"/>
      <c r="D130" s="146">
        <v>502902661.05608374</v>
      </c>
      <c r="E130" s="147">
        <f t="shared" si="31"/>
        <v>1.5E-3</v>
      </c>
      <c r="F130" s="148">
        <f t="shared" si="28"/>
        <v>754353.99158412567</v>
      </c>
      <c r="H130" s="146">
        <v>969169923.7064625</v>
      </c>
      <c r="I130" s="147">
        <f t="shared" si="29"/>
        <v>1.5E-3</v>
      </c>
      <c r="J130" s="148">
        <f t="shared" si="30"/>
        <v>1453754.8855596937</v>
      </c>
      <c r="K130" s="186"/>
    </row>
    <row r="131" spans="1:11" x14ac:dyDescent="0.25">
      <c r="A131" s="127" t="str">
        <f t="shared" si="27"/>
        <v>GS 3,000 - 4,999</v>
      </c>
      <c r="B131" s="128"/>
      <c r="C131" s="123"/>
      <c r="D131" s="146">
        <v>8558382.3219841849</v>
      </c>
      <c r="E131" s="147">
        <f t="shared" si="31"/>
        <v>1.5E-3</v>
      </c>
      <c r="F131" s="148">
        <f t="shared" si="28"/>
        <v>12837.573482976277</v>
      </c>
      <c r="H131" s="146">
        <v>314107373.76353049</v>
      </c>
      <c r="I131" s="147">
        <f t="shared" si="29"/>
        <v>1.5E-3</v>
      </c>
      <c r="J131" s="148">
        <f t="shared" si="30"/>
        <v>471161.06064529577</v>
      </c>
      <c r="K131" s="186"/>
    </row>
    <row r="132" spans="1:11" x14ac:dyDescent="0.25">
      <c r="A132" s="127" t="str">
        <f t="shared" si="27"/>
        <v>Large Use</v>
      </c>
      <c r="B132" s="128"/>
      <c r="C132" s="123"/>
      <c r="D132" s="146">
        <v>0</v>
      </c>
      <c r="E132" s="147">
        <f t="shared" si="31"/>
        <v>1.5E-3</v>
      </c>
      <c r="F132" s="148">
        <f>D132*E132</f>
        <v>0</v>
      </c>
      <c r="H132" s="146">
        <v>546796849.64107358</v>
      </c>
      <c r="I132" s="147">
        <f t="shared" si="29"/>
        <v>1.5E-3</v>
      </c>
      <c r="J132" s="148">
        <f t="shared" si="30"/>
        <v>820195.27446161036</v>
      </c>
      <c r="K132" s="186"/>
    </row>
    <row r="133" spans="1:11" x14ac:dyDescent="0.25">
      <c r="A133" s="127" t="str">
        <f>IF(A118="","",A118)</f>
        <v>Street Light</v>
      </c>
      <c r="B133" s="128"/>
      <c r="C133" s="123"/>
      <c r="D133" s="146">
        <v>0</v>
      </c>
      <c r="E133" s="147">
        <f t="shared" si="31"/>
        <v>1.5E-3</v>
      </c>
      <c r="F133" s="148">
        <f t="shared" si="28"/>
        <v>0</v>
      </c>
      <c r="H133" s="146">
        <v>16684897.207780968</v>
      </c>
      <c r="I133" s="147">
        <f t="shared" si="29"/>
        <v>1.5E-3</v>
      </c>
      <c r="J133" s="148">
        <f t="shared" si="30"/>
        <v>25027.345811671454</v>
      </c>
      <c r="K133" s="186"/>
    </row>
    <row r="134" spans="1:11" x14ac:dyDescent="0.25">
      <c r="A134" s="127" t="str">
        <f>IF(A119="","",A119)</f>
        <v>Sentinel Light</v>
      </c>
      <c r="B134" s="128"/>
      <c r="C134" s="123"/>
      <c r="D134" s="146">
        <v>87998.819065329662</v>
      </c>
      <c r="E134" s="147">
        <f t="shared" si="31"/>
        <v>1.5E-3</v>
      </c>
      <c r="F134" s="148">
        <f t="shared" si="28"/>
        <v>131.99822859799448</v>
      </c>
      <c r="H134" s="146">
        <v>0</v>
      </c>
      <c r="I134" s="147">
        <f t="shared" si="29"/>
        <v>1.5E-3</v>
      </c>
      <c r="J134" s="148">
        <f t="shared" si="30"/>
        <v>0</v>
      </c>
      <c r="K134" s="186"/>
    </row>
    <row r="135" spans="1:11" x14ac:dyDescent="0.25">
      <c r="A135" s="127" t="str">
        <f>IF(A120="","",A120)</f>
        <v>USL</v>
      </c>
      <c r="B135" s="128"/>
      <c r="C135" s="123"/>
      <c r="D135" s="146">
        <v>6683834.544820426</v>
      </c>
      <c r="E135" s="147">
        <f t="shared" si="31"/>
        <v>1.5E-3</v>
      </c>
      <c r="F135" s="148">
        <f t="shared" si="28"/>
        <v>10025.751817230639</v>
      </c>
      <c r="H135" s="146">
        <v>4241.5965224950141</v>
      </c>
      <c r="I135" s="147">
        <f t="shared" si="29"/>
        <v>1.5E-3</v>
      </c>
      <c r="J135" s="148">
        <f t="shared" si="30"/>
        <v>6.3623947837425217</v>
      </c>
      <c r="K135" s="186"/>
    </row>
    <row r="136" spans="1:11" x14ac:dyDescent="0.25">
      <c r="A136" s="127" t="str">
        <f>IF(A121="","",A121)</f>
        <v/>
      </c>
      <c r="B136" s="128"/>
      <c r="C136" s="123"/>
      <c r="D136" s="150"/>
      <c r="E136" s="150"/>
      <c r="F136" s="148">
        <f t="shared" si="28"/>
        <v>0</v>
      </c>
      <c r="H136" s="150"/>
      <c r="I136" s="150"/>
      <c r="J136" s="148">
        <f>H136*I136</f>
        <v>0</v>
      </c>
      <c r="K136" s="186"/>
    </row>
    <row r="137" spans="1:11" x14ac:dyDescent="0.25">
      <c r="A137" s="127" t="str">
        <f>IF(A122="","",A122)</f>
        <v/>
      </c>
      <c r="B137" s="128"/>
      <c r="C137" s="123"/>
      <c r="D137" s="150"/>
      <c r="E137" s="150"/>
      <c r="F137" s="148">
        <f>D137*E137</f>
        <v>0</v>
      </c>
      <c r="H137" s="150"/>
      <c r="I137" s="150"/>
      <c r="J137" s="148">
        <f>H137*I137</f>
        <v>0</v>
      </c>
      <c r="K137" s="186"/>
    </row>
    <row r="138" spans="1:11" x14ac:dyDescent="0.25">
      <c r="A138" s="122" t="s">
        <v>72</v>
      </c>
      <c r="B138" s="143"/>
      <c r="C138" s="131"/>
      <c r="D138" s="144"/>
      <c r="E138" s="127"/>
      <c r="F138" s="144">
        <f>SUM(F127:F137)</f>
        <v>3656530.0083196377</v>
      </c>
      <c r="G138" s="127"/>
      <c r="H138" s="127"/>
      <c r="I138" s="127"/>
      <c r="J138" s="144">
        <f>SUM(J127:J137)</f>
        <v>2875337.9042998352</v>
      </c>
      <c r="K138" s="148">
        <f>F138+J138</f>
        <v>6531867.9126194734</v>
      </c>
    </row>
    <row r="139" spans="1:11" ht="6.75" customHeight="1" x14ac:dyDescent="0.25"/>
    <row r="140" spans="1:11" ht="15.75" customHeight="1" x14ac:dyDescent="0.25">
      <c r="A140" s="118" t="s">
        <v>83</v>
      </c>
      <c r="B140" s="191"/>
      <c r="C140" s="119"/>
      <c r="D140" s="189"/>
      <c r="E140" s="187"/>
      <c r="F140" s="186"/>
      <c r="G140" s="8"/>
      <c r="H140" s="193"/>
      <c r="I140" s="187"/>
      <c r="J140" s="186" t="s">
        <v>68</v>
      </c>
      <c r="K140" s="191" t="s">
        <v>63</v>
      </c>
    </row>
    <row r="141" spans="1:11" x14ac:dyDescent="0.25">
      <c r="A141" s="122" t="s">
        <v>75</v>
      </c>
      <c r="B141" s="192"/>
      <c r="C141" s="119"/>
      <c r="D141" s="190"/>
      <c r="E141" s="188"/>
      <c r="F141" s="186"/>
      <c r="G141" s="8"/>
      <c r="H141" s="194"/>
      <c r="I141" s="188"/>
      <c r="J141" s="186"/>
      <c r="K141" s="192"/>
    </row>
    <row r="142" spans="1:11" x14ac:dyDescent="0.25">
      <c r="A142" s="127" t="str">
        <f t="shared" ref="A142:A147" si="32">IF(A127="","",A127)</f>
        <v>Residential</v>
      </c>
      <c r="B142" s="128"/>
      <c r="C142" s="123"/>
      <c r="D142" s="146">
        <v>1519692785.6838036</v>
      </c>
      <c r="E142" s="147">
        <v>1.6007410979661781E-3</v>
      </c>
      <c r="F142" s="148">
        <f>D142*E142</f>
        <v>2432634.6983267716</v>
      </c>
      <c r="H142" s="146">
        <v>18847066.758084729</v>
      </c>
      <c r="I142" s="147">
        <f>E142</f>
        <v>1.6007410979661781E-3</v>
      </c>
      <c r="J142" s="148">
        <f>H142*I142</f>
        <v>30169.274335778406</v>
      </c>
      <c r="K142" s="186"/>
    </row>
    <row r="143" spans="1:11" x14ac:dyDescent="0.25">
      <c r="A143" s="127" t="str">
        <f t="shared" si="32"/>
        <v>Residential Seasonal</v>
      </c>
      <c r="B143" s="128"/>
      <c r="C143" s="123"/>
      <c r="D143" s="146">
        <v>13699938.688080234</v>
      </c>
      <c r="E143" s="147">
        <v>1.9318997616367061E-3</v>
      </c>
      <c r="F143" s="148">
        <f t="shared" ref="F143:F152" si="33">D143*E143</f>
        <v>26466.908285939695</v>
      </c>
      <c r="H143" s="146">
        <v>169905.16864218324</v>
      </c>
      <c r="I143" s="147">
        <f t="shared" ref="I143:I150" si="34">E143</f>
        <v>1.9318997616367061E-3</v>
      </c>
      <c r="J143" s="148">
        <f t="shared" ref="J143:J150" si="35">H143*I143</f>
        <v>328.23975480067816</v>
      </c>
      <c r="K143" s="186"/>
    </row>
    <row r="144" spans="1:11" x14ac:dyDescent="0.25">
      <c r="A144" s="127" t="str">
        <f t="shared" si="32"/>
        <v>GS&lt;50</v>
      </c>
      <c r="B144" s="128"/>
      <c r="C144" s="123"/>
      <c r="D144" s="146">
        <v>309577794.56343865</v>
      </c>
      <c r="E144" s="147">
        <v>1.5001937404516264E-3</v>
      </c>
      <c r="F144" s="148">
        <f t="shared" si="33"/>
        <v>464426.6695868902</v>
      </c>
      <c r="H144" s="146">
        <v>48317305.830853626</v>
      </c>
      <c r="I144" s="147">
        <f t="shared" si="34"/>
        <v>1.5001937404516264E-3</v>
      </c>
      <c r="J144" s="148">
        <f t="shared" si="35"/>
        <v>72485.319762933475</v>
      </c>
      <c r="K144" s="186"/>
    </row>
    <row r="145" spans="1:12" x14ac:dyDescent="0.25">
      <c r="A145" s="127" t="str">
        <f t="shared" si="32"/>
        <v>GS 50 - 2,999</v>
      </c>
      <c r="B145" s="128"/>
      <c r="C145" s="123"/>
      <c r="D145" s="146">
        <v>1197693.2759365002</v>
      </c>
      <c r="E145" s="147">
        <v>0.6262256004855179</v>
      </c>
      <c r="F145" s="148">
        <f t="shared" si="33"/>
        <v>750026.19092080195</v>
      </c>
      <c r="H145" s="146">
        <v>2308137.1222525146</v>
      </c>
      <c r="I145" s="147">
        <f t="shared" si="34"/>
        <v>0.6262256004855179</v>
      </c>
      <c r="J145" s="148">
        <f t="shared" si="35"/>
        <v>1445414.5553854962</v>
      </c>
      <c r="K145" s="186"/>
    </row>
    <row r="146" spans="1:12" x14ac:dyDescent="0.25">
      <c r="A146" s="127" t="str">
        <f t="shared" si="32"/>
        <v>GS 3,000 - 4,999</v>
      </c>
      <c r="B146" s="128"/>
      <c r="C146" s="123"/>
      <c r="D146" s="146">
        <v>18041.596973825912</v>
      </c>
      <c r="E146" s="147">
        <v>0.4344880365857004</v>
      </c>
      <c r="F146" s="148">
        <f t="shared" si="33"/>
        <v>7838.8580460281346</v>
      </c>
      <c r="H146" s="146">
        <v>662157.68713574763</v>
      </c>
      <c r="I146" s="147">
        <f t="shared" si="34"/>
        <v>0.4344880365857004</v>
      </c>
      <c r="J146" s="148">
        <f t="shared" si="35"/>
        <v>287699.59339373949</v>
      </c>
      <c r="K146" s="186"/>
    </row>
    <row r="147" spans="1:12" x14ac:dyDescent="0.25">
      <c r="A147" s="127" t="str">
        <f t="shared" si="32"/>
        <v>Large Use</v>
      </c>
      <c r="B147" s="128"/>
      <c r="C147" s="123"/>
      <c r="D147" s="146">
        <v>0</v>
      </c>
      <c r="E147" s="147">
        <v>0.68718501121063702</v>
      </c>
      <c r="F147" s="148">
        <f t="shared" si="33"/>
        <v>0</v>
      </c>
      <c r="H147" s="146">
        <v>942415.9180232808</v>
      </c>
      <c r="I147" s="147">
        <f t="shared" si="34"/>
        <v>0.68718501121063702</v>
      </c>
      <c r="J147" s="148">
        <f t="shared" si="35"/>
        <v>647614.093191911</v>
      </c>
      <c r="K147" s="186"/>
    </row>
    <row r="148" spans="1:12" x14ac:dyDescent="0.25">
      <c r="A148" s="127" t="str">
        <f>IF(A133="","",A133)</f>
        <v>Street Light</v>
      </c>
      <c r="B148" s="128"/>
      <c r="C148" s="156"/>
      <c r="D148" s="146">
        <v>0</v>
      </c>
      <c r="E148" s="147">
        <v>0.43083562602381892</v>
      </c>
      <c r="F148" s="148">
        <f t="shared" si="33"/>
        <v>0</v>
      </c>
      <c r="H148" s="146">
        <v>44644.724030707992</v>
      </c>
      <c r="I148" s="147">
        <f t="shared" si="34"/>
        <v>0.43083562602381892</v>
      </c>
      <c r="J148" s="148">
        <f t="shared" si="35"/>
        <v>19234.537626430709</v>
      </c>
      <c r="K148" s="186"/>
    </row>
    <row r="149" spans="1:12" x14ac:dyDescent="0.25">
      <c r="A149" s="127" t="str">
        <f>IF(A134="","",A134)</f>
        <v>Sentinel Light</v>
      </c>
      <c r="B149" s="128"/>
      <c r="C149" s="156"/>
      <c r="D149" s="146">
        <v>634.86173214226346</v>
      </c>
      <c r="E149" s="147">
        <v>0.40790146012314688</v>
      </c>
      <c r="F149" s="148">
        <f t="shared" si="33"/>
        <v>258.96102751713943</v>
      </c>
      <c r="H149" s="146">
        <v>0</v>
      </c>
      <c r="I149" s="147">
        <f t="shared" si="34"/>
        <v>0.40790146012314688</v>
      </c>
      <c r="J149" s="148">
        <f t="shared" si="35"/>
        <v>0</v>
      </c>
      <c r="K149" s="186"/>
    </row>
    <row r="150" spans="1:12" x14ac:dyDescent="0.25">
      <c r="A150" s="127" t="str">
        <f>IF(A135="","",A135)</f>
        <v>USL</v>
      </c>
      <c r="B150" s="128"/>
      <c r="C150" s="156"/>
      <c r="D150" s="146">
        <v>6417507.9643018972</v>
      </c>
      <c r="E150" s="147">
        <v>1.5107168080075541E-3</v>
      </c>
      <c r="F150" s="148">
        <f t="shared" si="33"/>
        <v>9695.0371471932194</v>
      </c>
      <c r="H150" s="146">
        <v>4072.5842750792258</v>
      </c>
      <c r="I150" s="147">
        <f t="shared" si="34"/>
        <v>1.5107168080075541E-3</v>
      </c>
      <c r="J150" s="148">
        <f t="shared" si="35"/>
        <v>6.1525215163894469</v>
      </c>
      <c r="K150" s="186"/>
    </row>
    <row r="151" spans="1:12" ht="14.25" customHeight="1" x14ac:dyDescent="0.25">
      <c r="A151" s="127" t="str">
        <f>IF(A136="","",A136)</f>
        <v/>
      </c>
      <c r="B151" s="128"/>
      <c r="C151" s="123"/>
      <c r="D151" s="150"/>
      <c r="E151" s="150"/>
      <c r="F151" s="148">
        <f>D151*E151</f>
        <v>0</v>
      </c>
      <c r="H151" s="150"/>
      <c r="I151" s="150"/>
      <c r="J151" s="148">
        <f>H151*I151</f>
        <v>0</v>
      </c>
      <c r="K151" s="186"/>
    </row>
    <row r="152" spans="1:12" x14ac:dyDescent="0.25">
      <c r="A152" s="127" t="str">
        <f>IF(A137="","",A137)</f>
        <v/>
      </c>
      <c r="B152" s="128"/>
      <c r="C152" s="123"/>
      <c r="D152" s="150"/>
      <c r="E152" s="150"/>
      <c r="F152" s="148">
        <f t="shared" si="33"/>
        <v>0</v>
      </c>
      <c r="H152" s="150"/>
      <c r="I152" s="150"/>
      <c r="J152" s="148">
        <f>H152*I152</f>
        <v>0</v>
      </c>
      <c r="K152" s="186"/>
    </row>
    <row r="153" spans="1:12" x14ac:dyDescent="0.25">
      <c r="A153" s="122" t="s">
        <v>72</v>
      </c>
      <c r="B153" s="143"/>
      <c r="C153" s="123"/>
      <c r="D153" s="141"/>
      <c r="E153" s="127"/>
      <c r="F153" s="148">
        <f>SUM(F142:F152)</f>
        <v>3691347.3233411419</v>
      </c>
      <c r="G153" s="127"/>
      <c r="H153" s="127"/>
      <c r="I153" s="127"/>
      <c r="J153" s="148">
        <f>SUM(J142:J152)</f>
        <v>2502951.7659726064</v>
      </c>
      <c r="K153" s="135">
        <f>F153+J153</f>
        <v>6194299.0893137483</v>
      </c>
    </row>
    <row r="155" spans="1:12" x14ac:dyDescent="0.25">
      <c r="A155" s="118" t="s">
        <v>84</v>
      </c>
      <c r="B155" s="187"/>
      <c r="C155" s="119"/>
      <c r="D155" s="189"/>
      <c r="E155" s="187"/>
      <c r="F155" s="186"/>
      <c r="G155" s="8"/>
      <c r="H155" s="191"/>
      <c r="I155" s="187"/>
      <c r="J155" s="186" t="s">
        <v>68</v>
      </c>
      <c r="K155" s="189" t="s">
        <v>63</v>
      </c>
    </row>
    <row r="156" spans="1:12" x14ac:dyDescent="0.25">
      <c r="A156" s="122" t="s">
        <v>75</v>
      </c>
      <c r="B156" s="188"/>
      <c r="C156" s="119"/>
      <c r="D156" s="190"/>
      <c r="E156" s="188"/>
      <c r="F156" s="186"/>
      <c r="G156" s="8"/>
      <c r="H156" s="192"/>
      <c r="I156" s="188"/>
      <c r="J156" s="186"/>
      <c r="K156" s="184"/>
      <c r="L156" s="131"/>
    </row>
    <row r="157" spans="1:12" x14ac:dyDescent="0.25">
      <c r="A157" s="157" t="str">
        <f>A142</f>
        <v>Residential</v>
      </c>
      <c r="B157" s="143"/>
      <c r="C157" s="123"/>
      <c r="D157" s="146">
        <v>172640.25565703973</v>
      </c>
      <c r="E157" s="158">
        <v>0.43</v>
      </c>
      <c r="F157" s="148">
        <f>D157*E157*12</f>
        <v>890823.71919032512</v>
      </c>
      <c r="H157" s="146">
        <v>2141.0659142117161</v>
      </c>
      <c r="I157" s="159">
        <f>E157</f>
        <v>0.43</v>
      </c>
      <c r="J157" s="148">
        <f>H157*I157*12</f>
        <v>11047.900117332454</v>
      </c>
      <c r="K157" s="184"/>
      <c r="L157" s="131"/>
    </row>
    <row r="158" spans="1:12" x14ac:dyDescent="0.25">
      <c r="A158" s="157" t="str">
        <f t="shared" ref="A158:A159" si="36">A143</f>
        <v>Residential Seasonal</v>
      </c>
      <c r="B158" s="143"/>
      <c r="C158" s="123"/>
      <c r="D158" s="146">
        <v>1520.5238516437241</v>
      </c>
      <c r="E158" s="158">
        <f>E157</f>
        <v>0.43</v>
      </c>
      <c r="F158" s="148">
        <f t="shared" ref="F158:F164" si="37">D158*E158*12</f>
        <v>7845.9030744816155</v>
      </c>
      <c r="H158" s="146">
        <v>18.857373548887811</v>
      </c>
      <c r="I158" s="159">
        <f>E158</f>
        <v>0.43</v>
      </c>
      <c r="J158" s="148">
        <f t="shared" ref="J158:J163" si="38">H158*I158*12</f>
        <v>97.304047512261107</v>
      </c>
      <c r="K158" s="184"/>
      <c r="L158" s="131"/>
    </row>
    <row r="159" spans="1:12" x14ac:dyDescent="0.25">
      <c r="A159" s="157" t="str">
        <f t="shared" si="36"/>
        <v>GS&lt;50</v>
      </c>
      <c r="B159" s="143"/>
      <c r="C159" s="123"/>
      <c r="D159" s="146">
        <v>10696.454255280616</v>
      </c>
      <c r="E159" s="158">
        <f>E158</f>
        <v>0.43</v>
      </c>
      <c r="F159" s="148">
        <f t="shared" si="37"/>
        <v>55193.703957247977</v>
      </c>
      <c r="H159" s="146">
        <v>1669.4474236659819</v>
      </c>
      <c r="I159" s="159">
        <f>E159</f>
        <v>0.43</v>
      </c>
      <c r="J159" s="148">
        <f t="shared" si="38"/>
        <v>8614.3487061164669</v>
      </c>
      <c r="K159" s="184"/>
      <c r="L159" s="131"/>
    </row>
    <row r="160" spans="1:12" x14ac:dyDescent="0.25">
      <c r="A160" s="160"/>
      <c r="B160" s="143"/>
      <c r="C160" s="123"/>
      <c r="D160" s="150"/>
      <c r="E160" s="150"/>
      <c r="F160" s="148">
        <f t="shared" si="37"/>
        <v>0</v>
      </c>
      <c r="H160" s="150"/>
      <c r="I160" s="150"/>
      <c r="J160" s="148">
        <f t="shared" si="38"/>
        <v>0</v>
      </c>
      <c r="K160" s="184"/>
      <c r="L160" s="131"/>
    </row>
    <row r="161" spans="1:12" x14ac:dyDescent="0.25">
      <c r="A161" s="160"/>
      <c r="B161" s="143"/>
      <c r="C161" s="123"/>
      <c r="D161" s="150"/>
      <c r="E161" s="150"/>
      <c r="F161" s="148">
        <f t="shared" si="37"/>
        <v>0</v>
      </c>
      <c r="H161" s="150"/>
      <c r="I161" s="150"/>
      <c r="J161" s="148">
        <f t="shared" si="38"/>
        <v>0</v>
      </c>
      <c r="K161" s="184"/>
      <c r="L161" s="131"/>
    </row>
    <row r="162" spans="1:12" x14ac:dyDescent="0.25">
      <c r="A162" s="160"/>
      <c r="B162" s="143"/>
      <c r="C162" s="123"/>
      <c r="D162" s="150"/>
      <c r="E162" s="150"/>
      <c r="F162" s="148">
        <f t="shared" si="37"/>
        <v>0</v>
      </c>
      <c r="H162" s="150"/>
      <c r="I162" s="150"/>
      <c r="J162" s="148">
        <f t="shared" si="38"/>
        <v>0</v>
      </c>
      <c r="K162" s="184"/>
      <c r="L162" s="131"/>
    </row>
    <row r="163" spans="1:12" x14ac:dyDescent="0.25">
      <c r="A163" s="160"/>
      <c r="B163" s="143"/>
      <c r="C163" s="123"/>
      <c r="D163" s="150"/>
      <c r="E163" s="150"/>
      <c r="F163" s="148">
        <f t="shared" si="37"/>
        <v>0</v>
      </c>
      <c r="H163" s="150"/>
      <c r="I163" s="150"/>
      <c r="J163" s="148">
        <f t="shared" si="38"/>
        <v>0</v>
      </c>
      <c r="K163" s="184"/>
      <c r="L163" s="131"/>
    </row>
    <row r="164" spans="1:12" x14ac:dyDescent="0.25">
      <c r="A164" s="160"/>
      <c r="B164" s="143"/>
      <c r="C164" s="123"/>
      <c r="D164" s="150"/>
      <c r="E164" s="150"/>
      <c r="F164" s="148">
        <f t="shared" si="37"/>
        <v>0</v>
      </c>
      <c r="H164" s="150"/>
      <c r="I164" s="150"/>
      <c r="J164" s="148">
        <f>H164*I164*12</f>
        <v>0</v>
      </c>
      <c r="K164" s="161"/>
      <c r="L164" s="131"/>
    </row>
    <row r="165" spans="1:12" x14ac:dyDescent="0.25">
      <c r="A165" s="122" t="s">
        <v>72</v>
      </c>
      <c r="B165" s="143"/>
      <c r="C165" s="123"/>
      <c r="D165" s="127"/>
      <c r="E165" s="127"/>
      <c r="F165" s="148">
        <f>SUM(F157:F164)</f>
        <v>953863.32622205478</v>
      </c>
      <c r="G165" s="127"/>
      <c r="H165" s="127"/>
      <c r="I165" s="127"/>
      <c r="J165" s="148">
        <f>SUM(J157:J164)</f>
        <v>19759.552870961183</v>
      </c>
      <c r="K165" s="148">
        <f>F165+J165</f>
        <v>973622.87909301592</v>
      </c>
    </row>
    <row r="166" spans="1:12" x14ac:dyDescent="0.25">
      <c r="A166" s="127"/>
      <c r="B166" s="127"/>
      <c r="C166" s="123"/>
      <c r="D166" s="127"/>
      <c r="E166" s="127"/>
      <c r="F166" s="127"/>
      <c r="G166" s="127"/>
      <c r="H166" s="127"/>
      <c r="I166" s="127"/>
      <c r="J166" s="127"/>
    </row>
    <row r="167" spans="1:12" x14ac:dyDescent="0.25">
      <c r="A167" s="122" t="s">
        <v>85</v>
      </c>
      <c r="B167" s="127"/>
      <c r="C167" s="123"/>
      <c r="D167" s="127"/>
      <c r="E167" s="127"/>
      <c r="F167" s="148">
        <f>SUM(F24+F61+F78+F93+F138+F153+F165+F123)</f>
        <v>379597522.43586475</v>
      </c>
      <c r="G167" s="127"/>
      <c r="H167" s="127"/>
      <c r="I167" s="127"/>
      <c r="J167" s="148">
        <f>J24+J44+J61+J78+J93+J108+J123+J138+J153+J165</f>
        <v>175842249.00767976</v>
      </c>
      <c r="K167" s="135">
        <f>+F167+J167</f>
        <v>555439771.44354451</v>
      </c>
    </row>
    <row r="168" spans="1:12" ht="15.75" thickBot="1" x14ac:dyDescent="0.3">
      <c r="A168" s="122" t="s">
        <v>86</v>
      </c>
      <c r="B168" s="162">
        <v>0.13100000000000001</v>
      </c>
      <c r="C168" s="123"/>
      <c r="D168" s="150"/>
      <c r="E168" s="150"/>
      <c r="F168" s="163">
        <f>-F167*B168</f>
        <v>-49727275.439098284</v>
      </c>
      <c r="G168" s="127"/>
      <c r="H168" s="150"/>
      <c r="I168" s="150"/>
      <c r="J168" s="127">
        <v>0</v>
      </c>
      <c r="K168" s="135">
        <f>+F168+J168</f>
        <v>-49727275.439098284</v>
      </c>
    </row>
    <row r="169" spans="1:12" ht="15.75" thickBot="1" x14ac:dyDescent="0.3">
      <c r="A169" s="122" t="s">
        <v>48</v>
      </c>
      <c r="B169" s="164"/>
      <c r="C169" s="165"/>
      <c r="D169" s="122"/>
      <c r="E169" s="122"/>
      <c r="F169" s="166">
        <f>+F167+F168</f>
        <v>329870246.99676645</v>
      </c>
      <c r="G169" s="122"/>
      <c r="H169" s="122"/>
      <c r="I169" s="122"/>
      <c r="J169" s="166">
        <f>+J167+J168</f>
        <v>175842249.00767976</v>
      </c>
      <c r="K169" s="166">
        <f>+K167+K168</f>
        <v>505712496.00444621</v>
      </c>
    </row>
    <row r="170" spans="1:12" ht="15.75" thickTop="1" x14ac:dyDescent="0.25">
      <c r="A170" s="165"/>
      <c r="B170" s="167"/>
      <c r="C170" s="116"/>
      <c r="D170" s="116"/>
      <c r="E170" s="116"/>
      <c r="F170" s="168"/>
      <c r="G170" s="116"/>
      <c r="H170" s="116"/>
      <c r="I170" s="116"/>
      <c r="J170" s="168"/>
      <c r="K170" s="168"/>
    </row>
    <row r="171" spans="1:12" x14ac:dyDescent="0.25">
      <c r="A171" s="123" t="s">
        <v>87</v>
      </c>
    </row>
    <row r="172" spans="1:12" x14ac:dyDescent="0.25">
      <c r="A172" s="123" t="s">
        <v>88</v>
      </c>
    </row>
    <row r="173" spans="1:12" x14ac:dyDescent="0.25">
      <c r="A173" s="116"/>
    </row>
    <row r="174" spans="1:12" x14ac:dyDescent="0.25">
      <c r="D174" s="185" t="str">
        <f>D10 &amp; " - Cop"</f>
        <v>2029 Test Year - Cop</v>
      </c>
      <c r="E174" s="185"/>
    </row>
    <row r="175" spans="1:12" x14ac:dyDescent="0.25">
      <c r="D175" s="127" t="s">
        <v>89</v>
      </c>
      <c r="E175" s="169">
        <f>K24</f>
        <v>314651549.93472672</v>
      </c>
    </row>
    <row r="176" spans="1:12" x14ac:dyDescent="0.25">
      <c r="D176" s="127" t="s">
        <v>90</v>
      </c>
      <c r="E176" s="136">
        <f>K44</f>
        <v>107995141.88692516</v>
      </c>
    </row>
    <row r="177" spans="4:5" x14ac:dyDescent="0.25">
      <c r="D177" s="127" t="s">
        <v>91</v>
      </c>
      <c r="E177" s="136">
        <f>(K93+K108+K123+K138)</f>
        <v>27436081.744575068</v>
      </c>
    </row>
    <row r="178" spans="4:5" x14ac:dyDescent="0.25">
      <c r="D178" s="127" t="s">
        <v>92</v>
      </c>
      <c r="E178" s="136">
        <f>K61</f>
        <v>57875584.988150418</v>
      </c>
    </row>
    <row r="179" spans="4:5" x14ac:dyDescent="0.25">
      <c r="D179" s="127" t="s">
        <v>93</v>
      </c>
      <c r="E179" s="136">
        <f>K78</f>
        <v>40313490.920760393</v>
      </c>
    </row>
    <row r="180" spans="4:5" x14ac:dyDescent="0.25">
      <c r="D180" s="127" t="s">
        <v>94</v>
      </c>
      <c r="E180" s="136">
        <f>K153</f>
        <v>6194299.0893137483</v>
      </c>
    </row>
    <row r="181" spans="4:5" x14ac:dyDescent="0.25">
      <c r="D181" s="127" t="s">
        <v>95</v>
      </c>
      <c r="E181" s="136">
        <f>K165</f>
        <v>973622.87909301592</v>
      </c>
    </row>
    <row r="182" spans="4:5" x14ac:dyDescent="0.25">
      <c r="D182" s="127" t="s">
        <v>96</v>
      </c>
      <c r="E182" s="136">
        <f>+K168</f>
        <v>-49727275.439098284</v>
      </c>
    </row>
    <row r="183" spans="4:5" x14ac:dyDescent="0.25">
      <c r="D183" s="122" t="s">
        <v>48</v>
      </c>
      <c r="E183" s="170">
        <f>SUM(E175:E182)</f>
        <v>505712496.00444621</v>
      </c>
    </row>
    <row r="184" spans="4:5" x14ac:dyDescent="0.25">
      <c r="E184" s="111">
        <f>+E183-K169</f>
        <v>0</v>
      </c>
    </row>
  </sheetData>
  <mergeCells count="90">
    <mergeCell ref="A1:J1"/>
    <mergeCell ref="E9:F9"/>
    <mergeCell ref="I9:J9"/>
    <mergeCell ref="E10:F10"/>
    <mergeCell ref="I10:J10"/>
    <mergeCell ref="K12:K23"/>
    <mergeCell ref="I25:J25"/>
    <mergeCell ref="B26:B27"/>
    <mergeCell ref="D26:D27"/>
    <mergeCell ref="E26:E27"/>
    <mergeCell ref="F26:F27"/>
    <mergeCell ref="H26:H27"/>
    <mergeCell ref="I26:I27"/>
    <mergeCell ref="J26:J27"/>
    <mergeCell ref="K26:K27"/>
    <mergeCell ref="B11:B12"/>
    <mergeCell ref="K28:K43"/>
    <mergeCell ref="B46:B47"/>
    <mergeCell ref="D46:D47"/>
    <mergeCell ref="E46:E47"/>
    <mergeCell ref="F46:F47"/>
    <mergeCell ref="H46:H47"/>
    <mergeCell ref="I46:I47"/>
    <mergeCell ref="J46:J47"/>
    <mergeCell ref="K46:K47"/>
    <mergeCell ref="K48:K60"/>
    <mergeCell ref="B63:B64"/>
    <mergeCell ref="D63:D64"/>
    <mergeCell ref="E63:E64"/>
    <mergeCell ref="F63:F64"/>
    <mergeCell ref="H63:H64"/>
    <mergeCell ref="I63:I64"/>
    <mergeCell ref="J63:J64"/>
    <mergeCell ref="K63:K64"/>
    <mergeCell ref="K65:K77"/>
    <mergeCell ref="B80:B81"/>
    <mergeCell ref="D80:D81"/>
    <mergeCell ref="E80:E81"/>
    <mergeCell ref="F80:F81"/>
    <mergeCell ref="H80:H81"/>
    <mergeCell ref="I80:I81"/>
    <mergeCell ref="J80:J81"/>
    <mergeCell ref="K80:K81"/>
    <mergeCell ref="K82:K92"/>
    <mergeCell ref="B95:B96"/>
    <mergeCell ref="D95:D96"/>
    <mergeCell ref="E95:E96"/>
    <mergeCell ref="F95:F96"/>
    <mergeCell ref="H95:H96"/>
    <mergeCell ref="I95:I96"/>
    <mergeCell ref="J95:J96"/>
    <mergeCell ref="K95:K96"/>
    <mergeCell ref="K97:K107"/>
    <mergeCell ref="B110:B111"/>
    <mergeCell ref="D110:D111"/>
    <mergeCell ref="E110:E111"/>
    <mergeCell ref="F110:F111"/>
    <mergeCell ref="H110:H111"/>
    <mergeCell ref="I110:I111"/>
    <mergeCell ref="J110:J111"/>
    <mergeCell ref="K110:K111"/>
    <mergeCell ref="K112:K122"/>
    <mergeCell ref="B125:B126"/>
    <mergeCell ref="D125:D126"/>
    <mergeCell ref="E125:E126"/>
    <mergeCell ref="F125:F126"/>
    <mergeCell ref="H125:H126"/>
    <mergeCell ref="I125:I126"/>
    <mergeCell ref="J125:J126"/>
    <mergeCell ref="K125:K126"/>
    <mergeCell ref="K127:K137"/>
    <mergeCell ref="B140:B141"/>
    <mergeCell ref="D140:D141"/>
    <mergeCell ref="E140:E141"/>
    <mergeCell ref="F140:F141"/>
    <mergeCell ref="H140:H141"/>
    <mergeCell ref="I140:I141"/>
    <mergeCell ref="J140:J141"/>
    <mergeCell ref="K140:K141"/>
    <mergeCell ref="K157:K163"/>
    <mergeCell ref="D174:E174"/>
    <mergeCell ref="K142:K152"/>
    <mergeCell ref="B155:B156"/>
    <mergeCell ref="D155:D156"/>
    <mergeCell ref="E155:E156"/>
    <mergeCell ref="F155:F156"/>
    <mergeCell ref="H155:H156"/>
    <mergeCell ref="I155:I156"/>
    <mergeCell ref="J155:J156"/>
    <mergeCell ref="K155:K15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5B5960-E55C-4F04-A2B1-22E8C62398D5}">
  <sheetPr codeName="Sheet8"/>
  <dimension ref="A1:AA72"/>
  <sheetViews>
    <sheetView workbookViewId="0">
      <selection activeCell="L13" sqref="L13"/>
    </sheetView>
  </sheetViews>
  <sheetFormatPr defaultColWidth="9.28515625" defaultRowHeight="15" outlineLevelRow="1" x14ac:dyDescent="0.25"/>
  <cols>
    <col min="1" max="1" width="9.28515625" style="1"/>
    <col min="2" max="2" width="43.28515625" style="1" customWidth="1"/>
    <col min="3" max="3" width="7.28515625" style="1" customWidth="1"/>
    <col min="4" max="4" width="10.28515625" style="1" customWidth="1"/>
    <col min="5" max="5" width="7.5703125" style="1" customWidth="1"/>
    <col min="6" max="6" width="20.28515625" style="1" customWidth="1"/>
    <col min="7" max="7" width="14.5703125" style="1" customWidth="1"/>
    <col min="8" max="10" width="17.42578125" style="1" customWidth="1"/>
    <col min="11" max="11" width="21.28515625" style="1" customWidth="1"/>
    <col min="12" max="12" width="16.5703125" style="1" customWidth="1"/>
    <col min="13" max="13" width="12.42578125" style="1" bestFit="1" customWidth="1"/>
    <col min="14" max="14" width="12" style="1" bestFit="1" customWidth="1"/>
    <col min="15" max="16384" width="9.28515625" style="1"/>
  </cols>
  <sheetData>
    <row r="1" spans="1:27" x14ac:dyDescent="0.25">
      <c r="B1" s="2"/>
    </row>
    <row r="2" spans="1:27" x14ac:dyDescent="0.25">
      <c r="A2" s="3"/>
      <c r="B2" s="3"/>
      <c r="C2" s="3"/>
      <c r="D2" s="3"/>
      <c r="E2" s="3"/>
      <c r="K2" s="4" t="s">
        <v>0</v>
      </c>
      <c r="L2" s="5" t="s">
        <v>110</v>
      </c>
    </row>
    <row r="3" spans="1:27" ht="18" x14ac:dyDescent="0.25">
      <c r="A3" s="3"/>
      <c r="C3" s="6"/>
      <c r="D3" s="6"/>
      <c r="E3" s="6"/>
      <c r="F3" s="6"/>
      <c r="G3" s="6"/>
      <c r="H3" s="6"/>
      <c r="I3" s="6"/>
      <c r="J3" s="6"/>
      <c r="K3" s="4" t="s">
        <v>1</v>
      </c>
      <c r="L3" s="7"/>
    </row>
    <row r="4" spans="1:27" x14ac:dyDescent="0.25">
      <c r="B4" s="177" t="s">
        <v>104</v>
      </c>
      <c r="C4" s="177"/>
      <c r="D4" s="177"/>
      <c r="E4" s="177"/>
      <c r="F4" s="177"/>
      <c r="G4" s="177"/>
      <c r="H4" s="177"/>
      <c r="I4" s="177"/>
      <c r="K4" s="4" t="s">
        <v>3</v>
      </c>
      <c r="L4" s="7"/>
    </row>
    <row r="5" spans="1:27" ht="18" customHeight="1" x14ac:dyDescent="0.25">
      <c r="B5" s="177"/>
      <c r="C5" s="177"/>
      <c r="D5" s="177"/>
      <c r="E5" s="177"/>
      <c r="F5" s="177"/>
      <c r="G5" s="177"/>
      <c r="H5" s="177"/>
      <c r="I5" s="177"/>
      <c r="J5" s="6"/>
      <c r="K5" s="4" t="s">
        <v>4</v>
      </c>
      <c r="L5" s="7"/>
    </row>
    <row r="6" spans="1:27" ht="15" customHeight="1" x14ac:dyDescent="0.25">
      <c r="B6" s="177"/>
      <c r="C6" s="177"/>
      <c r="D6" s="177"/>
      <c r="E6" s="177"/>
      <c r="F6" s="177"/>
      <c r="G6" s="177"/>
      <c r="H6" s="177"/>
      <c r="I6" s="177"/>
      <c r="J6" s="6"/>
      <c r="K6" s="4" t="s">
        <v>5</v>
      </c>
      <c r="L6" s="5"/>
    </row>
    <row r="7" spans="1:27" x14ac:dyDescent="0.25">
      <c r="B7" s="8"/>
      <c r="K7" s="4"/>
      <c r="L7" s="9"/>
    </row>
    <row r="8" spans="1:27" x14ac:dyDescent="0.25">
      <c r="B8" s="8"/>
      <c r="K8" s="4" t="s">
        <v>6</v>
      </c>
      <c r="L8" s="175">
        <v>46150</v>
      </c>
    </row>
    <row r="9" spans="1:27" x14ac:dyDescent="0.25">
      <c r="B9" s="8"/>
    </row>
    <row r="10" spans="1:27" ht="15.75" thickBot="1" x14ac:dyDescent="0.3">
      <c r="A10" s="10"/>
      <c r="B10" s="11"/>
      <c r="C10" s="12"/>
      <c r="D10" s="13"/>
      <c r="E10" s="13"/>
      <c r="F10" s="13"/>
      <c r="G10" s="10"/>
      <c r="H10" s="10"/>
      <c r="I10" s="10"/>
      <c r="J10" s="10"/>
      <c r="K10" s="10"/>
      <c r="L10" s="13"/>
      <c r="Q10" s="14"/>
      <c r="R10" s="14"/>
      <c r="S10" s="14"/>
      <c r="T10" s="14"/>
      <c r="U10" s="14"/>
      <c r="V10" s="14"/>
      <c r="Y10" s="15"/>
      <c r="Z10" s="15"/>
      <c r="AA10" s="15"/>
    </row>
    <row r="11" spans="1:27" ht="15.75" x14ac:dyDescent="0.25">
      <c r="A11" s="16"/>
      <c r="B11" s="17"/>
      <c r="C11" s="14"/>
      <c r="D11" s="14"/>
      <c r="E11" s="14"/>
      <c r="F11" s="14"/>
      <c r="G11" s="15"/>
      <c r="H11" s="14"/>
      <c r="I11" s="14"/>
      <c r="J11" s="14"/>
      <c r="K11" s="14"/>
      <c r="L11" s="18"/>
      <c r="M11" s="19"/>
      <c r="N11" s="17"/>
      <c r="O11" s="14"/>
      <c r="P11" s="14"/>
      <c r="Q11" s="14"/>
      <c r="R11" s="14"/>
      <c r="S11" s="14"/>
      <c r="T11" s="14"/>
      <c r="U11" s="14"/>
      <c r="V11" s="14"/>
      <c r="Y11" s="15"/>
      <c r="Z11" s="15"/>
      <c r="AA11" s="15"/>
    </row>
    <row r="12" spans="1:27" ht="15.75" x14ac:dyDescent="0.25">
      <c r="A12" s="18" t="s">
        <v>7</v>
      </c>
      <c r="B12" s="19" t="s">
        <v>8</v>
      </c>
      <c r="C12" s="17"/>
      <c r="D12" s="14"/>
      <c r="E12" s="14"/>
      <c r="F12" s="14"/>
      <c r="G12" s="15"/>
      <c r="H12" s="14"/>
      <c r="I12" s="14"/>
      <c r="J12" s="14"/>
      <c r="K12" s="14"/>
      <c r="L12" s="18"/>
      <c r="M12" s="19"/>
      <c r="N12" s="17"/>
      <c r="O12" s="14"/>
      <c r="P12" s="14"/>
      <c r="Q12" s="14"/>
      <c r="R12" s="14"/>
      <c r="S12" s="14"/>
      <c r="T12" s="14"/>
      <c r="U12" s="14"/>
      <c r="V12" s="14"/>
      <c r="Y12" s="15"/>
      <c r="Z12" s="15"/>
      <c r="AA12" s="15"/>
    </row>
    <row r="13" spans="1:27" ht="16.5" thickBot="1" x14ac:dyDescent="0.3">
      <c r="A13" s="16"/>
      <c r="B13" s="17"/>
      <c r="C13" s="14"/>
      <c r="D13" s="14"/>
      <c r="E13" s="14"/>
      <c r="F13" s="14"/>
      <c r="G13" s="15"/>
      <c r="H13" s="14"/>
      <c r="I13" s="14"/>
      <c r="J13" s="14"/>
      <c r="K13" s="14"/>
      <c r="L13" s="18"/>
      <c r="M13" s="19"/>
      <c r="N13" s="17"/>
      <c r="O13" s="14"/>
      <c r="P13" s="14"/>
      <c r="Q13" s="14"/>
      <c r="R13" s="14"/>
      <c r="S13" s="14"/>
      <c r="T13" s="14"/>
      <c r="U13" s="14"/>
      <c r="V13" s="14"/>
      <c r="Y13" s="15"/>
      <c r="Z13" s="15"/>
      <c r="AA13" s="15"/>
    </row>
    <row r="14" spans="1:27" ht="15.75" thickBot="1" x14ac:dyDescent="0.3">
      <c r="A14" s="15"/>
      <c r="B14" s="15" t="s">
        <v>9</v>
      </c>
      <c r="C14" s="15"/>
      <c r="D14" s="15"/>
      <c r="E14" s="15"/>
      <c r="F14" s="15"/>
      <c r="G14" s="20"/>
      <c r="H14" s="21"/>
      <c r="J14" s="22"/>
      <c r="K14" s="22"/>
      <c r="N14" s="23"/>
      <c r="O14" s="23"/>
      <c r="P14" s="15"/>
    </row>
    <row r="15" spans="1:27" x14ac:dyDescent="0.25">
      <c r="A15" s="18"/>
      <c r="B15" s="24" t="s">
        <v>10</v>
      </c>
      <c r="C15" s="15" t="s">
        <v>11</v>
      </c>
      <c r="D15" s="15"/>
      <c r="E15" s="15"/>
      <c r="F15" s="15"/>
      <c r="G15" s="25" t="s">
        <v>12</v>
      </c>
      <c r="H15" s="26" t="s">
        <v>13</v>
      </c>
      <c r="J15" s="27"/>
      <c r="K15" s="27"/>
      <c r="N15" s="23"/>
      <c r="O15" s="23"/>
      <c r="P15" s="15"/>
    </row>
    <row r="16" spans="1:27" ht="15.75" thickBot="1" x14ac:dyDescent="0.3">
      <c r="A16" s="15"/>
      <c r="B16" s="28"/>
      <c r="C16" s="15"/>
      <c r="D16" s="15"/>
      <c r="E16" s="15"/>
      <c r="F16" s="15"/>
      <c r="G16" s="29"/>
      <c r="H16" s="30"/>
      <c r="J16" s="27"/>
      <c r="K16" s="27"/>
      <c r="N16" s="23"/>
      <c r="O16" s="23"/>
      <c r="P16" s="15"/>
    </row>
    <row r="17" spans="1:16" ht="29.25" customHeight="1" x14ac:dyDescent="0.25">
      <c r="A17" s="15"/>
      <c r="B17" s="31" t="s">
        <v>14</v>
      </c>
      <c r="C17" s="178" t="s">
        <v>15</v>
      </c>
      <c r="D17" s="179"/>
      <c r="E17" s="180"/>
      <c r="F17" s="32"/>
      <c r="G17" s="33">
        <v>38.54426474796481</v>
      </c>
      <c r="H17" s="34">
        <f>G17</f>
        <v>38.54426474796481</v>
      </c>
      <c r="J17" s="35"/>
      <c r="K17" s="35"/>
      <c r="N17" s="15"/>
      <c r="O17" s="15"/>
      <c r="P17" s="15"/>
    </row>
    <row r="18" spans="1:16" ht="32.25" customHeight="1" x14ac:dyDescent="0.25">
      <c r="A18" s="15"/>
      <c r="B18" s="31" t="s">
        <v>16</v>
      </c>
      <c r="C18" s="178" t="s">
        <v>17</v>
      </c>
      <c r="D18" s="179"/>
      <c r="E18" s="180"/>
      <c r="F18" s="36"/>
      <c r="G18" s="37">
        <v>77.554039939745621</v>
      </c>
      <c r="H18" s="38">
        <f>G18</f>
        <v>77.554039939745621</v>
      </c>
      <c r="J18" s="35"/>
      <c r="K18" s="35"/>
      <c r="N18" s="15"/>
      <c r="O18" s="15"/>
      <c r="P18" s="15"/>
    </row>
    <row r="19" spans="1:16" x14ac:dyDescent="0.25">
      <c r="A19" s="15"/>
      <c r="B19" s="31" t="s">
        <v>18</v>
      </c>
      <c r="C19" s="181"/>
      <c r="D19" s="182"/>
      <c r="E19" s="183"/>
      <c r="F19" s="36"/>
      <c r="G19" s="39"/>
      <c r="H19" s="38"/>
      <c r="J19" s="40"/>
      <c r="K19" s="35"/>
      <c r="N19" s="15"/>
      <c r="O19" s="15"/>
      <c r="P19" s="15"/>
    </row>
    <row r="20" spans="1:16" ht="40.9" customHeight="1" x14ac:dyDescent="0.25">
      <c r="A20" s="15"/>
      <c r="B20" s="41" t="s">
        <v>19</v>
      </c>
      <c r="C20" s="178" t="s">
        <v>20</v>
      </c>
      <c r="D20" s="179"/>
      <c r="E20" s="180"/>
      <c r="F20" s="36"/>
      <c r="G20" s="42"/>
      <c r="H20" s="43">
        <f>SUM(H17:H19)</f>
        <v>116.09830468771042</v>
      </c>
      <c r="J20" s="44"/>
      <c r="K20" s="44"/>
      <c r="N20" s="15"/>
      <c r="O20" s="15"/>
      <c r="P20" s="15"/>
    </row>
    <row r="21" spans="1:16" ht="15.75" thickBot="1" x14ac:dyDescent="0.3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5"/>
      <c r="N21" s="15"/>
      <c r="O21" s="15"/>
      <c r="P21" s="15"/>
    </row>
    <row r="22" spans="1:16" x14ac:dyDescent="0.25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</row>
    <row r="23" spans="1:16" ht="15.75" customHeight="1" outlineLevel="1" x14ac:dyDescent="0.25">
      <c r="A23" s="18" t="s">
        <v>21</v>
      </c>
      <c r="B23" s="19" t="s">
        <v>22</v>
      </c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</row>
    <row r="24" spans="1:16" ht="15" customHeight="1" outlineLevel="1" x14ac:dyDescent="0.25">
      <c r="A24" s="15"/>
      <c r="B24" s="45" t="s">
        <v>23</v>
      </c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</row>
    <row r="25" spans="1:16" ht="15" customHeight="1" outlineLevel="1" x14ac:dyDescent="0.25">
      <c r="A25" s="15"/>
      <c r="B25" s="4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</row>
    <row r="26" spans="1:16" ht="15" customHeight="1" outlineLevel="1" x14ac:dyDescent="0.25">
      <c r="A26" s="15"/>
      <c r="B26" s="46" t="s">
        <v>24</v>
      </c>
      <c r="E26" s="47"/>
      <c r="F26" s="48"/>
      <c r="G26" s="176" t="s">
        <v>105</v>
      </c>
      <c r="H26" s="176"/>
      <c r="I26" s="176"/>
      <c r="J26" s="176"/>
      <c r="K26" s="176"/>
      <c r="L26" s="176"/>
      <c r="M26" s="15"/>
      <c r="N26" s="15"/>
      <c r="O26" s="15"/>
      <c r="P26" s="15"/>
    </row>
    <row r="27" spans="1:16" ht="15" customHeight="1" outlineLevel="1" x14ac:dyDescent="0.25">
      <c r="A27" s="15"/>
      <c r="B27" s="49" t="s">
        <v>26</v>
      </c>
      <c r="C27" s="50"/>
      <c r="D27" s="50" t="s">
        <v>27</v>
      </c>
      <c r="E27" s="51" t="s">
        <v>28</v>
      </c>
      <c r="F27" s="52"/>
      <c r="G27" s="52"/>
      <c r="H27" s="52"/>
      <c r="I27" s="52"/>
      <c r="J27" s="52"/>
      <c r="K27" s="52"/>
      <c r="L27" s="52"/>
      <c r="M27" s="15"/>
      <c r="N27" s="15"/>
      <c r="O27" s="15"/>
      <c r="P27" s="15"/>
    </row>
    <row r="28" spans="1:16" ht="42.75" customHeight="1" outlineLevel="1" x14ac:dyDescent="0.25">
      <c r="A28" s="15"/>
      <c r="B28" s="53" t="s">
        <v>29</v>
      </c>
      <c r="C28" s="54" t="s">
        <v>30</v>
      </c>
      <c r="D28" s="54" t="s">
        <v>31</v>
      </c>
      <c r="E28" s="55" t="s">
        <v>31</v>
      </c>
      <c r="F28" s="56" t="s">
        <v>32</v>
      </c>
      <c r="G28" s="56"/>
      <c r="H28" s="56" t="s">
        <v>33</v>
      </c>
      <c r="I28" s="56" t="s">
        <v>34</v>
      </c>
      <c r="J28" s="56" t="s">
        <v>35</v>
      </c>
      <c r="K28" s="56" t="s">
        <v>36</v>
      </c>
      <c r="L28" s="57" t="s">
        <v>37</v>
      </c>
      <c r="M28" s="15"/>
      <c r="N28" s="15"/>
      <c r="O28" s="15"/>
      <c r="P28" s="15"/>
    </row>
    <row r="29" spans="1:16" ht="15" customHeight="1" outlineLevel="1" x14ac:dyDescent="0.25">
      <c r="A29" s="15"/>
      <c r="B29" s="58" t="s">
        <v>38</v>
      </c>
      <c r="C29" s="59" t="s">
        <v>39</v>
      </c>
      <c r="D29" s="59">
        <v>4006</v>
      </c>
      <c r="E29" s="60">
        <v>4705</v>
      </c>
      <c r="F29" s="61">
        <v>0</v>
      </c>
      <c r="G29" s="62"/>
      <c r="H29" s="61">
        <v>19629220.028545246</v>
      </c>
      <c r="I29" s="61">
        <v>1582760036.2896814</v>
      </c>
      <c r="J29" s="63">
        <f t="shared" ref="J29:J39" si="0">+$G$17/1000</f>
        <v>3.854426474796481E-2</v>
      </c>
      <c r="K29" s="63">
        <f t="shared" ref="K29:K39" si="1">+$H$20/1000</f>
        <v>0.11609830468771043</v>
      </c>
      <c r="L29" s="64">
        <f t="shared" ref="L29:L39" si="2">(+F29+H29)*J29+(I29*K29)</f>
        <v>184512350.79426736</v>
      </c>
      <c r="M29" s="15"/>
      <c r="N29" s="15"/>
      <c r="O29" s="15"/>
      <c r="P29" s="15"/>
    </row>
    <row r="30" spans="1:16" ht="15" customHeight="1" outlineLevel="1" x14ac:dyDescent="0.25">
      <c r="A30" s="15"/>
      <c r="B30" s="58" t="s">
        <v>40</v>
      </c>
      <c r="C30" s="59" t="s">
        <v>39</v>
      </c>
      <c r="D30" s="59">
        <v>4010</v>
      </c>
      <c r="E30" s="60">
        <v>4705</v>
      </c>
      <c r="F30" s="61">
        <v>0</v>
      </c>
      <c r="G30" s="62"/>
      <c r="H30" s="61">
        <v>176956.23314083385</v>
      </c>
      <c r="I30" s="61">
        <v>14268486.143635565</v>
      </c>
      <c r="J30" s="63">
        <f t="shared" si="0"/>
        <v>3.854426474796481E-2</v>
      </c>
      <c r="K30" s="63">
        <f t="shared" si="1"/>
        <v>0.11609830468771043</v>
      </c>
      <c r="L30" s="64">
        <f t="shared" si="2"/>
        <v>1663367.6996351592</v>
      </c>
      <c r="M30" s="15"/>
      <c r="N30" s="15"/>
      <c r="O30" s="15"/>
      <c r="P30" s="15"/>
    </row>
    <row r="31" spans="1:16" ht="15" customHeight="1" outlineLevel="1" x14ac:dyDescent="0.25">
      <c r="A31" s="15"/>
      <c r="B31" s="58" t="s">
        <v>41</v>
      </c>
      <c r="C31" s="59" t="s">
        <v>39</v>
      </c>
      <c r="D31" s="59">
        <v>4035</v>
      </c>
      <c r="E31" s="60">
        <v>4705</v>
      </c>
      <c r="F31" s="61">
        <v>48176.467516989454</v>
      </c>
      <c r="G31" s="62"/>
      <c r="H31" s="61">
        <v>50274297.555317074</v>
      </c>
      <c r="I31" s="61">
        <v>322425273.03782141</v>
      </c>
      <c r="J31" s="63">
        <f t="shared" si="0"/>
        <v>3.854426474796481E-2</v>
      </c>
      <c r="K31" s="63">
        <f t="shared" si="1"/>
        <v>0.11609830468771043</v>
      </c>
      <c r="L31" s="64">
        <f t="shared" si="2"/>
        <v>39372670.349671915</v>
      </c>
      <c r="M31" s="15"/>
      <c r="N31" s="15"/>
      <c r="O31" s="15"/>
      <c r="P31" s="15"/>
    </row>
    <row r="32" spans="1:16" ht="15" customHeight="1" outlineLevel="1" x14ac:dyDescent="0.25">
      <c r="A32" s="15"/>
      <c r="B32" s="58" t="s">
        <v>42</v>
      </c>
      <c r="C32" s="59" t="s">
        <v>39</v>
      </c>
      <c r="D32" s="59">
        <v>4010</v>
      </c>
      <c r="E32" s="60">
        <v>4705</v>
      </c>
      <c r="F32" s="61">
        <v>106790836.51870051</v>
      </c>
      <c r="G32" s="62"/>
      <c r="H32" s="61">
        <v>862379087.18776202</v>
      </c>
      <c r="I32" s="61">
        <v>502902661.05608374</v>
      </c>
      <c r="J32" s="63">
        <f t="shared" si="0"/>
        <v>3.854426474796481E-2</v>
      </c>
      <c r="K32" s="63">
        <f t="shared" si="1"/>
        <v>0.11609830468771043</v>
      </c>
      <c r="L32" s="64">
        <f t="shared" si="2"/>
        <v>95742088.496656328</v>
      </c>
      <c r="M32" s="15"/>
      <c r="N32" s="15"/>
      <c r="O32" s="15"/>
      <c r="P32" s="15"/>
    </row>
    <row r="33" spans="1:16" ht="15" customHeight="1" outlineLevel="1" x14ac:dyDescent="0.25">
      <c r="A33" s="15"/>
      <c r="B33" s="58" t="s">
        <v>43</v>
      </c>
      <c r="C33" s="59" t="s">
        <v>39</v>
      </c>
      <c r="D33" s="59">
        <v>4025</v>
      </c>
      <c r="E33" s="60">
        <v>4705</v>
      </c>
      <c r="F33" s="61">
        <v>262053978.55036849</v>
      </c>
      <c r="G33" s="62"/>
      <c r="H33" s="61">
        <v>52053395.213162027</v>
      </c>
      <c r="I33" s="61">
        <v>8558382.3219841849</v>
      </c>
      <c r="J33" s="63">
        <f t="shared" si="0"/>
        <v>3.854426474796481E-2</v>
      </c>
      <c r="K33" s="63">
        <f t="shared" si="1"/>
        <v>0.11609830468771043</v>
      </c>
      <c r="L33" s="64">
        <f t="shared" si="2"/>
        <v>13100651.45208109</v>
      </c>
      <c r="M33" s="15"/>
      <c r="N33" s="15"/>
      <c r="O33" s="15"/>
      <c r="P33" s="15"/>
    </row>
    <row r="34" spans="1:16" ht="15" customHeight="1" outlineLevel="1" x14ac:dyDescent="0.25">
      <c r="A34" s="15"/>
      <c r="B34" s="58" t="s">
        <v>44</v>
      </c>
      <c r="C34" s="59" t="s">
        <v>39</v>
      </c>
      <c r="D34" s="59">
        <v>4025</v>
      </c>
      <c r="E34" s="60">
        <v>4705</v>
      </c>
      <c r="F34" s="61">
        <v>482216351.64675933</v>
      </c>
      <c r="G34" s="62"/>
      <c r="H34" s="61">
        <v>64580497.994314246</v>
      </c>
      <c r="I34" s="61">
        <v>0</v>
      </c>
      <c r="J34" s="63">
        <f t="shared" si="0"/>
        <v>3.854426474796481E-2</v>
      </c>
      <c r="K34" s="63">
        <f t="shared" si="1"/>
        <v>0.11609830468771043</v>
      </c>
      <c r="L34" s="64">
        <f t="shared" si="2"/>
        <v>21075882.535918646</v>
      </c>
      <c r="M34" s="15"/>
      <c r="N34" s="15"/>
      <c r="O34" s="15"/>
      <c r="P34" s="15"/>
    </row>
    <row r="35" spans="1:16" ht="15" customHeight="1" outlineLevel="1" x14ac:dyDescent="0.25">
      <c r="A35" s="15"/>
      <c r="B35" s="58" t="s">
        <v>45</v>
      </c>
      <c r="C35" s="59" t="s">
        <v>39</v>
      </c>
      <c r="D35" s="59">
        <v>4025</v>
      </c>
      <c r="E35" s="60">
        <v>4705</v>
      </c>
      <c r="F35" s="61">
        <v>0</v>
      </c>
      <c r="G35" s="62"/>
      <c r="H35" s="61">
        <v>16684897.207780968</v>
      </c>
      <c r="I35" s="61">
        <v>0</v>
      </c>
      <c r="J35" s="63">
        <f t="shared" si="0"/>
        <v>3.854426474796481E-2</v>
      </c>
      <c r="K35" s="63">
        <f t="shared" si="1"/>
        <v>0.11609830468771043</v>
      </c>
      <c r="L35" s="64">
        <f t="shared" si="2"/>
        <v>643107.09526928852</v>
      </c>
      <c r="M35" s="15"/>
      <c r="N35" s="15"/>
      <c r="O35" s="15"/>
      <c r="P35" s="15"/>
    </row>
    <row r="36" spans="1:16" ht="15" customHeight="1" outlineLevel="1" x14ac:dyDescent="0.25">
      <c r="A36" s="15"/>
      <c r="B36" s="58" t="s">
        <v>46</v>
      </c>
      <c r="C36" s="59" t="s">
        <v>39</v>
      </c>
      <c r="D36" s="59">
        <v>4025</v>
      </c>
      <c r="E36" s="60">
        <v>4705</v>
      </c>
      <c r="F36" s="61">
        <v>0</v>
      </c>
      <c r="G36" s="62"/>
      <c r="H36" s="61">
        <v>0</v>
      </c>
      <c r="I36" s="61">
        <v>87998.819065329662</v>
      </c>
      <c r="J36" s="63">
        <f t="shared" si="0"/>
        <v>3.854426474796481E-2</v>
      </c>
      <c r="K36" s="63">
        <f t="shared" si="1"/>
        <v>0.11609830468771043</v>
      </c>
      <c r="L36" s="64">
        <f t="shared" si="2"/>
        <v>10216.513708005345</v>
      </c>
      <c r="M36" s="15"/>
      <c r="N36" s="15"/>
      <c r="O36" s="15"/>
      <c r="P36" s="15"/>
    </row>
    <row r="37" spans="1:16" ht="15" customHeight="1" outlineLevel="1" x14ac:dyDescent="0.25">
      <c r="A37" s="15"/>
      <c r="B37" s="58" t="s">
        <v>47</v>
      </c>
      <c r="C37" s="59" t="s">
        <v>39</v>
      </c>
      <c r="D37" s="59">
        <v>4025</v>
      </c>
      <c r="E37" s="60">
        <v>4705</v>
      </c>
      <c r="F37" s="61">
        <v>0</v>
      </c>
      <c r="G37" s="62"/>
      <c r="H37" s="61">
        <v>4241.5965224950141</v>
      </c>
      <c r="I37" s="61">
        <v>6683834.544820426</v>
      </c>
      <c r="J37" s="63">
        <f t="shared" si="0"/>
        <v>3.854426474796481E-2</v>
      </c>
      <c r="K37" s="63">
        <f t="shared" si="1"/>
        <v>0.11609830468771043</v>
      </c>
      <c r="L37" s="64">
        <f t="shared" si="2"/>
        <v>776145.34868612327</v>
      </c>
      <c r="M37" s="15"/>
      <c r="N37" s="15"/>
      <c r="O37" s="15"/>
      <c r="P37" s="15"/>
    </row>
    <row r="38" spans="1:16" ht="15" customHeight="1" outlineLevel="1" x14ac:dyDescent="0.25">
      <c r="A38" s="15"/>
      <c r="B38" s="58"/>
      <c r="C38" s="59" t="s">
        <v>39</v>
      </c>
      <c r="D38" s="59">
        <v>4025</v>
      </c>
      <c r="E38" s="60">
        <v>4705</v>
      </c>
      <c r="F38" s="61"/>
      <c r="G38" s="62"/>
      <c r="H38" s="61"/>
      <c r="I38" s="61"/>
      <c r="J38" s="63">
        <f t="shared" si="0"/>
        <v>3.854426474796481E-2</v>
      </c>
      <c r="K38" s="63">
        <f t="shared" si="1"/>
        <v>0.11609830468771043</v>
      </c>
      <c r="L38" s="64">
        <f t="shared" si="2"/>
        <v>0</v>
      </c>
      <c r="M38" s="15"/>
      <c r="N38" s="15"/>
      <c r="O38" s="15"/>
      <c r="P38" s="15"/>
    </row>
    <row r="39" spans="1:16" ht="15" customHeight="1" outlineLevel="1" x14ac:dyDescent="0.25">
      <c r="A39" s="15"/>
      <c r="B39" s="58"/>
      <c r="C39" s="59" t="s">
        <v>39</v>
      </c>
      <c r="D39" s="59">
        <v>4025</v>
      </c>
      <c r="E39" s="60">
        <v>4705</v>
      </c>
      <c r="F39" s="61"/>
      <c r="G39" s="62"/>
      <c r="H39" s="61"/>
      <c r="I39" s="61"/>
      <c r="J39" s="63">
        <f t="shared" si="0"/>
        <v>3.854426474796481E-2</v>
      </c>
      <c r="K39" s="63">
        <f t="shared" si="1"/>
        <v>0.11609830468771043</v>
      </c>
      <c r="L39" s="64">
        <f t="shared" si="2"/>
        <v>0</v>
      </c>
      <c r="M39" s="15"/>
      <c r="N39" s="15"/>
      <c r="O39" s="15"/>
      <c r="P39" s="15"/>
    </row>
    <row r="40" spans="1:16" ht="15" customHeight="1" outlineLevel="1" x14ac:dyDescent="0.25">
      <c r="A40" s="15"/>
      <c r="B40" s="65" t="s">
        <v>48</v>
      </c>
      <c r="C40" s="66"/>
      <c r="D40" s="67"/>
      <c r="E40" s="68"/>
      <c r="F40" s="69"/>
      <c r="G40" s="70"/>
      <c r="H40" s="69"/>
      <c r="I40" s="71"/>
      <c r="J40" s="71"/>
      <c r="K40" s="69"/>
      <c r="L40" s="72">
        <f>SUM(L29:L39)</f>
        <v>356896480.2858938</v>
      </c>
      <c r="M40" s="15"/>
      <c r="N40" s="15"/>
      <c r="O40" s="15"/>
      <c r="P40" s="15"/>
    </row>
    <row r="41" spans="1:16" ht="15" customHeight="1" outlineLevel="1" x14ac:dyDescent="0.25">
      <c r="A41" s="15"/>
      <c r="B41" s="4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</row>
    <row r="42" spans="1:16" ht="15" customHeight="1" outlineLevel="1" x14ac:dyDescent="0.25">
      <c r="A42" s="15"/>
      <c r="B42" s="28"/>
      <c r="C42" s="15"/>
      <c r="D42" s="15"/>
      <c r="E42" s="15"/>
      <c r="F42" s="73"/>
      <c r="G42" s="73"/>
      <c r="H42" s="15"/>
      <c r="I42" s="15"/>
      <c r="J42" s="15"/>
      <c r="K42" s="15"/>
      <c r="L42" s="15"/>
      <c r="M42" s="15"/>
      <c r="N42" s="15"/>
      <c r="O42" s="15"/>
      <c r="P42" s="15"/>
    </row>
    <row r="43" spans="1:16" ht="15.75" customHeight="1" outlineLevel="1" x14ac:dyDescent="0.25">
      <c r="A43" s="15"/>
      <c r="B43" s="46" t="s">
        <v>49</v>
      </c>
      <c r="E43" s="47"/>
      <c r="F43" s="74"/>
      <c r="G43" s="176">
        <v>2030</v>
      </c>
      <c r="H43" s="176"/>
      <c r="I43" s="176"/>
      <c r="J43" s="176"/>
      <c r="K43" s="176"/>
      <c r="L43" s="176"/>
      <c r="M43" s="15"/>
      <c r="N43" s="15"/>
      <c r="O43" s="15"/>
      <c r="P43" s="15"/>
    </row>
    <row r="44" spans="1:16" ht="15" customHeight="1" outlineLevel="1" x14ac:dyDescent="0.25">
      <c r="A44" s="15"/>
      <c r="B44" s="49" t="s">
        <v>26</v>
      </c>
      <c r="C44" s="54"/>
      <c r="D44" s="50" t="s">
        <v>27</v>
      </c>
      <c r="E44" s="51" t="s">
        <v>28</v>
      </c>
      <c r="F44" s="75"/>
      <c r="G44" s="76" t="s">
        <v>50</v>
      </c>
      <c r="H44" s="77"/>
      <c r="I44" s="77"/>
      <c r="J44" s="78"/>
      <c r="K44" s="79" t="s">
        <v>51</v>
      </c>
      <c r="L44" s="80" t="s">
        <v>37</v>
      </c>
      <c r="M44" s="15"/>
      <c r="N44" s="15"/>
      <c r="O44" s="15"/>
      <c r="P44" s="15"/>
    </row>
    <row r="45" spans="1:16" ht="15" customHeight="1" outlineLevel="1" x14ac:dyDescent="0.25">
      <c r="A45" s="15"/>
      <c r="B45" s="58"/>
      <c r="C45" s="59"/>
      <c r="D45" s="59">
        <v>4035</v>
      </c>
      <c r="E45" s="60">
        <v>4707</v>
      </c>
      <c r="F45" s="81"/>
      <c r="G45" s="82">
        <f>F31</f>
        <v>48176.467516989454</v>
      </c>
      <c r="H45" s="77"/>
      <c r="I45" s="77"/>
      <c r="J45" s="83"/>
      <c r="K45" s="172">
        <v>3.3578823433836572E-2</v>
      </c>
      <c r="L45" s="85">
        <f>+K45*G45</f>
        <v>1617.709096418952</v>
      </c>
      <c r="M45" s="15"/>
      <c r="N45" s="15"/>
      <c r="O45" s="15"/>
      <c r="P45" s="15"/>
    </row>
    <row r="46" spans="1:16" ht="15" customHeight="1" outlineLevel="1" x14ac:dyDescent="0.25">
      <c r="A46" s="15"/>
      <c r="B46" s="58"/>
      <c r="C46" s="59"/>
      <c r="D46" s="59">
        <v>4010</v>
      </c>
      <c r="E46" s="60">
        <v>4707</v>
      </c>
      <c r="F46" s="81"/>
      <c r="G46" s="82">
        <f t="shared" ref="G46:G48" si="3">F32</f>
        <v>106790836.51870051</v>
      </c>
      <c r="H46" s="77"/>
      <c r="I46" s="77"/>
      <c r="J46" s="83"/>
      <c r="K46" s="84">
        <f>K45</f>
        <v>3.3578823433836572E-2</v>
      </c>
      <c r="L46" s="85">
        <f>+K46*G46</f>
        <v>3585910.6438131509</v>
      </c>
      <c r="M46" s="15"/>
      <c r="N46" s="15"/>
      <c r="O46" s="15"/>
      <c r="P46" s="15"/>
    </row>
    <row r="47" spans="1:16" ht="15" customHeight="1" outlineLevel="1" x14ac:dyDescent="0.25">
      <c r="A47" s="15"/>
      <c r="B47" s="58"/>
      <c r="C47" s="59"/>
      <c r="D47" s="59">
        <v>4010</v>
      </c>
      <c r="E47" s="60">
        <v>4707</v>
      </c>
      <c r="F47" s="81"/>
      <c r="G47" s="82">
        <f t="shared" si="3"/>
        <v>262053978.55036849</v>
      </c>
      <c r="H47" s="77"/>
      <c r="I47" s="77"/>
      <c r="J47" s="83"/>
      <c r="K47" s="58">
        <f t="shared" ref="K47:K48" si="4">K46</f>
        <v>3.3578823433836572E-2</v>
      </c>
      <c r="L47" s="85">
        <f>+K47*G47</f>
        <v>8799464.2758772206</v>
      </c>
      <c r="M47" s="15"/>
      <c r="N47" s="15"/>
      <c r="O47" s="15"/>
      <c r="P47" s="15"/>
    </row>
    <row r="48" spans="1:16" ht="15" customHeight="1" outlineLevel="1" x14ac:dyDescent="0.25">
      <c r="A48" s="15"/>
      <c r="B48" s="58"/>
      <c r="C48" s="59"/>
      <c r="D48" s="59">
        <v>4010</v>
      </c>
      <c r="E48" s="60">
        <v>4707</v>
      </c>
      <c r="F48" s="81"/>
      <c r="G48" s="82">
        <f t="shared" si="3"/>
        <v>482216351.64675933</v>
      </c>
      <c r="H48" s="77"/>
      <c r="I48" s="77"/>
      <c r="J48" s="83"/>
      <c r="K48" s="58">
        <f t="shared" si="4"/>
        <v>3.3578823433836572E-2</v>
      </c>
      <c r="L48" s="85">
        <f>+K48*G48</f>
        <v>16192257.728855379</v>
      </c>
      <c r="M48" s="15"/>
      <c r="N48" s="15"/>
      <c r="O48" s="15"/>
      <c r="P48" s="15"/>
    </row>
    <row r="49" spans="1:16" ht="15" customHeight="1" outlineLevel="1" x14ac:dyDescent="0.25">
      <c r="A49" s="15"/>
      <c r="B49" s="58"/>
      <c r="C49" s="59"/>
      <c r="D49" s="59">
        <v>4010</v>
      </c>
      <c r="E49" s="60">
        <v>4707</v>
      </c>
      <c r="F49" s="81"/>
      <c r="G49" s="82"/>
      <c r="H49" s="77"/>
      <c r="I49" s="77"/>
      <c r="J49" s="86"/>
      <c r="K49" s="58"/>
      <c r="L49" s="85">
        <f>+K49*G49</f>
        <v>0</v>
      </c>
      <c r="M49" s="15"/>
      <c r="N49" s="15"/>
      <c r="O49" s="15"/>
      <c r="P49" s="15"/>
    </row>
    <row r="50" spans="1:16" ht="15" customHeight="1" outlineLevel="1" x14ac:dyDescent="0.25">
      <c r="A50" s="15"/>
      <c r="F50" s="87">
        <f>+F45+F46</f>
        <v>0</v>
      </c>
      <c r="G50" s="88">
        <f>SUM(G45:G49)</f>
        <v>851109343.18334532</v>
      </c>
      <c r="H50" s="77"/>
      <c r="I50" s="77"/>
      <c r="J50" s="89"/>
      <c r="K50" s="90"/>
      <c r="L50" s="91">
        <f>SUM(L45:L49)</f>
        <v>28579250.35764217</v>
      </c>
      <c r="M50" s="15"/>
      <c r="N50" s="15"/>
      <c r="O50" s="15"/>
      <c r="P50" s="15"/>
    </row>
    <row r="51" spans="1:16" ht="15" customHeight="1" outlineLevel="1" x14ac:dyDescent="0.25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</row>
    <row r="52" spans="1:16" ht="15.75" customHeight="1" outlineLevel="1" x14ac:dyDescent="0.25">
      <c r="B52" s="46" t="s">
        <v>52</v>
      </c>
      <c r="E52" s="47"/>
      <c r="F52" s="48"/>
      <c r="G52" s="176">
        <f>G43</f>
        <v>2030</v>
      </c>
      <c r="H52" s="176"/>
      <c r="I52" s="176"/>
      <c r="J52" s="176"/>
      <c r="K52" s="176"/>
      <c r="L52" s="176"/>
    </row>
    <row r="53" spans="1:16" ht="15" customHeight="1" outlineLevel="1" x14ac:dyDescent="0.25">
      <c r="A53" s="92"/>
      <c r="B53" s="49" t="s">
        <v>26</v>
      </c>
      <c r="C53" s="50"/>
      <c r="D53" s="50" t="s">
        <v>27</v>
      </c>
      <c r="E53" s="51" t="s">
        <v>28</v>
      </c>
      <c r="F53" s="52"/>
      <c r="G53" s="52"/>
      <c r="H53" s="52"/>
      <c r="I53" s="52"/>
      <c r="J53" s="52"/>
      <c r="K53" s="52"/>
      <c r="L53" s="57" t="s">
        <v>37</v>
      </c>
      <c r="M53" s="92"/>
      <c r="N53" s="92"/>
      <c r="O53" s="92"/>
      <c r="P53" s="92"/>
    </row>
    <row r="54" spans="1:16" ht="30.75" customHeight="1" outlineLevel="1" x14ac:dyDescent="0.25">
      <c r="B54" s="53" t="s">
        <v>29</v>
      </c>
      <c r="C54" s="54" t="s">
        <v>30</v>
      </c>
      <c r="D54" s="54" t="s">
        <v>31</v>
      </c>
      <c r="E54" s="54" t="s">
        <v>31</v>
      </c>
      <c r="F54" s="93"/>
      <c r="G54" s="93"/>
      <c r="H54" s="56" t="s">
        <v>53</v>
      </c>
      <c r="I54" s="94"/>
      <c r="J54" s="94"/>
      <c r="K54" s="93" t="s">
        <v>54</v>
      </c>
    </row>
    <row r="55" spans="1:16" ht="15" customHeight="1" outlineLevel="1" x14ac:dyDescent="0.25">
      <c r="B55" s="95" t="str">
        <f>IF(B29=0,"",B29)</f>
        <v>Residential</v>
      </c>
      <c r="C55" s="59" t="s">
        <v>39</v>
      </c>
      <c r="D55" s="59">
        <v>4006</v>
      </c>
      <c r="E55" s="59">
        <v>4707</v>
      </c>
      <c r="F55" s="96"/>
      <c r="G55" s="96"/>
      <c r="H55" s="97">
        <f>+H29</f>
        <v>19629220.028545246</v>
      </c>
      <c r="I55" s="96"/>
      <c r="J55" s="96"/>
      <c r="K55" s="98">
        <f>+$G$18/1000</f>
        <v>7.755403993974562E-2</v>
      </c>
      <c r="L55" s="64">
        <f t="shared" ref="L55:L65" si="5">+K55*H55</f>
        <v>1522325.3140798525</v>
      </c>
    </row>
    <row r="56" spans="1:16" ht="15" customHeight="1" outlineLevel="1" x14ac:dyDescent="0.25">
      <c r="B56" s="95" t="str">
        <f t="shared" ref="B56:B65" si="6">IF(B30=0,"",B30)</f>
        <v>Residential Seasonal</v>
      </c>
      <c r="C56" s="59" t="s">
        <v>39</v>
      </c>
      <c r="D56" s="59">
        <v>4010</v>
      </c>
      <c r="E56" s="59">
        <v>4707</v>
      </c>
      <c r="F56" s="96"/>
      <c r="G56" s="96"/>
      <c r="H56" s="97">
        <f t="shared" ref="H56:H63" si="7">+H30</f>
        <v>176956.23314083385</v>
      </c>
      <c r="I56" s="96"/>
      <c r="J56" s="96"/>
      <c r="K56" s="98">
        <f>+$G$18/1000</f>
        <v>7.755403993974562E-2</v>
      </c>
      <c r="L56" s="64">
        <f t="shared" si="5"/>
        <v>13723.670772591166</v>
      </c>
    </row>
    <row r="57" spans="1:16" ht="15" customHeight="1" outlineLevel="1" x14ac:dyDescent="0.25">
      <c r="B57" s="95" t="str">
        <f t="shared" si="6"/>
        <v>GS&lt;50</v>
      </c>
      <c r="C57" s="59" t="s">
        <v>39</v>
      </c>
      <c r="D57" s="59">
        <v>4035</v>
      </c>
      <c r="E57" s="59">
        <v>4707</v>
      </c>
      <c r="F57" s="96"/>
      <c r="G57" s="96"/>
      <c r="H57" s="97">
        <f>+H31</f>
        <v>50274297.555317074</v>
      </c>
      <c r="I57" s="96"/>
      <c r="J57" s="96"/>
      <c r="K57" s="98">
        <f>+$G$18/1000</f>
        <v>7.755403993974562E-2</v>
      </c>
      <c r="L57" s="64">
        <f>+K57*H57</f>
        <v>3898974.8805477158</v>
      </c>
    </row>
    <row r="58" spans="1:16" ht="15" customHeight="1" outlineLevel="1" x14ac:dyDescent="0.25">
      <c r="B58" s="95" t="str">
        <f>IF(B32=0,"",B32)</f>
        <v>GS 50 - 2,999</v>
      </c>
      <c r="C58" s="59" t="s">
        <v>39</v>
      </c>
      <c r="D58" s="59">
        <v>4010</v>
      </c>
      <c r="E58" s="59">
        <v>4707</v>
      </c>
      <c r="F58" s="96"/>
      <c r="G58" s="96"/>
      <c r="H58" s="97">
        <f t="shared" si="7"/>
        <v>862379087.18776202</v>
      </c>
      <c r="I58" s="96"/>
      <c r="J58" s="96"/>
      <c r="K58" s="98">
        <f t="shared" ref="K58:K65" si="8">+$G$18/1000</f>
        <v>7.755403993974562E-2</v>
      </c>
      <c r="L58" s="64">
        <f t="shared" si="5"/>
        <v>66880982.170961067</v>
      </c>
    </row>
    <row r="59" spans="1:16" ht="15" customHeight="1" outlineLevel="1" x14ac:dyDescent="0.25">
      <c r="B59" s="95" t="str">
        <f>IF(B33=0,"",B33)</f>
        <v>GS 3,000 - 4,999</v>
      </c>
      <c r="C59" s="59" t="s">
        <v>39</v>
      </c>
      <c r="D59" s="59">
        <v>4025</v>
      </c>
      <c r="E59" s="59">
        <v>4707</v>
      </c>
      <c r="F59" s="96"/>
      <c r="G59" s="96"/>
      <c r="H59" s="97">
        <f>+H33</f>
        <v>52053395.213162027</v>
      </c>
      <c r="I59" s="96"/>
      <c r="J59" s="96"/>
      <c r="K59" s="98">
        <f>+$G$18/1000</f>
        <v>7.755403993974562E-2</v>
      </c>
      <c r="L59" s="64">
        <f t="shared" si="5"/>
        <v>4036951.0913609313</v>
      </c>
    </row>
    <row r="60" spans="1:16" ht="15" customHeight="1" outlineLevel="1" x14ac:dyDescent="0.25">
      <c r="B60" s="95" t="str">
        <f t="shared" si="6"/>
        <v>Large Use</v>
      </c>
      <c r="C60" s="59" t="s">
        <v>39</v>
      </c>
      <c r="D60" s="59">
        <v>4025</v>
      </c>
      <c r="E60" s="59">
        <v>4707</v>
      </c>
      <c r="F60" s="96"/>
      <c r="G60" s="96"/>
      <c r="H60" s="97">
        <f t="shared" si="7"/>
        <v>64580497.994314246</v>
      </c>
      <c r="I60" s="96"/>
      <c r="J60" s="96"/>
      <c r="K60" s="98">
        <f t="shared" si="8"/>
        <v>7.755403993974562E-2</v>
      </c>
      <c r="L60" s="64">
        <f t="shared" si="5"/>
        <v>5008478.5207797093</v>
      </c>
    </row>
    <row r="61" spans="1:16" ht="15" customHeight="1" outlineLevel="1" x14ac:dyDescent="0.25">
      <c r="B61" s="95" t="str">
        <f t="shared" si="6"/>
        <v>Street Light</v>
      </c>
      <c r="C61" s="59" t="s">
        <v>39</v>
      </c>
      <c r="D61" s="59">
        <v>4025</v>
      </c>
      <c r="E61" s="59">
        <v>4707</v>
      </c>
      <c r="F61" s="96"/>
      <c r="G61" s="96"/>
      <c r="H61" s="97">
        <f t="shared" si="7"/>
        <v>16684897.207780968</v>
      </c>
      <c r="I61" s="96"/>
      <c r="J61" s="96"/>
      <c r="K61" s="98">
        <f t="shared" si="8"/>
        <v>7.755403993974562E-2</v>
      </c>
      <c r="L61" s="64">
        <f t="shared" si="5"/>
        <v>1293981.1844427953</v>
      </c>
    </row>
    <row r="62" spans="1:16" ht="15" customHeight="1" outlineLevel="1" x14ac:dyDescent="0.25">
      <c r="B62" s="95" t="str">
        <f>IF(B36=0,"",B36)</f>
        <v>Sentinel Light</v>
      </c>
      <c r="C62" s="59" t="s">
        <v>39</v>
      </c>
      <c r="D62" s="59">
        <v>4025</v>
      </c>
      <c r="E62" s="59">
        <v>4707</v>
      </c>
      <c r="F62" s="96"/>
      <c r="G62" s="96"/>
      <c r="H62" s="97">
        <f>+H36</f>
        <v>0</v>
      </c>
      <c r="I62" s="96"/>
      <c r="J62" s="96"/>
      <c r="K62" s="98">
        <f t="shared" si="8"/>
        <v>7.755403993974562E-2</v>
      </c>
      <c r="L62" s="64">
        <f t="shared" si="5"/>
        <v>0</v>
      </c>
    </row>
    <row r="63" spans="1:16" ht="15" customHeight="1" outlineLevel="1" x14ac:dyDescent="0.25">
      <c r="B63" s="95" t="str">
        <f t="shared" si="6"/>
        <v>USL</v>
      </c>
      <c r="C63" s="59" t="s">
        <v>39</v>
      </c>
      <c r="D63" s="59">
        <v>4025</v>
      </c>
      <c r="E63" s="59">
        <v>4707</v>
      </c>
      <c r="F63" s="96"/>
      <c r="G63" s="96"/>
      <c r="H63" s="97">
        <f t="shared" si="7"/>
        <v>4241.5965224950141</v>
      </c>
      <c r="I63" s="96"/>
      <c r="J63" s="96"/>
      <c r="K63" s="98">
        <f t="shared" si="8"/>
        <v>7.755403993974562E-2</v>
      </c>
      <c r="L63" s="64">
        <f t="shared" si="5"/>
        <v>328.95294611386447</v>
      </c>
    </row>
    <row r="64" spans="1:16" ht="15" customHeight="1" outlineLevel="1" x14ac:dyDescent="0.25">
      <c r="B64" s="95" t="str">
        <f t="shared" si="6"/>
        <v/>
      </c>
      <c r="C64" s="59" t="s">
        <v>39</v>
      </c>
      <c r="D64" s="59">
        <v>4025</v>
      </c>
      <c r="E64" s="59">
        <v>4707</v>
      </c>
      <c r="F64" s="96"/>
      <c r="G64" s="96"/>
      <c r="H64" s="97">
        <f>+H38</f>
        <v>0</v>
      </c>
      <c r="I64" s="96"/>
      <c r="J64" s="96"/>
      <c r="K64" s="98">
        <f t="shared" si="8"/>
        <v>7.755403993974562E-2</v>
      </c>
      <c r="L64" s="64">
        <f>+K64*H64</f>
        <v>0</v>
      </c>
    </row>
    <row r="65" spans="1:16" ht="15" customHeight="1" outlineLevel="1" x14ac:dyDescent="0.25">
      <c r="B65" s="95" t="str">
        <f t="shared" si="6"/>
        <v/>
      </c>
      <c r="C65" s="59" t="s">
        <v>39</v>
      </c>
      <c r="D65" s="59">
        <v>4025</v>
      </c>
      <c r="E65" s="59">
        <v>4707</v>
      </c>
      <c r="F65" s="96"/>
      <c r="G65" s="96"/>
      <c r="H65" s="97">
        <f>+H39</f>
        <v>0</v>
      </c>
      <c r="I65" s="96"/>
      <c r="J65" s="96"/>
      <c r="K65" s="98">
        <f t="shared" si="8"/>
        <v>7.755403993974562E-2</v>
      </c>
      <c r="L65" s="64">
        <f t="shared" si="5"/>
        <v>0</v>
      </c>
    </row>
    <row r="66" spans="1:16" ht="15" customHeight="1" outlineLevel="1" x14ac:dyDescent="0.25">
      <c r="B66" s="95" t="s">
        <v>55</v>
      </c>
      <c r="C66" s="54"/>
      <c r="D66" s="54"/>
      <c r="E66" s="55"/>
      <c r="F66" s="99"/>
      <c r="G66" s="99"/>
      <c r="H66" s="100">
        <f>SUM(H55:H65)</f>
        <v>1065782593.0165448</v>
      </c>
      <c r="I66" s="99"/>
      <c r="J66" s="99"/>
      <c r="K66" s="101"/>
      <c r="L66" s="72"/>
      <c r="P66" s="102"/>
    </row>
    <row r="67" spans="1:16" ht="15" customHeight="1" outlineLevel="1" x14ac:dyDescent="0.25">
      <c r="B67" s="49" t="s">
        <v>48</v>
      </c>
      <c r="C67" s="103"/>
      <c r="D67" s="50"/>
      <c r="E67" s="51"/>
      <c r="F67" s="104"/>
      <c r="G67" s="104"/>
      <c r="H67" s="104"/>
      <c r="I67" s="104"/>
      <c r="J67" s="104"/>
      <c r="K67" s="69"/>
      <c r="L67" s="105">
        <f>SUM(L55:L65)</f>
        <v>82655745.785890773</v>
      </c>
    </row>
    <row r="68" spans="1:16" ht="15" customHeight="1" outlineLevel="1" x14ac:dyDescent="0.25">
      <c r="B68" s="92"/>
      <c r="C68" s="106"/>
      <c r="D68" s="107"/>
      <c r="E68" s="107"/>
      <c r="F68" s="108"/>
      <c r="G68" s="108"/>
      <c r="H68" s="108"/>
      <c r="I68" s="108"/>
      <c r="J68" s="108"/>
      <c r="K68" s="108"/>
      <c r="L68" s="8"/>
    </row>
    <row r="69" spans="1:16" ht="15" customHeight="1" outlineLevel="1" x14ac:dyDescent="0.25">
      <c r="L69" s="109"/>
    </row>
    <row r="70" spans="1:16" ht="21" x14ac:dyDescent="0.55000000000000004">
      <c r="A70" s="1" t="s">
        <v>56</v>
      </c>
      <c r="F70" s="110"/>
      <c r="G70" s="110"/>
      <c r="H70" s="110"/>
      <c r="I70" s="110"/>
      <c r="J70" s="110"/>
      <c r="K70" s="110"/>
    </row>
    <row r="71" spans="1:16" x14ac:dyDescent="0.25">
      <c r="A71" s="1" t="s">
        <v>57</v>
      </c>
      <c r="G71" s="111"/>
      <c r="H71" s="111"/>
      <c r="I71" s="111"/>
      <c r="J71" s="111"/>
      <c r="K71" s="111"/>
    </row>
    <row r="72" spans="1:16" x14ac:dyDescent="0.25">
      <c r="A72" s="1" t="s">
        <v>58</v>
      </c>
    </row>
  </sheetData>
  <mergeCells count="8">
    <mergeCell ref="G43:L43"/>
    <mergeCell ref="G52:L52"/>
    <mergeCell ref="B4:I6"/>
    <mergeCell ref="C17:E17"/>
    <mergeCell ref="C18:E18"/>
    <mergeCell ref="C19:E19"/>
    <mergeCell ref="C20:E20"/>
    <mergeCell ref="G26:L26"/>
  </mergeCells>
  <conditionalFormatting sqref="B1">
    <cfRule type="expression" dxfId="1" priority="1" stopIfTrue="1">
      <formula>LEFT($C1,6)="Macros"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72F825-5E54-436F-BEDF-1B306ACAF8FF}">
  <sheetPr codeName="Sheet9"/>
  <dimension ref="A1:L184"/>
  <sheetViews>
    <sheetView workbookViewId="0">
      <selection activeCell="L6" sqref="L6"/>
    </sheetView>
  </sheetViews>
  <sheetFormatPr defaultColWidth="9.28515625" defaultRowHeight="15" x14ac:dyDescent="0.25"/>
  <cols>
    <col min="1" max="1" width="37" style="1" customWidth="1"/>
    <col min="2" max="2" width="8" style="1" bestFit="1" customWidth="1"/>
    <col min="3" max="3" width="1.5703125" style="1" customWidth="1"/>
    <col min="4" max="4" width="23.28515625" style="1" bestFit="1" customWidth="1"/>
    <col min="5" max="5" width="15.28515625" style="1" bestFit="1" customWidth="1"/>
    <col min="6" max="6" width="12.7109375" style="1" bestFit="1" customWidth="1"/>
    <col min="7" max="7" width="2.28515625" style="1" customWidth="1"/>
    <col min="8" max="8" width="19.28515625" style="1" customWidth="1"/>
    <col min="9" max="9" width="11.28515625" style="1" customWidth="1"/>
    <col min="10" max="10" width="13.28515625" style="1" customWidth="1"/>
    <col min="11" max="11" width="16.28515625" style="1" bestFit="1" customWidth="1"/>
    <col min="12" max="12" width="12" style="1" bestFit="1" customWidth="1"/>
    <col min="13" max="16384" width="9.28515625" style="1"/>
  </cols>
  <sheetData>
    <row r="1" spans="1:11" ht="21" x14ac:dyDescent="0.35">
      <c r="A1" s="200" t="s">
        <v>106</v>
      </c>
      <c r="B1" s="200"/>
      <c r="C1" s="200"/>
      <c r="D1" s="200"/>
      <c r="E1" s="200"/>
      <c r="F1" s="200"/>
      <c r="G1" s="200"/>
      <c r="H1" s="200"/>
      <c r="I1" s="200"/>
      <c r="J1" s="200"/>
    </row>
    <row r="2" spans="1:11" x14ac:dyDescent="0.25">
      <c r="A2" s="112"/>
      <c r="B2" s="112"/>
      <c r="C2" s="112"/>
      <c r="D2" s="112"/>
      <c r="E2" s="112"/>
      <c r="F2" s="112"/>
      <c r="G2" s="112"/>
      <c r="H2" s="112"/>
      <c r="I2" s="112"/>
      <c r="J2" s="4" t="s">
        <v>0</v>
      </c>
      <c r="K2" s="5" t="s">
        <v>110</v>
      </c>
    </row>
    <row r="3" spans="1:11" x14ac:dyDescent="0.25">
      <c r="A3" s="112"/>
      <c r="B3" s="112"/>
      <c r="C3" s="112"/>
      <c r="D3" s="112"/>
      <c r="E3" s="112"/>
      <c r="F3" s="112"/>
      <c r="G3" s="112"/>
      <c r="H3" s="112"/>
      <c r="I3" s="112"/>
      <c r="J3" s="4" t="s">
        <v>1</v>
      </c>
      <c r="K3" s="5"/>
    </row>
    <row r="4" spans="1:11" x14ac:dyDescent="0.25">
      <c r="A4" s="112"/>
      <c r="B4" s="112"/>
      <c r="C4" s="112"/>
      <c r="D4" s="112"/>
      <c r="E4" s="112"/>
      <c r="F4" s="112"/>
      <c r="G4" s="112"/>
      <c r="H4" s="112"/>
      <c r="I4" s="112"/>
      <c r="J4" s="4" t="s">
        <v>3</v>
      </c>
      <c r="K4" s="5"/>
    </row>
    <row r="5" spans="1:11" x14ac:dyDescent="0.25">
      <c r="A5" s="112"/>
      <c r="B5" s="112"/>
      <c r="C5" s="112"/>
      <c r="D5" s="112"/>
      <c r="E5" s="112"/>
      <c r="F5" s="112"/>
      <c r="G5" s="112"/>
      <c r="H5" s="112"/>
      <c r="I5" s="112"/>
      <c r="J5" s="4" t="s">
        <v>4</v>
      </c>
      <c r="K5" s="5"/>
    </row>
    <row r="6" spans="1:11" x14ac:dyDescent="0.25">
      <c r="A6" s="112"/>
      <c r="B6" s="112"/>
      <c r="C6" s="112"/>
      <c r="D6" s="112"/>
      <c r="E6" s="112"/>
      <c r="F6" s="112"/>
      <c r="G6" s="112"/>
      <c r="H6" s="112"/>
      <c r="I6" s="112"/>
      <c r="J6" s="4" t="s">
        <v>5</v>
      </c>
      <c r="K6" s="5"/>
    </row>
    <row r="7" spans="1:11" x14ac:dyDescent="0.25">
      <c r="A7" s="1" t="s">
        <v>60</v>
      </c>
      <c r="J7" s="4"/>
      <c r="K7" s="9"/>
    </row>
    <row r="8" spans="1:11" x14ac:dyDescent="0.25">
      <c r="A8" s="1" t="s">
        <v>61</v>
      </c>
      <c r="J8" s="4" t="s">
        <v>6</v>
      </c>
      <c r="K8" s="175">
        <v>46150</v>
      </c>
    </row>
    <row r="9" spans="1:11" x14ac:dyDescent="0.25">
      <c r="A9" s="1" t="s">
        <v>62</v>
      </c>
      <c r="E9" s="184"/>
      <c r="F9" s="184"/>
      <c r="G9" s="8"/>
      <c r="H9" s="8"/>
      <c r="I9" s="184"/>
      <c r="J9" s="184"/>
    </row>
    <row r="10" spans="1:11" x14ac:dyDescent="0.25">
      <c r="B10" s="113"/>
      <c r="C10" s="114"/>
      <c r="D10" s="173" t="str">
        <f>'App.2-ZA_Com. Exp. (2030)'!G26</f>
        <v>2030 Test Year</v>
      </c>
      <c r="E10" s="201" t="s">
        <v>13</v>
      </c>
      <c r="F10" s="201"/>
      <c r="G10" s="116"/>
      <c r="H10" s="115" t="str">
        <f>D10</f>
        <v>2030 Test Year</v>
      </c>
      <c r="I10" s="201" t="s">
        <v>12</v>
      </c>
      <c r="J10" s="201"/>
      <c r="K10" s="117" t="s">
        <v>63</v>
      </c>
    </row>
    <row r="11" spans="1:11" x14ac:dyDescent="0.25">
      <c r="A11" s="118" t="s">
        <v>64</v>
      </c>
      <c r="B11" s="197" t="s">
        <v>65</v>
      </c>
      <c r="C11" s="119"/>
      <c r="D11" s="120" t="s">
        <v>66</v>
      </c>
      <c r="E11" s="120" t="s">
        <v>67</v>
      </c>
      <c r="F11" s="57" t="s">
        <v>68</v>
      </c>
      <c r="G11" s="8"/>
      <c r="H11" s="120" t="s">
        <v>66</v>
      </c>
      <c r="I11" s="120" t="s">
        <v>67</v>
      </c>
      <c r="J11" s="57" t="s">
        <v>68</v>
      </c>
      <c r="K11" s="121" t="s">
        <v>69</v>
      </c>
    </row>
    <row r="12" spans="1:11" x14ac:dyDescent="0.25">
      <c r="A12" s="122" t="s">
        <v>70</v>
      </c>
      <c r="B12" s="198"/>
      <c r="C12" s="123"/>
      <c r="D12" s="124"/>
      <c r="E12" s="125"/>
      <c r="F12" s="126"/>
      <c r="H12" s="124"/>
      <c r="I12" s="125"/>
      <c r="J12" s="126"/>
      <c r="K12" s="186"/>
    </row>
    <row r="13" spans="1:11" x14ac:dyDescent="0.25">
      <c r="A13" s="127" t="s">
        <v>38</v>
      </c>
      <c r="B13" s="128"/>
      <c r="C13" s="123"/>
      <c r="D13" s="124">
        <f>'App.2-ZA_Com. Exp. (2030)'!I29</f>
        <v>1582760036.2896814</v>
      </c>
      <c r="E13" s="171"/>
      <c r="F13" s="129">
        <f>D13*'App.2-ZA_Com. Exp. (2030)'!K29</f>
        <v>183755756.94069105</v>
      </c>
      <c r="H13" s="124">
        <f>'App.2-ZA_Com. Exp. (2030)'!H29</f>
        <v>19629220.028545246</v>
      </c>
      <c r="I13" s="130"/>
      <c r="J13" s="126">
        <f>H13*'App.2-ZA_Com. Exp. (2030)'!J29</f>
        <v>756593.85357630125</v>
      </c>
      <c r="K13" s="186"/>
    </row>
    <row r="14" spans="1:11" x14ac:dyDescent="0.25">
      <c r="A14" s="127" t="s">
        <v>40</v>
      </c>
      <c r="B14" s="128"/>
      <c r="C14" s="123"/>
      <c r="D14" s="124">
        <f>'App.2-ZA_Com. Exp. (2030)'!I30</f>
        <v>14268486.143635565</v>
      </c>
      <c r="E14" s="171"/>
      <c r="F14" s="129">
        <f>D14*'App.2-ZA_Com. Exp. (2030)'!K30</f>
        <v>1656547.0517361762</v>
      </c>
      <c r="H14" s="124">
        <f>'App.2-ZA_Com. Exp. (2030)'!H30</f>
        <v>176956.23314083385</v>
      </c>
      <c r="I14" s="130"/>
      <c r="J14" s="126">
        <f>H14*'App.2-ZA_Com. Exp. (2030)'!J30</f>
        <v>6820.6478989828847</v>
      </c>
      <c r="K14" s="186"/>
    </row>
    <row r="15" spans="1:11" x14ac:dyDescent="0.25">
      <c r="A15" s="127" t="s">
        <v>41</v>
      </c>
      <c r="B15" s="128"/>
      <c r="C15" s="123"/>
      <c r="D15" s="124">
        <f>'App.2-ZA_Com. Exp. (2030)'!I31</f>
        <v>322425273.03782141</v>
      </c>
      <c r="E15" s="171"/>
      <c r="F15" s="129">
        <f>D15*'App.2-ZA_Com. Exp. (2030)'!K31</f>
        <v>37433027.588163219</v>
      </c>
      <c r="H15" s="124">
        <f>'App.2-ZA_Com. Exp. (2030)'!H31</f>
        <v>50274297.555317074</v>
      </c>
      <c r="I15" s="130"/>
      <c r="J15" s="126">
        <f>H15*'App.2-ZA_Com. Exp. (2030)'!J31</f>
        <v>1937785.8349901014</v>
      </c>
      <c r="K15" s="186"/>
    </row>
    <row r="16" spans="1:11" x14ac:dyDescent="0.25">
      <c r="A16" s="127" t="s">
        <v>42</v>
      </c>
      <c r="B16" s="128"/>
      <c r="C16" s="123"/>
      <c r="D16" s="124">
        <f>'App.2-ZA_Com. Exp. (2030)'!I32</f>
        <v>502902661.05608374</v>
      </c>
      <c r="E16" s="171"/>
      <c r="F16" s="129">
        <f>D16*'App.2-ZA_Com. Exp. (2030)'!K32</f>
        <v>58386146.371549577</v>
      </c>
      <c r="H16" s="124">
        <f>'App.2-ZA_Com. Exp. (2030)'!H32</f>
        <v>862379087.18776202</v>
      </c>
      <c r="I16" s="130"/>
      <c r="J16" s="126">
        <f>H16*'App.2-ZA_Com. Exp. (2030)'!J32</f>
        <v>33239767.849673327</v>
      </c>
      <c r="K16" s="186"/>
    </row>
    <row r="17" spans="1:12" x14ac:dyDescent="0.25">
      <c r="A17" s="127" t="s">
        <v>43</v>
      </c>
      <c r="B17" s="128"/>
      <c r="C17" s="123"/>
      <c r="D17" s="124">
        <f>'App.2-ZA_Com. Exp. (2030)'!I33</f>
        <v>8558382.3219841849</v>
      </c>
      <c r="E17" s="171"/>
      <c r="F17" s="129">
        <f>D17*'App.2-ZA_Com. Exp. (2030)'!K33</f>
        <v>993613.67845163459</v>
      </c>
      <c r="H17" s="124">
        <f>'App.2-ZA_Com. Exp. (2030)'!H33</f>
        <v>52053395.213162027</v>
      </c>
      <c r="I17" s="130"/>
      <c r="J17" s="126">
        <f>H17*'App.2-ZA_Com. Exp. (2030)'!J33</f>
        <v>2006359.8461265613</v>
      </c>
      <c r="K17" s="186"/>
    </row>
    <row r="18" spans="1:12" x14ac:dyDescent="0.25">
      <c r="A18" s="127" t="s">
        <v>44</v>
      </c>
      <c r="B18" s="128"/>
      <c r="C18" s="123"/>
      <c r="D18" s="124">
        <f>'App.2-ZA_Com. Exp. (2030)'!I34</f>
        <v>0</v>
      </c>
      <c r="E18" s="171"/>
      <c r="F18" s="129">
        <f>D18*'App.2-ZA_Com. Exp. (2030)'!K34</f>
        <v>0</v>
      </c>
      <c r="H18" s="124">
        <f>'App.2-ZA_Com. Exp. (2030)'!H34</f>
        <v>64580497.994314246</v>
      </c>
      <c r="I18" s="130"/>
      <c r="J18" s="126">
        <f>H18*'App.2-ZA_Com. Exp. (2030)'!J34</f>
        <v>2489207.8122482589</v>
      </c>
      <c r="K18" s="186"/>
    </row>
    <row r="19" spans="1:12" x14ac:dyDescent="0.25">
      <c r="A19" s="127" t="s">
        <v>45</v>
      </c>
      <c r="B19" s="128"/>
      <c r="C19" s="123"/>
      <c r="D19" s="124">
        <f>'App.2-ZA_Com. Exp. (2030)'!I35</f>
        <v>0</v>
      </c>
      <c r="E19" s="171"/>
      <c r="F19" s="129">
        <f>D19*'App.2-ZA_Com. Exp. (2030)'!K35</f>
        <v>0</v>
      </c>
      <c r="H19" s="124">
        <f>'App.2-ZA_Com. Exp. (2030)'!H35</f>
        <v>16684897.207780968</v>
      </c>
      <c r="I19" s="130"/>
      <c r="J19" s="126">
        <f>H19*'App.2-ZA_Com. Exp. (2030)'!J35</f>
        <v>643107.09526928852</v>
      </c>
      <c r="K19" s="186"/>
    </row>
    <row r="20" spans="1:12" x14ac:dyDescent="0.25">
      <c r="A20" s="127" t="s">
        <v>46</v>
      </c>
      <c r="B20" s="128"/>
      <c r="C20" s="123"/>
      <c r="D20" s="124">
        <f>'App.2-ZA_Com. Exp. (2030)'!I36</f>
        <v>87998.819065329662</v>
      </c>
      <c r="E20" s="171"/>
      <c r="F20" s="129">
        <f>D20*'App.2-ZA_Com. Exp. (2030)'!K36</f>
        <v>10216.513708005345</v>
      </c>
      <c r="H20" s="124">
        <f>'App.2-ZA_Com. Exp. (2030)'!H36</f>
        <v>0</v>
      </c>
      <c r="I20" s="130"/>
      <c r="J20" s="126">
        <f>H20*'App.2-ZA_Com. Exp. (2030)'!J36</f>
        <v>0</v>
      </c>
      <c r="K20" s="186"/>
    </row>
    <row r="21" spans="1:12" x14ac:dyDescent="0.25">
      <c r="A21" s="127" t="s">
        <v>47</v>
      </c>
      <c r="B21" s="128"/>
      <c r="C21" s="123"/>
      <c r="D21" s="124">
        <f>'App.2-ZA_Com. Exp. (2030)'!I37</f>
        <v>6683834.544820426</v>
      </c>
      <c r="E21" s="171"/>
      <c r="F21" s="129">
        <f>D21*'App.2-ZA_Com. Exp. (2030)'!K37</f>
        <v>775981.85946680617</v>
      </c>
      <c r="H21" s="124">
        <f>'App.2-ZA_Com. Exp. (2030)'!H37</f>
        <v>4241.5965224950141</v>
      </c>
      <c r="I21" s="130"/>
      <c r="J21" s="126">
        <f>H21*'App.2-ZA_Com. Exp. (2030)'!J37</f>
        <v>163.48921931709469</v>
      </c>
      <c r="K21" s="186"/>
    </row>
    <row r="22" spans="1:12" x14ac:dyDescent="0.25">
      <c r="A22" s="127" t="s">
        <v>71</v>
      </c>
      <c r="B22" s="128"/>
      <c r="C22" s="131"/>
      <c r="D22" s="124">
        <v>0</v>
      </c>
      <c r="E22" s="171"/>
      <c r="F22" s="129">
        <v>0</v>
      </c>
      <c r="H22" s="124">
        <f>'App.2-ZA_Com. Exp. (2030)'!H38</f>
        <v>0</v>
      </c>
      <c r="I22" s="130"/>
      <c r="J22" s="126">
        <v>0</v>
      </c>
      <c r="K22" s="186"/>
    </row>
    <row r="23" spans="1:12" x14ac:dyDescent="0.25">
      <c r="A23" s="127" t="s">
        <v>71</v>
      </c>
      <c r="B23" s="132"/>
      <c r="C23" s="123"/>
      <c r="D23" s="124">
        <v>0</v>
      </c>
      <c r="E23" s="171"/>
      <c r="F23" s="129">
        <v>0</v>
      </c>
      <c r="H23" s="124">
        <f>'App.2-ZA_Com. Exp. (2030)'!H39</f>
        <v>0</v>
      </c>
      <c r="I23" s="130"/>
      <c r="J23" s="126">
        <v>0</v>
      </c>
      <c r="K23" s="186"/>
    </row>
    <row r="24" spans="1:12" x14ac:dyDescent="0.25">
      <c r="A24" s="122" t="s">
        <v>72</v>
      </c>
      <c r="B24" s="127"/>
      <c r="C24" s="123"/>
      <c r="D24" s="124"/>
      <c r="E24" s="133"/>
      <c r="F24" s="129">
        <f>SUM(F13:F23)</f>
        <v>283011290.00376648</v>
      </c>
      <c r="G24" s="127"/>
      <c r="H24" s="124"/>
      <c r="I24" s="134"/>
      <c r="J24" s="135">
        <f>SUM(J13:J23)</f>
        <v>41079806.429002136</v>
      </c>
      <c r="K24" s="136">
        <f>F24+J24</f>
        <v>324091096.43276858</v>
      </c>
      <c r="L24" s="1" t="s">
        <v>103</v>
      </c>
    </row>
    <row r="25" spans="1:12" ht="7.5" customHeight="1" x14ac:dyDescent="0.25">
      <c r="D25" s="137"/>
      <c r="I25" s="196"/>
      <c r="J25" s="195"/>
    </row>
    <row r="26" spans="1:12" x14ac:dyDescent="0.25">
      <c r="A26" s="118" t="s">
        <v>74</v>
      </c>
      <c r="B26" s="197" t="s">
        <v>65</v>
      </c>
      <c r="C26" s="119"/>
      <c r="D26" s="191" t="s">
        <v>66</v>
      </c>
      <c r="E26" s="187" t="s">
        <v>67</v>
      </c>
      <c r="F26" s="189" t="s">
        <v>68</v>
      </c>
      <c r="G26" s="8"/>
      <c r="H26" s="193" t="s">
        <v>66</v>
      </c>
      <c r="I26" s="187" t="s">
        <v>67</v>
      </c>
      <c r="J26" s="189" t="s">
        <v>68</v>
      </c>
      <c r="K26" s="191" t="s">
        <v>63</v>
      </c>
    </row>
    <row r="27" spans="1:12" x14ac:dyDescent="0.25">
      <c r="A27" s="122" t="s">
        <v>75</v>
      </c>
      <c r="B27" s="198"/>
      <c r="C27" s="119"/>
      <c r="D27" s="196"/>
      <c r="E27" s="195"/>
      <c r="F27" s="190"/>
      <c r="G27" s="8"/>
      <c r="H27" s="199"/>
      <c r="I27" s="195"/>
      <c r="J27" s="190"/>
      <c r="K27" s="192"/>
    </row>
    <row r="28" spans="1:12" x14ac:dyDescent="0.25">
      <c r="A28" s="127" t="str">
        <f>IF(A13="","",A13 &amp; " - Class B")</f>
        <v>Residential - Class B</v>
      </c>
      <c r="B28" s="128"/>
      <c r="C28" s="123"/>
      <c r="D28" s="77"/>
      <c r="E28" s="77"/>
      <c r="F28" s="141">
        <f>D28*E28</f>
        <v>0</v>
      </c>
      <c r="H28" s="142"/>
      <c r="I28" s="77"/>
      <c r="J28" s="126">
        <f>'App.2-ZA_Com. Exp. (2030)'!L55</f>
        <v>1522325.3140798525</v>
      </c>
      <c r="K28" s="186"/>
    </row>
    <row r="29" spans="1:12" x14ac:dyDescent="0.25">
      <c r="A29" s="127" t="str">
        <f t="shared" ref="A29:A38" si="0">IF(A14="","",A14 &amp; " - Class B")</f>
        <v>Residential Seasonal - Class B</v>
      </c>
      <c r="B29" s="128"/>
      <c r="C29" s="123"/>
      <c r="D29" s="77"/>
      <c r="E29" s="77"/>
      <c r="F29" s="141">
        <f t="shared" ref="F29:F38" si="1">D29*E29</f>
        <v>0</v>
      </c>
      <c r="H29" s="142"/>
      <c r="I29" s="77"/>
      <c r="J29" s="126">
        <f>'App.2-ZA_Com. Exp. (2030)'!L56</f>
        <v>13723.670772591166</v>
      </c>
      <c r="K29" s="186"/>
    </row>
    <row r="30" spans="1:12" x14ac:dyDescent="0.25">
      <c r="A30" s="127" t="str">
        <f t="shared" si="0"/>
        <v>GS&lt;50 - Class B</v>
      </c>
      <c r="B30" s="128"/>
      <c r="C30" s="123"/>
      <c r="D30" s="77"/>
      <c r="E30" s="77"/>
      <c r="F30" s="141">
        <f t="shared" si="1"/>
        <v>0</v>
      </c>
      <c r="H30" s="142"/>
      <c r="I30" s="77"/>
      <c r="J30" s="126">
        <f>'App.2-ZA_Com. Exp. (2030)'!L57</f>
        <v>3898974.8805477158</v>
      </c>
      <c r="K30" s="186"/>
    </row>
    <row r="31" spans="1:12" x14ac:dyDescent="0.25">
      <c r="A31" s="127" t="str">
        <f t="shared" si="0"/>
        <v>GS 50 - 2,999 - Class B</v>
      </c>
      <c r="B31" s="128"/>
      <c r="C31" s="123"/>
      <c r="D31" s="77"/>
      <c r="E31" s="77"/>
      <c r="F31" s="141">
        <f t="shared" si="1"/>
        <v>0</v>
      </c>
      <c r="H31" s="142"/>
      <c r="I31" s="77"/>
      <c r="J31" s="126">
        <f>'App.2-ZA_Com. Exp. (2030)'!L58</f>
        <v>66880982.170961067</v>
      </c>
      <c r="K31" s="186"/>
    </row>
    <row r="32" spans="1:12" x14ac:dyDescent="0.25">
      <c r="A32" s="127" t="str">
        <f t="shared" si="0"/>
        <v>GS 3,000 - 4,999 - Class B</v>
      </c>
      <c r="B32" s="128"/>
      <c r="C32" s="123"/>
      <c r="D32" s="77"/>
      <c r="E32" s="77"/>
      <c r="F32" s="141">
        <f t="shared" si="1"/>
        <v>0</v>
      </c>
      <c r="H32" s="142"/>
      <c r="I32" s="77"/>
      <c r="J32" s="126">
        <f>'App.2-ZA_Com. Exp. (2030)'!L59</f>
        <v>4036951.0913609313</v>
      </c>
      <c r="K32" s="186"/>
    </row>
    <row r="33" spans="1:12" x14ac:dyDescent="0.25">
      <c r="A33" s="127" t="str">
        <f t="shared" si="0"/>
        <v>Large Use - Class B</v>
      </c>
      <c r="B33" s="128"/>
      <c r="C33" s="123"/>
      <c r="D33" s="77"/>
      <c r="E33" s="77"/>
      <c r="F33" s="141">
        <f t="shared" si="1"/>
        <v>0</v>
      </c>
      <c r="H33" s="142"/>
      <c r="I33" s="77"/>
      <c r="J33" s="126">
        <f>'App.2-ZA_Com. Exp. (2030)'!L60</f>
        <v>5008478.5207797093</v>
      </c>
      <c r="K33" s="186"/>
    </row>
    <row r="34" spans="1:12" x14ac:dyDescent="0.25">
      <c r="A34" s="127" t="str">
        <f t="shared" si="0"/>
        <v>Street Light - Class B</v>
      </c>
      <c r="B34" s="128"/>
      <c r="C34" s="123"/>
      <c r="D34" s="77"/>
      <c r="E34" s="77"/>
      <c r="F34" s="141">
        <f t="shared" si="1"/>
        <v>0</v>
      </c>
      <c r="H34" s="142"/>
      <c r="I34" s="77"/>
      <c r="J34" s="126">
        <f>'App.2-ZA_Com. Exp. (2030)'!L61</f>
        <v>1293981.1844427953</v>
      </c>
      <c r="K34" s="186"/>
    </row>
    <row r="35" spans="1:12" x14ac:dyDescent="0.25">
      <c r="A35" s="127" t="str">
        <f t="shared" si="0"/>
        <v>Sentinel Light - Class B</v>
      </c>
      <c r="B35" s="128"/>
      <c r="C35" s="123"/>
      <c r="D35" s="77"/>
      <c r="E35" s="77"/>
      <c r="F35" s="141">
        <f t="shared" si="1"/>
        <v>0</v>
      </c>
      <c r="H35" s="142"/>
      <c r="I35" s="77"/>
      <c r="J35" s="126">
        <f>'App.2-ZA_Com. Exp. (2030)'!L62</f>
        <v>0</v>
      </c>
      <c r="K35" s="186"/>
    </row>
    <row r="36" spans="1:12" x14ac:dyDescent="0.25">
      <c r="A36" s="127" t="str">
        <f t="shared" si="0"/>
        <v>USL - Class B</v>
      </c>
      <c r="B36" s="128"/>
      <c r="C36" s="123"/>
      <c r="D36" s="77"/>
      <c r="E36" s="77"/>
      <c r="F36" s="141">
        <f t="shared" si="1"/>
        <v>0</v>
      </c>
      <c r="H36" s="142"/>
      <c r="I36" s="77"/>
      <c r="J36" s="126">
        <f>'App.2-ZA_Com. Exp. (2030)'!L63</f>
        <v>328.95294611386447</v>
      </c>
      <c r="K36" s="186"/>
    </row>
    <row r="37" spans="1:12" x14ac:dyDescent="0.25">
      <c r="A37" s="127" t="str">
        <f t="shared" si="0"/>
        <v/>
      </c>
      <c r="B37" s="128"/>
      <c r="C37" s="123"/>
      <c r="D37" s="77"/>
      <c r="E37" s="77"/>
      <c r="F37" s="141">
        <f t="shared" si="1"/>
        <v>0</v>
      </c>
      <c r="H37" s="142"/>
      <c r="I37" s="77"/>
      <c r="J37" s="126">
        <v>0</v>
      </c>
      <c r="K37" s="186"/>
    </row>
    <row r="38" spans="1:12" x14ac:dyDescent="0.25">
      <c r="A38" s="127" t="str">
        <f t="shared" si="0"/>
        <v/>
      </c>
      <c r="B38" s="128"/>
      <c r="C38" s="123"/>
      <c r="D38" s="77"/>
      <c r="E38" s="77"/>
      <c r="F38" s="141">
        <f t="shared" si="1"/>
        <v>0</v>
      </c>
      <c r="H38" s="142"/>
      <c r="I38" s="77"/>
      <c r="J38" s="126">
        <v>0</v>
      </c>
      <c r="K38" s="186"/>
    </row>
    <row r="39" spans="1:12" x14ac:dyDescent="0.25">
      <c r="A39" s="127" t="s">
        <v>71</v>
      </c>
      <c r="B39" s="128"/>
      <c r="C39" s="123"/>
      <c r="D39" s="77"/>
      <c r="E39" s="77"/>
      <c r="F39" s="141">
        <f>D39*E39</f>
        <v>0</v>
      </c>
      <c r="H39" s="142"/>
      <c r="I39" s="77"/>
      <c r="J39" s="126">
        <f>'App.2-ZA_Com. Exp. (2030)'!L45</f>
        <v>1617.709096418952</v>
      </c>
      <c r="K39" s="186"/>
    </row>
    <row r="40" spans="1:12" x14ac:dyDescent="0.25">
      <c r="A40" s="127" t="s">
        <v>71</v>
      </c>
      <c r="B40" s="128"/>
      <c r="C40" s="123"/>
      <c r="D40" s="77"/>
      <c r="E40" s="77"/>
      <c r="F40" s="141">
        <f>D40*E40</f>
        <v>0</v>
      </c>
      <c r="H40" s="142"/>
      <c r="I40" s="77"/>
      <c r="J40" s="126">
        <f>'App.2-ZA_Com. Exp. (2030)'!L46</f>
        <v>3585910.6438131509</v>
      </c>
      <c r="K40" s="186"/>
    </row>
    <row r="41" spans="1:12" x14ac:dyDescent="0.25">
      <c r="A41" s="127" t="s">
        <v>71</v>
      </c>
      <c r="B41" s="128"/>
      <c r="C41" s="123"/>
      <c r="D41" s="77"/>
      <c r="E41" s="77"/>
      <c r="F41" s="141">
        <f>D41*E41</f>
        <v>0</v>
      </c>
      <c r="H41" s="142"/>
      <c r="I41" s="77"/>
      <c r="J41" s="126">
        <f>'App.2-ZA_Com. Exp. (2030)'!L47</f>
        <v>8799464.2758772206</v>
      </c>
      <c r="K41" s="186"/>
      <c r="L41" s="8"/>
    </row>
    <row r="42" spans="1:12" x14ac:dyDescent="0.25">
      <c r="A42" s="127" t="s">
        <v>71</v>
      </c>
      <c r="B42" s="128"/>
      <c r="C42" s="123"/>
      <c r="D42" s="77"/>
      <c r="E42" s="77"/>
      <c r="F42" s="141">
        <f>D42*E42</f>
        <v>0</v>
      </c>
      <c r="H42" s="142"/>
      <c r="I42" s="77"/>
      <c r="J42" s="126">
        <f>'App.2-ZA_Com. Exp. (2030)'!L48</f>
        <v>16192257.728855379</v>
      </c>
      <c r="K42" s="186"/>
    </row>
    <row r="43" spans="1:12" x14ac:dyDescent="0.25">
      <c r="A43" s="127" t="s">
        <v>71</v>
      </c>
      <c r="B43" s="128"/>
      <c r="C43" s="123"/>
      <c r="D43" s="77"/>
      <c r="E43" s="77"/>
      <c r="F43" s="141">
        <f>D43*E43</f>
        <v>0</v>
      </c>
      <c r="H43" s="142"/>
      <c r="I43" s="77"/>
      <c r="J43" s="126">
        <v>0</v>
      </c>
      <c r="K43" s="186"/>
    </row>
    <row r="44" spans="1:12" x14ac:dyDescent="0.25">
      <c r="A44" s="122" t="s">
        <v>72</v>
      </c>
      <c r="B44" s="143"/>
      <c r="C44" s="123"/>
      <c r="D44" s="134"/>
      <c r="E44" s="133"/>
      <c r="F44" s="127">
        <f>SUM(F28:F43)</f>
        <v>0</v>
      </c>
      <c r="G44" s="127"/>
      <c r="H44" s="133"/>
      <c r="I44" s="133"/>
      <c r="J44" s="144">
        <f>SUM(J28:J43)</f>
        <v>111234996.14353293</v>
      </c>
      <c r="K44" s="136">
        <f>F44+J44</f>
        <v>111234996.14353293</v>
      </c>
      <c r="L44" s="145"/>
    </row>
    <row r="45" spans="1:12" ht="8.25" customHeight="1" x14ac:dyDescent="0.25">
      <c r="B45" s="137"/>
      <c r="D45" s="137"/>
    </row>
    <row r="46" spans="1:12" x14ac:dyDescent="0.25">
      <c r="A46" s="118" t="s">
        <v>76</v>
      </c>
      <c r="B46" s="195"/>
      <c r="C46" s="119"/>
      <c r="D46" s="196" t="s">
        <v>77</v>
      </c>
      <c r="E46" s="186" t="s">
        <v>67</v>
      </c>
      <c r="F46" s="189" t="s">
        <v>68</v>
      </c>
      <c r="G46" s="8"/>
      <c r="H46" s="193" t="s">
        <v>66</v>
      </c>
      <c r="I46" s="186" t="s">
        <v>67</v>
      </c>
      <c r="J46" s="189" t="s">
        <v>68</v>
      </c>
      <c r="K46" s="191" t="s">
        <v>63</v>
      </c>
    </row>
    <row r="47" spans="1:12" x14ac:dyDescent="0.25">
      <c r="A47" s="122" t="s">
        <v>75</v>
      </c>
      <c r="B47" s="188"/>
      <c r="C47" s="139"/>
      <c r="D47" s="192"/>
      <c r="E47" s="186"/>
      <c r="F47" s="190"/>
      <c r="G47" s="8"/>
      <c r="H47" s="194"/>
      <c r="I47" s="186"/>
      <c r="J47" s="190"/>
      <c r="K47" s="192"/>
    </row>
    <row r="48" spans="1:12" x14ac:dyDescent="0.25">
      <c r="A48" s="127" t="str">
        <f>IF(A13="","",A13)</f>
        <v>Residential</v>
      </c>
      <c r="B48" s="128"/>
      <c r="C48" s="123"/>
      <c r="D48" s="146">
        <v>1617215559.5949948</v>
      </c>
      <c r="E48" s="147">
        <v>1.46E-2</v>
      </c>
      <c r="F48" s="148">
        <f>D48*E48</f>
        <v>23611347.170086924</v>
      </c>
      <c r="H48" s="146">
        <v>20056533.7290757</v>
      </c>
      <c r="I48" s="147">
        <f>E48</f>
        <v>1.46E-2</v>
      </c>
      <c r="J48" s="148">
        <f>H48*I48</f>
        <v>292825.39244450524</v>
      </c>
      <c r="K48" s="186"/>
    </row>
    <row r="49" spans="1:11" x14ac:dyDescent="0.25">
      <c r="A49" s="127" t="str">
        <f t="shared" ref="A49:A51" si="2">IF(A14="","",A14)</f>
        <v>Residential Seasonal</v>
      </c>
      <c r="B49" s="128"/>
      <c r="C49" s="131"/>
      <c r="D49" s="146">
        <v>14781838.172640238</v>
      </c>
      <c r="E49" s="147">
        <v>1.47E-2</v>
      </c>
      <c r="F49" s="148">
        <f t="shared" ref="F49:F60" si="3">D49*E49</f>
        <v>217293.02113781151</v>
      </c>
      <c r="H49" s="146">
        <v>183322.76988575619</v>
      </c>
      <c r="I49" s="147">
        <f t="shared" ref="I49:I58" si="4">E49</f>
        <v>1.47E-2</v>
      </c>
      <c r="J49" s="148">
        <f t="shared" ref="J49:J59" si="5">H49*I49</f>
        <v>2694.8447173206159</v>
      </c>
      <c r="K49" s="186"/>
    </row>
    <row r="50" spans="1:11" x14ac:dyDescent="0.25">
      <c r="A50" s="127" t="str">
        <f t="shared" si="2"/>
        <v>GS&lt;50</v>
      </c>
      <c r="B50" s="128"/>
      <c r="C50" s="131"/>
      <c r="D50" s="146">
        <v>322594246.42314243</v>
      </c>
      <c r="E50" s="147">
        <v>1.34E-2</v>
      </c>
      <c r="F50" s="148">
        <f t="shared" si="3"/>
        <v>4322762.9020701088</v>
      </c>
      <c r="H50" s="146">
        <v>50348846.51750005</v>
      </c>
      <c r="I50" s="147">
        <f t="shared" si="4"/>
        <v>1.34E-2</v>
      </c>
      <c r="J50" s="148">
        <f t="shared" si="5"/>
        <v>674674.54333450075</v>
      </c>
      <c r="K50" s="186"/>
    </row>
    <row r="51" spans="1:11" x14ac:dyDescent="0.25">
      <c r="A51" s="127" t="str">
        <f t="shared" si="2"/>
        <v>GS 50 - 2,999</v>
      </c>
      <c r="B51" s="128"/>
      <c r="C51" s="131"/>
      <c r="D51" s="146">
        <v>2324252.3403602876</v>
      </c>
      <c r="E51" s="147">
        <v>6.1277999999999997</v>
      </c>
      <c r="F51" s="148">
        <f t="shared" si="3"/>
        <v>14242553.491259769</v>
      </c>
      <c r="H51" s="146">
        <v>1168594.2281909846</v>
      </c>
      <c r="I51" s="147">
        <f t="shared" si="4"/>
        <v>6.1277999999999997</v>
      </c>
      <c r="J51" s="148">
        <f t="shared" si="5"/>
        <v>7160911.7115087146</v>
      </c>
      <c r="K51" s="186"/>
    </row>
    <row r="52" spans="1:11" x14ac:dyDescent="0.25">
      <c r="A52" s="127" t="str">
        <f>A51&amp;" EV"</f>
        <v>GS 50 - 2,999 EV</v>
      </c>
      <c r="B52" s="128"/>
      <c r="C52" s="131"/>
      <c r="D52" s="146">
        <v>0</v>
      </c>
      <c r="E52" s="147">
        <v>1.0454000000000001</v>
      </c>
      <c r="F52" s="148"/>
      <c r="H52" s="146">
        <v>37461.240867341046</v>
      </c>
      <c r="I52" s="147">
        <f t="shared" si="4"/>
        <v>1.0454000000000001</v>
      </c>
      <c r="J52" s="148">
        <f t="shared" si="5"/>
        <v>39161.981202718336</v>
      </c>
      <c r="K52" s="186"/>
    </row>
    <row r="53" spans="1:11" x14ac:dyDescent="0.25">
      <c r="A53" s="127" t="str">
        <f>IF(A17="","",A17)</f>
        <v>GS 3,000 - 4,999</v>
      </c>
      <c r="B53" s="128"/>
      <c r="C53" s="131"/>
      <c r="D53" s="146">
        <v>688662.38772360457</v>
      </c>
      <c r="E53" s="147">
        <v>6.4748999999999999</v>
      </c>
      <c r="F53" s="148">
        <f t="shared" si="3"/>
        <v>4459020.0942715667</v>
      </c>
      <c r="H53" s="146">
        <v>18763.762003709511</v>
      </c>
      <c r="I53" s="147">
        <f t="shared" si="4"/>
        <v>6.4748999999999999</v>
      </c>
      <c r="J53" s="148">
        <f t="shared" si="5"/>
        <v>121493.48259781871</v>
      </c>
      <c r="K53" s="186"/>
    </row>
    <row r="54" spans="1:11" x14ac:dyDescent="0.25">
      <c r="A54" s="127" t="str">
        <f>A53&amp;" EV"</f>
        <v>GS 3,000 - 4,999 EV</v>
      </c>
      <c r="B54" s="128"/>
      <c r="C54" s="131"/>
      <c r="D54" s="146">
        <v>0</v>
      </c>
      <c r="E54" s="147">
        <v>1.100733</v>
      </c>
      <c r="F54" s="148"/>
      <c r="H54" s="146">
        <v>0</v>
      </c>
      <c r="I54" s="147">
        <f t="shared" si="4"/>
        <v>1.100733</v>
      </c>
      <c r="J54" s="148">
        <f t="shared" si="5"/>
        <v>0</v>
      </c>
      <c r="K54" s="186"/>
    </row>
    <row r="55" spans="1:11" x14ac:dyDescent="0.25">
      <c r="A55" s="127" t="str">
        <f t="shared" ref="A55:A60" si="6">IF(A18="","",A18)</f>
        <v>Large Use</v>
      </c>
      <c r="B55" s="128"/>
      <c r="C55" s="131"/>
      <c r="D55" s="146">
        <v>962455.75796249346</v>
      </c>
      <c r="E55" s="147">
        <v>6.9189999999999996</v>
      </c>
      <c r="F55" s="148">
        <f t="shared" si="3"/>
        <v>6659231.3893424915</v>
      </c>
      <c r="H55" s="146">
        <v>0</v>
      </c>
      <c r="I55" s="147">
        <f t="shared" si="4"/>
        <v>6.9189999999999996</v>
      </c>
      <c r="J55" s="148">
        <f t="shared" si="5"/>
        <v>0</v>
      </c>
      <c r="K55" s="186"/>
    </row>
    <row r="56" spans="1:11" x14ac:dyDescent="0.25">
      <c r="A56" s="127" t="str">
        <f t="shared" si="6"/>
        <v>Street Light</v>
      </c>
      <c r="B56" s="128"/>
      <c r="C56" s="123"/>
      <c r="D56" s="146">
        <v>45205.829194696213</v>
      </c>
      <c r="E56" s="147">
        <v>4.1677</v>
      </c>
      <c r="F56" s="148">
        <f t="shared" si="3"/>
        <v>188404.33433473541</v>
      </c>
      <c r="H56" s="146">
        <v>0</v>
      </c>
      <c r="I56" s="147">
        <f t="shared" si="4"/>
        <v>4.1677</v>
      </c>
      <c r="J56" s="148">
        <f t="shared" si="5"/>
        <v>0</v>
      </c>
      <c r="K56" s="186"/>
    </row>
    <row r="57" spans="1:11" x14ac:dyDescent="0.25">
      <c r="A57" s="127" t="str">
        <f t="shared" si="6"/>
        <v>Sentinel Light</v>
      </c>
      <c r="B57" s="128"/>
      <c r="C57" s="123"/>
      <c r="D57" s="146">
        <v>0</v>
      </c>
      <c r="E57" s="147">
        <v>3.9706000000000001</v>
      </c>
      <c r="F57" s="148">
        <f t="shared" si="3"/>
        <v>0</v>
      </c>
      <c r="H57" s="146">
        <v>625.44345118936644</v>
      </c>
      <c r="I57" s="147">
        <f t="shared" si="4"/>
        <v>3.9706000000000001</v>
      </c>
      <c r="J57" s="148">
        <f t="shared" si="5"/>
        <v>2483.3857672924983</v>
      </c>
      <c r="K57" s="186"/>
    </row>
    <row r="58" spans="1:11" x14ac:dyDescent="0.25">
      <c r="A58" s="127" t="str">
        <f t="shared" si="6"/>
        <v>USL</v>
      </c>
      <c r="B58" s="128"/>
      <c r="C58" s="123"/>
      <c r="D58" s="146">
        <v>6654151.4505973849</v>
      </c>
      <c r="E58" s="147">
        <v>1.34E-2</v>
      </c>
      <c r="F58" s="148">
        <f t="shared" si="3"/>
        <v>89165.629438004966</v>
      </c>
      <c r="H58" s="146">
        <v>4222.7594749306163</v>
      </c>
      <c r="I58" s="147">
        <f t="shared" si="4"/>
        <v>1.34E-2</v>
      </c>
      <c r="J58" s="148">
        <f t="shared" si="5"/>
        <v>56.584976964070258</v>
      </c>
      <c r="K58" s="186"/>
    </row>
    <row r="59" spans="1:11" x14ac:dyDescent="0.25">
      <c r="A59" s="127" t="str">
        <f t="shared" si="6"/>
        <v/>
      </c>
      <c r="B59" s="128"/>
      <c r="C59" s="123"/>
      <c r="D59" s="150"/>
      <c r="E59" s="149"/>
      <c r="F59" s="148">
        <f t="shared" si="3"/>
        <v>0</v>
      </c>
      <c r="H59" s="150"/>
      <c r="I59" s="150"/>
      <c r="J59" s="148">
        <f t="shared" si="5"/>
        <v>0</v>
      </c>
      <c r="K59" s="186"/>
    </row>
    <row r="60" spans="1:11" x14ac:dyDescent="0.25">
      <c r="A60" s="127" t="str">
        <f t="shared" si="6"/>
        <v/>
      </c>
      <c r="B60" s="128"/>
      <c r="C60" s="123"/>
      <c r="D60" s="150"/>
      <c r="E60" s="149"/>
      <c r="F60" s="148">
        <f t="shared" si="3"/>
        <v>0</v>
      </c>
      <c r="H60" s="150"/>
      <c r="I60" s="150"/>
      <c r="J60" s="148">
        <f>H60*I60</f>
        <v>0</v>
      </c>
      <c r="K60" s="186"/>
    </row>
    <row r="61" spans="1:11" x14ac:dyDescent="0.25">
      <c r="A61" s="122" t="s">
        <v>72</v>
      </c>
      <c r="B61" s="143"/>
      <c r="C61" s="123"/>
      <c r="D61" s="144"/>
      <c r="E61" s="151"/>
      <c r="F61" s="144">
        <f>SUM(F48:F60)</f>
        <v>53789778.031941421</v>
      </c>
      <c r="G61" s="127"/>
      <c r="H61" s="124"/>
      <c r="I61" s="127"/>
      <c r="J61" s="144">
        <f>SUM(J48:J60)</f>
        <v>8294301.9265498333</v>
      </c>
      <c r="K61" s="148">
        <f>F61+J61</f>
        <v>62084079.958491251</v>
      </c>
    </row>
    <row r="62" spans="1:11" ht="5.25" customHeight="1" x14ac:dyDescent="0.25"/>
    <row r="63" spans="1:11" x14ac:dyDescent="0.25">
      <c r="A63" s="118" t="s">
        <v>78</v>
      </c>
      <c r="B63" s="187"/>
      <c r="C63" s="119"/>
      <c r="D63" s="191"/>
      <c r="E63" s="186"/>
      <c r="F63" s="189"/>
      <c r="G63" s="8"/>
      <c r="H63" s="193"/>
      <c r="I63" s="186"/>
      <c r="J63" s="189" t="s">
        <v>68</v>
      </c>
      <c r="K63" s="191" t="s">
        <v>63</v>
      </c>
    </row>
    <row r="64" spans="1:11" x14ac:dyDescent="0.25">
      <c r="A64" s="122" t="s">
        <v>75</v>
      </c>
      <c r="B64" s="188"/>
      <c r="C64" s="139"/>
      <c r="D64" s="192"/>
      <c r="E64" s="186"/>
      <c r="F64" s="190"/>
      <c r="G64" s="8"/>
      <c r="H64" s="194"/>
      <c r="I64" s="186"/>
      <c r="J64" s="190"/>
      <c r="K64" s="192"/>
    </row>
    <row r="65" spans="1:11" x14ac:dyDescent="0.25">
      <c r="A65" s="127" t="str">
        <f>IF(A48="","",A48)</f>
        <v>Residential</v>
      </c>
      <c r="B65" s="128"/>
      <c r="C65" s="123"/>
      <c r="D65" s="146">
        <f>D48</f>
        <v>1617215559.5949948</v>
      </c>
      <c r="E65" s="147">
        <v>1.0500000000000001E-2</v>
      </c>
      <c r="F65" s="148">
        <f>D65*E65</f>
        <v>16980763.375747446</v>
      </c>
      <c r="H65" s="146">
        <f t="shared" ref="H65:H70" si="7">H48</f>
        <v>20056533.7290757</v>
      </c>
      <c r="I65" s="147">
        <f>E65</f>
        <v>1.0500000000000001E-2</v>
      </c>
      <c r="J65" s="148">
        <f>H65*I65</f>
        <v>210593.60415529486</v>
      </c>
      <c r="K65" s="186"/>
    </row>
    <row r="66" spans="1:11" x14ac:dyDescent="0.25">
      <c r="A66" s="127" t="str">
        <f>IF(A49="","",A49)</f>
        <v>Residential Seasonal</v>
      </c>
      <c r="B66" s="128"/>
      <c r="C66" s="123"/>
      <c r="D66" s="146">
        <f>D49</f>
        <v>14781838.172640238</v>
      </c>
      <c r="E66" s="147">
        <v>1.2800000000000001E-2</v>
      </c>
      <c r="F66" s="148">
        <f>D66*E66</f>
        <v>189207.52860979506</v>
      </c>
      <c r="H66" s="146">
        <f t="shared" si="7"/>
        <v>183322.76988575619</v>
      </c>
      <c r="I66" s="147">
        <f t="shared" ref="I66:I73" si="8">E66</f>
        <v>1.2800000000000001E-2</v>
      </c>
      <c r="J66" s="148">
        <f t="shared" ref="J66:J74" si="9">H66*I66</f>
        <v>2346.5314545376796</v>
      </c>
      <c r="K66" s="186"/>
    </row>
    <row r="67" spans="1:11" x14ac:dyDescent="0.25">
      <c r="A67" s="127" t="str">
        <f>IF(A50="","",A50)</f>
        <v>GS&lt;50</v>
      </c>
      <c r="B67" s="128"/>
      <c r="C67" s="123"/>
      <c r="D67" s="146">
        <f>D50</f>
        <v>322594246.42314243</v>
      </c>
      <c r="E67" s="147">
        <v>9.9000000000000008E-3</v>
      </c>
      <c r="F67" s="148">
        <f t="shared" ref="F67:F75" si="10">D67*E67</f>
        <v>3193683.0395891103</v>
      </c>
      <c r="H67" s="146">
        <f t="shared" si="7"/>
        <v>50348846.51750005</v>
      </c>
      <c r="I67" s="147">
        <f t="shared" si="8"/>
        <v>9.9000000000000008E-3</v>
      </c>
      <c r="J67" s="148">
        <f t="shared" si="9"/>
        <v>498453.58052325057</v>
      </c>
      <c r="K67" s="186"/>
    </row>
    <row r="68" spans="1:11" x14ac:dyDescent="0.25">
      <c r="A68" s="127" t="str">
        <f>IF(A51="","",A51)</f>
        <v>GS 50 - 2,999</v>
      </c>
      <c r="B68" s="128"/>
      <c r="C68" s="123"/>
      <c r="D68" s="146">
        <f>D51</f>
        <v>2324252.3403602876</v>
      </c>
      <c r="E68" s="147">
        <v>4.3239000000000001</v>
      </c>
      <c r="F68" s="148">
        <f t="shared" si="10"/>
        <v>10049834.694483848</v>
      </c>
      <c r="H68" s="146">
        <f t="shared" si="7"/>
        <v>1168594.2281909846</v>
      </c>
      <c r="I68" s="147">
        <f t="shared" si="8"/>
        <v>4.3239000000000001</v>
      </c>
      <c r="J68" s="148">
        <f t="shared" si="9"/>
        <v>5052884.5832749987</v>
      </c>
      <c r="K68" s="186"/>
    </row>
    <row r="69" spans="1:11" x14ac:dyDescent="0.25">
      <c r="A69" s="127" t="str">
        <f>A68&amp;" EV"</f>
        <v>GS 50 - 2,999 EV</v>
      </c>
      <c r="B69" s="128"/>
      <c r="C69" s="123"/>
      <c r="D69" s="146"/>
      <c r="E69" s="147">
        <v>0.73429999999999995</v>
      </c>
      <c r="F69" s="148"/>
      <c r="H69" s="146">
        <f t="shared" si="7"/>
        <v>37461.240867341046</v>
      </c>
      <c r="I69" s="147">
        <f t="shared" si="8"/>
        <v>0.73429999999999995</v>
      </c>
      <c r="J69" s="148">
        <f t="shared" si="9"/>
        <v>27507.789168888528</v>
      </c>
      <c r="K69" s="186"/>
    </row>
    <row r="70" spans="1:11" x14ac:dyDescent="0.25">
      <c r="A70" s="127" t="str">
        <f>IF(A53="","",A53)</f>
        <v>GS 3,000 - 4,999</v>
      </c>
      <c r="B70" s="128"/>
      <c r="C70" s="123"/>
      <c r="D70" s="146">
        <f>D53</f>
        <v>688662.38772360457</v>
      </c>
      <c r="E70" s="147">
        <v>2.9847999999999999</v>
      </c>
      <c r="F70" s="148">
        <f t="shared" si="10"/>
        <v>2055519.4948774148</v>
      </c>
      <c r="H70" s="146">
        <f t="shared" si="7"/>
        <v>18763.762003709511</v>
      </c>
      <c r="I70" s="147">
        <f t="shared" si="8"/>
        <v>2.9847999999999999</v>
      </c>
      <c r="J70" s="148">
        <f t="shared" si="9"/>
        <v>56006.07682867215</v>
      </c>
      <c r="K70" s="186"/>
    </row>
    <row r="71" spans="1:11" x14ac:dyDescent="0.25">
      <c r="A71" s="127" t="str">
        <f>A70&amp;" EV"</f>
        <v>GS 3,000 - 4,999 EV</v>
      </c>
      <c r="B71" s="128"/>
      <c r="C71" s="123"/>
      <c r="D71" s="146"/>
      <c r="E71" s="147">
        <v>0.50741599999999998</v>
      </c>
      <c r="F71" s="148"/>
      <c r="H71" s="146"/>
      <c r="I71" s="147">
        <f t="shared" si="8"/>
        <v>0.50741599999999998</v>
      </c>
      <c r="J71" s="148">
        <f t="shared" si="9"/>
        <v>0</v>
      </c>
      <c r="K71" s="186"/>
    </row>
    <row r="72" spans="1:11" x14ac:dyDescent="0.25">
      <c r="A72" s="127" t="str">
        <f t="shared" ref="A72:A77" si="11">IF(A55="","",A55)</f>
        <v>Large Use</v>
      </c>
      <c r="B72" s="128"/>
      <c r="C72" s="133"/>
      <c r="D72" s="146">
        <f>D55</f>
        <v>962455.75796249346</v>
      </c>
      <c r="E72" s="147">
        <v>4.7206000000000001</v>
      </c>
      <c r="F72" s="148">
        <f t="shared" si="10"/>
        <v>4543368.651037747</v>
      </c>
      <c r="H72" s="146">
        <f>H55</f>
        <v>0</v>
      </c>
      <c r="I72" s="147">
        <f t="shared" si="8"/>
        <v>4.7206000000000001</v>
      </c>
      <c r="J72" s="148">
        <f t="shared" si="9"/>
        <v>0</v>
      </c>
      <c r="K72" s="186"/>
    </row>
    <row r="73" spans="1:11" x14ac:dyDescent="0.25">
      <c r="A73" s="127" t="str">
        <f t="shared" si="11"/>
        <v>Street Light</v>
      </c>
      <c r="B73" s="128"/>
      <c r="C73" s="152"/>
      <c r="D73" s="146">
        <f>D56</f>
        <v>45205.829194696213</v>
      </c>
      <c r="E73" s="147">
        <v>2.9594999999999998</v>
      </c>
      <c r="F73" s="148">
        <f t="shared" si="10"/>
        <v>133786.65150170343</v>
      </c>
      <c r="H73" s="146">
        <f>H56</f>
        <v>0</v>
      </c>
      <c r="I73" s="147">
        <f t="shared" si="8"/>
        <v>2.9594999999999998</v>
      </c>
      <c r="J73" s="148">
        <f t="shared" si="9"/>
        <v>0</v>
      </c>
      <c r="K73" s="186"/>
    </row>
    <row r="74" spans="1:11" x14ac:dyDescent="0.25">
      <c r="A74" s="127" t="str">
        <f t="shared" si="11"/>
        <v>Sentinel Light</v>
      </c>
      <c r="B74" s="128"/>
      <c r="C74" s="152"/>
      <c r="D74" s="146">
        <f>D57</f>
        <v>0</v>
      </c>
      <c r="E74" s="147">
        <v>2.802</v>
      </c>
      <c r="F74" s="148">
        <f t="shared" si="10"/>
        <v>0</v>
      </c>
      <c r="H74" s="146">
        <f>H57</f>
        <v>625.44345118936644</v>
      </c>
      <c r="I74" s="147">
        <f t="shared" ref="I74:I75" si="12">E74</f>
        <v>2.802</v>
      </c>
      <c r="J74" s="148">
        <f t="shared" si="9"/>
        <v>1752.4925502326048</v>
      </c>
      <c r="K74" s="186"/>
    </row>
    <row r="75" spans="1:11" x14ac:dyDescent="0.25">
      <c r="A75" s="127" t="str">
        <f t="shared" si="11"/>
        <v>USL</v>
      </c>
      <c r="B75" s="128"/>
      <c r="C75" s="152"/>
      <c r="D75" s="146">
        <f>D58</f>
        <v>6654151.4505973849</v>
      </c>
      <c r="E75" s="147">
        <v>9.9000000000000008E-3</v>
      </c>
      <c r="F75" s="148">
        <f t="shared" si="10"/>
        <v>65876.099360914115</v>
      </c>
      <c r="H75" s="146">
        <f>H58</f>
        <v>4222.7594749306163</v>
      </c>
      <c r="I75" s="147">
        <f t="shared" si="12"/>
        <v>9.9000000000000008E-3</v>
      </c>
      <c r="J75" s="148">
        <f>H75*I75</f>
        <v>41.805318801813108</v>
      </c>
      <c r="K75" s="186"/>
    </row>
    <row r="76" spans="1:11" x14ac:dyDescent="0.25">
      <c r="A76" s="127" t="str">
        <f t="shared" si="11"/>
        <v/>
      </c>
      <c r="B76" s="128"/>
      <c r="C76" s="152"/>
      <c r="D76" s="150"/>
      <c r="E76" s="150"/>
      <c r="F76" s="148">
        <f>D76*E76</f>
        <v>0</v>
      </c>
      <c r="H76" s="150"/>
      <c r="I76" s="150"/>
      <c r="J76" s="148">
        <f>H76*I76</f>
        <v>0</v>
      </c>
      <c r="K76" s="186"/>
    </row>
    <row r="77" spans="1:11" x14ac:dyDescent="0.25">
      <c r="A77" s="127" t="str">
        <f t="shared" si="11"/>
        <v/>
      </c>
      <c r="B77" s="128"/>
      <c r="C77" s="152"/>
      <c r="D77" s="150"/>
      <c r="E77" s="150"/>
      <c r="F77" s="148">
        <f t="shared" ref="F77" si="13">D77*E77</f>
        <v>0</v>
      </c>
      <c r="H77" s="150"/>
      <c r="I77" s="150"/>
      <c r="J77" s="148">
        <f>H77*I77</f>
        <v>0</v>
      </c>
      <c r="K77" s="186"/>
    </row>
    <row r="78" spans="1:11" x14ac:dyDescent="0.25">
      <c r="A78" s="122" t="s">
        <v>72</v>
      </c>
      <c r="B78" s="143"/>
      <c r="C78" s="153"/>
      <c r="D78" s="144"/>
      <c r="E78" s="127"/>
      <c r="F78" s="144">
        <f>SUM(F65:F77)</f>
        <v>37212039.535207972</v>
      </c>
      <c r="G78" s="127"/>
      <c r="H78" s="127"/>
      <c r="I78" s="127"/>
      <c r="J78" s="144">
        <f>SUM(J65:J77)</f>
        <v>5849586.4632746773</v>
      </c>
      <c r="K78" s="148">
        <f>F78+J78</f>
        <v>43061625.998482652</v>
      </c>
    </row>
    <row r="79" spans="1:11" ht="7.5" customHeight="1" x14ac:dyDescent="0.25"/>
    <row r="80" spans="1:11" x14ac:dyDescent="0.25">
      <c r="A80" s="118" t="s">
        <v>79</v>
      </c>
      <c r="B80" s="191"/>
      <c r="C80" s="138"/>
      <c r="D80" s="191"/>
      <c r="E80" s="186"/>
      <c r="F80" s="189"/>
      <c r="G80" s="8"/>
      <c r="H80" s="193"/>
      <c r="I80" s="186"/>
      <c r="J80" s="186" t="s">
        <v>68</v>
      </c>
      <c r="K80" s="191" t="s">
        <v>63</v>
      </c>
    </row>
    <row r="81" spans="1:11" x14ac:dyDescent="0.25">
      <c r="A81" s="122" t="s">
        <v>75</v>
      </c>
      <c r="B81" s="192"/>
      <c r="C81" s="8"/>
      <c r="D81" s="192"/>
      <c r="E81" s="186"/>
      <c r="F81" s="190"/>
      <c r="G81" s="8"/>
      <c r="H81" s="194"/>
      <c r="I81" s="186"/>
      <c r="J81" s="186"/>
      <c r="K81" s="192"/>
    </row>
    <row r="82" spans="1:11" x14ac:dyDescent="0.25">
      <c r="A82" s="127" t="str">
        <f>IF(A65="","",A65)</f>
        <v>Residential</v>
      </c>
      <c r="B82" s="128"/>
      <c r="C82" s="123"/>
      <c r="D82" s="146">
        <v>1617215559.5949948</v>
      </c>
      <c r="E82" s="147">
        <f>0.0041*1.036^2</f>
        <v>4.4005136000000002E-3</v>
      </c>
      <c r="F82" s="148">
        <f>D82*E82</f>
        <v>7116579.0641293852</v>
      </c>
      <c r="H82" s="146">
        <v>20056533.7290757</v>
      </c>
      <c r="I82" s="147">
        <f>E82</f>
        <v>4.4005136000000002E-3</v>
      </c>
      <c r="J82" s="148">
        <f>H82*I82</f>
        <v>88259.049443656331</v>
      </c>
      <c r="K82" s="186"/>
    </row>
    <row r="83" spans="1:11" x14ac:dyDescent="0.25">
      <c r="A83" s="127" t="str">
        <f>IF(A66="","",A66)</f>
        <v>Residential Seasonal</v>
      </c>
      <c r="B83" s="128"/>
      <c r="C83" s="123"/>
      <c r="D83" s="146">
        <v>14781838.172640238</v>
      </c>
      <c r="E83" s="147">
        <f>E82</f>
        <v>4.4005136000000002E-3</v>
      </c>
      <c r="F83" s="148">
        <f t="shared" ref="F83:F90" si="14">D83*E83</f>
        <v>65047.679911702515</v>
      </c>
      <c r="H83" s="146">
        <v>183322.76988575619</v>
      </c>
      <c r="I83" s="147">
        <f t="shared" ref="I83:I90" si="15">E83</f>
        <v>4.4005136000000002E-3</v>
      </c>
      <c r="J83" s="148">
        <f t="shared" ref="J83:J90" si="16">H83*I83</f>
        <v>806.71434207194056</v>
      </c>
      <c r="K83" s="186"/>
    </row>
    <row r="84" spans="1:11" x14ac:dyDescent="0.25">
      <c r="A84" s="127" t="str">
        <f>IF(A67="","",A67)</f>
        <v>GS&lt;50</v>
      </c>
      <c r="B84" s="128"/>
      <c r="C84" s="123"/>
      <c r="D84" s="146">
        <v>322594246.42314243</v>
      </c>
      <c r="E84" s="147">
        <f t="shared" ref="E84:E90" si="17">E83</f>
        <v>4.4005136000000002E-3</v>
      </c>
      <c r="F84" s="148">
        <f t="shared" si="14"/>
        <v>1419580.3686667897</v>
      </c>
      <c r="H84" s="146">
        <v>50348846.51750005</v>
      </c>
      <c r="I84" s="147">
        <f t="shared" si="15"/>
        <v>4.4005136000000002E-3</v>
      </c>
      <c r="J84" s="148">
        <f t="shared" si="16"/>
        <v>221560.78384457162</v>
      </c>
      <c r="K84" s="186"/>
    </row>
    <row r="85" spans="1:11" x14ac:dyDescent="0.25">
      <c r="A85" s="127" t="str">
        <f>IF(A68="","",A68)</f>
        <v>GS 50 - 2,999</v>
      </c>
      <c r="B85" s="128"/>
      <c r="C85" s="123"/>
      <c r="D85" s="146">
        <v>503295569.60706604</v>
      </c>
      <c r="E85" s="147">
        <f t="shared" si="17"/>
        <v>4.4005136000000002E-3</v>
      </c>
      <c r="F85" s="148">
        <f>D85*E85</f>
        <v>2214758.9988756408</v>
      </c>
      <c r="H85" s="146">
        <v>969927118.2489996</v>
      </c>
      <c r="I85" s="147">
        <f t="shared" si="15"/>
        <v>4.4005136000000002E-3</v>
      </c>
      <c r="J85" s="148">
        <f t="shared" si="16"/>
        <v>4268177.4748635311</v>
      </c>
      <c r="K85" s="186"/>
    </row>
    <row r="86" spans="1:11" x14ac:dyDescent="0.25">
      <c r="A86" s="127" t="str">
        <f>IF(A70="","",A70)</f>
        <v>GS 3,000 - 4,999</v>
      </c>
      <c r="B86" s="128"/>
      <c r="C86" s="123"/>
      <c r="D86" s="146">
        <v>8850998.9259810187</v>
      </c>
      <c r="E86" s="147">
        <f t="shared" si="17"/>
        <v>4.4005136000000002E-3</v>
      </c>
      <c r="F86" s="148">
        <f t="shared" si="14"/>
        <v>38948.941147364865</v>
      </c>
      <c r="H86" s="146">
        <v>324846907.18738192</v>
      </c>
      <c r="I86" s="147">
        <f t="shared" si="15"/>
        <v>4.4005136000000002E-3</v>
      </c>
      <c r="J86" s="148">
        <f t="shared" si="16"/>
        <v>1429493.2329960119</v>
      </c>
      <c r="K86" s="186"/>
    </row>
    <row r="87" spans="1:11" x14ac:dyDescent="0.25">
      <c r="A87" s="127" t="str">
        <f t="shared" ref="A87" si="18">IF(A72="","",A72)</f>
        <v>Large Use</v>
      </c>
      <c r="B87" s="128"/>
      <c r="C87" s="123"/>
      <c r="D87" s="146">
        <v>0</v>
      </c>
      <c r="E87" s="147">
        <f t="shared" si="17"/>
        <v>4.4005136000000002E-3</v>
      </c>
      <c r="F87" s="148">
        <f t="shared" si="14"/>
        <v>0</v>
      </c>
      <c r="H87" s="146">
        <v>554797481.67668176</v>
      </c>
      <c r="I87" s="147">
        <f t="shared" si="15"/>
        <v>4.4005136000000002E-3</v>
      </c>
      <c r="J87" s="148">
        <f t="shared" si="16"/>
        <v>2441393.8633639892</v>
      </c>
      <c r="K87" s="186"/>
    </row>
    <row r="88" spans="1:11" x14ac:dyDescent="0.25">
      <c r="A88" s="127" t="str">
        <f>IF(A73="","",A73)</f>
        <v>Street Light</v>
      </c>
      <c r="B88" s="128"/>
      <c r="C88" s="123"/>
      <c r="D88" s="146">
        <v>0</v>
      </c>
      <c r="E88" s="147">
        <f t="shared" si="17"/>
        <v>4.4005136000000002E-3</v>
      </c>
      <c r="F88" s="148">
        <f t="shared" si="14"/>
        <v>0</v>
      </c>
      <c r="H88" s="146">
        <v>16894670.216188662</v>
      </c>
      <c r="I88" s="147">
        <f t="shared" si="15"/>
        <v>4.4005136000000002E-3</v>
      </c>
      <c r="J88" s="148">
        <f t="shared" si="16"/>
        <v>74345.226053853155</v>
      </c>
      <c r="K88" s="186"/>
    </row>
    <row r="89" spans="1:11" x14ac:dyDescent="0.25">
      <c r="A89" s="127" t="str">
        <f>IF(A74="","",A74)</f>
        <v>Sentinel Light</v>
      </c>
      <c r="B89" s="128"/>
      <c r="C89" s="123"/>
      <c r="D89" s="146">
        <v>86504.665740097887</v>
      </c>
      <c r="E89" s="147">
        <f t="shared" si="17"/>
        <v>4.4005136000000002E-3</v>
      </c>
      <c r="F89" s="148">
        <f t="shared" si="14"/>
        <v>380.66495805275486</v>
      </c>
      <c r="H89" s="146">
        <v>0</v>
      </c>
      <c r="I89" s="147">
        <f t="shared" si="15"/>
        <v>4.4005136000000002E-3</v>
      </c>
      <c r="J89" s="148">
        <f t="shared" si="16"/>
        <v>0</v>
      </c>
      <c r="K89" s="186"/>
    </row>
    <row r="90" spans="1:11" x14ac:dyDescent="0.25">
      <c r="A90" s="127" t="str">
        <f>IF(A75="","",A75)</f>
        <v>USL</v>
      </c>
      <c r="B90" s="128"/>
      <c r="C90" s="123"/>
      <c r="D90" s="146">
        <v>6654151.4505973849</v>
      </c>
      <c r="E90" s="147">
        <f t="shared" si="17"/>
        <v>4.4005136000000002E-3</v>
      </c>
      <c r="F90" s="148">
        <f t="shared" si="14"/>
        <v>29281.683954813521</v>
      </c>
      <c r="H90" s="146">
        <v>4222.7594749306163</v>
      </c>
      <c r="I90" s="147">
        <f t="shared" si="15"/>
        <v>4.4005136000000002E-3</v>
      </c>
      <c r="J90" s="148">
        <f t="shared" si="16"/>
        <v>18.582310498961036</v>
      </c>
      <c r="K90" s="186"/>
    </row>
    <row r="91" spans="1:11" x14ac:dyDescent="0.25">
      <c r="A91" s="127" t="str">
        <f>IF(A76="","",A76)</f>
        <v/>
      </c>
      <c r="B91" s="128"/>
      <c r="C91" s="123"/>
      <c r="D91" s="150"/>
      <c r="E91" s="150"/>
      <c r="F91" s="148">
        <f>D91*E91</f>
        <v>0</v>
      </c>
      <c r="H91" s="150"/>
      <c r="I91" s="150"/>
      <c r="J91" s="148">
        <f>H91*I91</f>
        <v>0</v>
      </c>
      <c r="K91" s="186"/>
    </row>
    <row r="92" spans="1:11" x14ac:dyDescent="0.25">
      <c r="A92" s="127" t="str">
        <f>IF(A77="","",A77)</f>
        <v/>
      </c>
      <c r="B92" s="128"/>
      <c r="C92" s="123"/>
      <c r="D92" s="150"/>
      <c r="E92" s="150"/>
      <c r="F92" s="148">
        <f t="shared" ref="F92" si="19">D92*E92</f>
        <v>0</v>
      </c>
      <c r="H92" s="150"/>
      <c r="I92" s="150"/>
      <c r="J92" s="148">
        <f>H92*I92</f>
        <v>0</v>
      </c>
      <c r="K92" s="186"/>
    </row>
    <row r="93" spans="1:11" x14ac:dyDescent="0.25">
      <c r="A93" s="122" t="s">
        <v>72</v>
      </c>
      <c r="B93" s="143"/>
      <c r="C93" s="123"/>
      <c r="D93" s="144"/>
      <c r="E93" s="127"/>
      <c r="F93" s="144">
        <f>SUM(F82:F92)</f>
        <v>10884577.401643749</v>
      </c>
      <c r="G93" s="127"/>
      <c r="H93" s="127"/>
      <c r="I93" s="127"/>
      <c r="J93" s="144">
        <f>SUM(J82:J92)</f>
        <v>8524054.9272181839</v>
      </c>
      <c r="K93" s="148">
        <f>F93+J93</f>
        <v>19408632.328861933</v>
      </c>
    </row>
    <row r="94" spans="1:11" ht="6.75" customHeight="1" x14ac:dyDescent="0.25"/>
    <row r="95" spans="1:11" x14ac:dyDescent="0.25">
      <c r="A95" s="118" t="s">
        <v>80</v>
      </c>
      <c r="B95" s="191"/>
      <c r="C95" s="138"/>
      <c r="D95" s="191"/>
      <c r="E95" s="186"/>
      <c r="F95" s="189"/>
      <c r="G95" s="8"/>
      <c r="H95" s="193"/>
      <c r="I95" s="186"/>
      <c r="J95" s="186" t="s">
        <v>68</v>
      </c>
      <c r="K95" s="191" t="s">
        <v>63</v>
      </c>
    </row>
    <row r="96" spans="1:11" x14ac:dyDescent="0.25">
      <c r="A96" s="122" t="s">
        <v>75</v>
      </c>
      <c r="B96" s="192"/>
      <c r="C96" s="8"/>
      <c r="D96" s="192"/>
      <c r="E96" s="186"/>
      <c r="F96" s="190"/>
      <c r="G96" s="8"/>
      <c r="H96" s="194"/>
      <c r="I96" s="186"/>
      <c r="J96" s="186"/>
      <c r="K96" s="192"/>
    </row>
    <row r="97" spans="1:11" x14ac:dyDescent="0.25">
      <c r="A97" s="127" t="str">
        <f t="shared" ref="A97:A102" si="20">IF(A82="","",A82)</f>
        <v>Residential</v>
      </c>
      <c r="B97" s="128"/>
      <c r="C97" s="123"/>
      <c r="D97" s="150"/>
      <c r="E97" s="150"/>
      <c r="F97" s="148">
        <f>D97*E97</f>
        <v>0</v>
      </c>
      <c r="H97" s="150"/>
      <c r="I97" s="149">
        <v>4.0000000000000002E-4</v>
      </c>
      <c r="J97" s="148">
        <f>H97*I97</f>
        <v>0</v>
      </c>
      <c r="K97" s="186"/>
    </row>
    <row r="98" spans="1:11" x14ac:dyDescent="0.25">
      <c r="A98" s="127" t="str">
        <f t="shared" si="20"/>
        <v>Residential Seasonal</v>
      </c>
      <c r="B98" s="128"/>
      <c r="C98" s="123"/>
      <c r="D98" s="150"/>
      <c r="E98" s="150"/>
      <c r="F98" s="148">
        <f t="shared" ref="F98:F107" si="21">D98*E98</f>
        <v>0</v>
      </c>
      <c r="H98" s="150"/>
      <c r="I98" s="150">
        <f>I97</f>
        <v>4.0000000000000002E-4</v>
      </c>
      <c r="J98" s="148">
        <f t="shared" ref="J98:J105" si="22">H98*I98</f>
        <v>0</v>
      </c>
      <c r="K98" s="186"/>
    </row>
    <row r="99" spans="1:11" x14ac:dyDescent="0.25">
      <c r="A99" s="127" t="str">
        <f t="shared" si="20"/>
        <v>GS&lt;50</v>
      </c>
      <c r="B99" s="128"/>
      <c r="C99" s="123"/>
      <c r="D99" s="150"/>
      <c r="E99" s="150"/>
      <c r="F99" s="148">
        <f t="shared" si="21"/>
        <v>0</v>
      </c>
      <c r="H99" s="146"/>
      <c r="I99" s="150">
        <f t="shared" ref="I99:I105" si="23">I98</f>
        <v>4.0000000000000002E-4</v>
      </c>
      <c r="J99" s="148">
        <f t="shared" si="22"/>
        <v>0</v>
      </c>
      <c r="K99" s="186"/>
    </row>
    <row r="100" spans="1:11" x14ac:dyDescent="0.25">
      <c r="A100" s="127" t="str">
        <f t="shared" si="20"/>
        <v>GS 50 - 2,999</v>
      </c>
      <c r="B100" s="128"/>
      <c r="C100" s="123"/>
      <c r="D100" s="150"/>
      <c r="E100" s="150"/>
      <c r="F100" s="148">
        <f t="shared" si="21"/>
        <v>0</v>
      </c>
      <c r="H100" s="146">
        <v>48201.715354209089</v>
      </c>
      <c r="I100" s="150">
        <f t="shared" si="23"/>
        <v>4.0000000000000002E-4</v>
      </c>
      <c r="J100" s="148">
        <f t="shared" si="22"/>
        <v>19.280686141683635</v>
      </c>
      <c r="K100" s="186"/>
    </row>
    <row r="101" spans="1:11" x14ac:dyDescent="0.25">
      <c r="A101" s="127" t="str">
        <f t="shared" si="20"/>
        <v>GS 3,000 - 4,999</v>
      </c>
      <c r="B101" s="128"/>
      <c r="C101" s="123"/>
      <c r="D101" s="150"/>
      <c r="E101" s="150"/>
      <c r="F101" s="148">
        <f t="shared" si="21"/>
        <v>0</v>
      </c>
      <c r="H101" s="146">
        <v>106874270.2248309</v>
      </c>
      <c r="I101" s="150">
        <f t="shared" si="23"/>
        <v>4.0000000000000002E-4</v>
      </c>
      <c r="J101" s="148">
        <f t="shared" si="22"/>
        <v>42749.708089932363</v>
      </c>
      <c r="K101" s="186"/>
    </row>
    <row r="102" spans="1:11" x14ac:dyDescent="0.25">
      <c r="A102" s="127" t="str">
        <f t="shared" si="20"/>
        <v>Large Use</v>
      </c>
      <c r="B102" s="128"/>
      <c r="C102" s="123"/>
      <c r="D102" s="150"/>
      <c r="E102" s="150"/>
      <c r="F102" s="148">
        <f t="shared" si="21"/>
        <v>0</v>
      </c>
      <c r="H102" s="146">
        <v>271013772.86456895</v>
      </c>
      <c r="I102" s="150">
        <f t="shared" si="23"/>
        <v>4.0000000000000002E-4</v>
      </c>
      <c r="J102" s="148">
        <f t="shared" si="22"/>
        <v>108405.50914582759</v>
      </c>
      <c r="K102" s="186"/>
    </row>
    <row r="103" spans="1:11" x14ac:dyDescent="0.25">
      <c r="A103" s="127" t="str">
        <f>IF(A88="","",A88)</f>
        <v>Street Light</v>
      </c>
      <c r="B103" s="128"/>
      <c r="C103" s="123"/>
      <c r="D103" s="150"/>
      <c r="E103" s="150"/>
      <c r="F103" s="148">
        <f t="shared" si="21"/>
        <v>0</v>
      </c>
      <c r="H103" s="146">
        <v>489272053.58361512</v>
      </c>
      <c r="I103" s="150">
        <f t="shared" si="23"/>
        <v>4.0000000000000002E-4</v>
      </c>
      <c r="J103" s="148">
        <f t="shared" si="22"/>
        <v>195708.82143344605</v>
      </c>
      <c r="K103" s="186"/>
    </row>
    <row r="104" spans="1:11" x14ac:dyDescent="0.25">
      <c r="A104" s="127" t="str">
        <f>IF(A89="","",A89)</f>
        <v>Sentinel Light</v>
      </c>
      <c r="B104" s="128"/>
      <c r="C104" s="123"/>
      <c r="D104" s="150"/>
      <c r="E104" s="150"/>
      <c r="F104" s="148">
        <f t="shared" si="21"/>
        <v>0</v>
      </c>
      <c r="H104" s="150"/>
      <c r="I104" s="150">
        <f t="shared" si="23"/>
        <v>4.0000000000000002E-4</v>
      </c>
      <c r="J104" s="148">
        <f t="shared" si="22"/>
        <v>0</v>
      </c>
      <c r="K104" s="186"/>
    </row>
    <row r="105" spans="1:11" x14ac:dyDescent="0.25">
      <c r="A105" s="127" t="str">
        <f>IF(A90="","",A90)</f>
        <v>USL</v>
      </c>
      <c r="B105" s="128"/>
      <c r="C105" s="123"/>
      <c r="D105" s="150"/>
      <c r="E105" s="150"/>
      <c r="F105" s="148">
        <f t="shared" si="21"/>
        <v>0</v>
      </c>
      <c r="H105" s="150"/>
      <c r="I105" s="150">
        <f t="shared" si="23"/>
        <v>4.0000000000000002E-4</v>
      </c>
      <c r="J105" s="148">
        <f t="shared" si="22"/>
        <v>0</v>
      </c>
      <c r="K105" s="186"/>
    </row>
    <row r="106" spans="1:11" x14ac:dyDescent="0.25">
      <c r="A106" s="127" t="str">
        <f>IF(A91="","",A91)</f>
        <v/>
      </c>
      <c r="B106" s="128"/>
      <c r="C106" s="123"/>
      <c r="D106" s="150"/>
      <c r="E106" s="150"/>
      <c r="F106" s="148">
        <f t="shared" si="21"/>
        <v>0</v>
      </c>
      <c r="H106" s="150"/>
      <c r="I106" s="150"/>
      <c r="J106" s="148">
        <f>H106*I106</f>
        <v>0</v>
      </c>
      <c r="K106" s="186"/>
    </row>
    <row r="107" spans="1:11" x14ac:dyDescent="0.25">
      <c r="A107" s="127" t="str">
        <f>IF(A92="","",A92)</f>
        <v/>
      </c>
      <c r="B107" s="128"/>
      <c r="C107" s="123"/>
      <c r="D107" s="150"/>
      <c r="E107" s="150"/>
      <c r="F107" s="148">
        <f t="shared" si="21"/>
        <v>0</v>
      </c>
      <c r="H107" s="150"/>
      <c r="I107" s="150"/>
      <c r="J107" s="148">
        <f>H107*I107</f>
        <v>0</v>
      </c>
      <c r="K107" s="186"/>
    </row>
    <row r="108" spans="1:11" x14ac:dyDescent="0.25">
      <c r="A108" s="122" t="s">
        <v>72</v>
      </c>
      <c r="B108" s="143"/>
      <c r="C108" s="123"/>
      <c r="D108" s="144"/>
      <c r="E108" s="127"/>
      <c r="F108" s="144">
        <f>SUM(F97:F107)</f>
        <v>0</v>
      </c>
      <c r="G108" s="127"/>
      <c r="H108" s="127"/>
      <c r="I108" s="127"/>
      <c r="J108" s="144">
        <f>SUM(J97:J107)</f>
        <v>346883.31935534766</v>
      </c>
      <c r="K108" s="148">
        <f>F108+J108</f>
        <v>346883.31935534766</v>
      </c>
    </row>
    <row r="109" spans="1:11" ht="6.75" customHeight="1" x14ac:dyDescent="0.25">
      <c r="A109" s="122"/>
      <c r="B109" s="140"/>
      <c r="C109" s="123"/>
      <c r="D109" s="154"/>
      <c r="E109" s="153"/>
      <c r="F109" s="144"/>
      <c r="H109" s="125"/>
      <c r="I109" s="153"/>
      <c r="J109" s="144"/>
      <c r="K109" s="155"/>
    </row>
    <row r="110" spans="1:11" x14ac:dyDescent="0.25">
      <c r="A110" s="118" t="s">
        <v>81</v>
      </c>
      <c r="B110" s="191"/>
      <c r="C110" s="138"/>
      <c r="D110" s="191"/>
      <c r="E110" s="186"/>
      <c r="F110" s="189"/>
      <c r="G110" s="8"/>
      <c r="H110" s="193"/>
      <c r="I110" s="186"/>
      <c r="J110" s="186" t="s">
        <v>68</v>
      </c>
      <c r="K110" s="191" t="s">
        <v>63</v>
      </c>
    </row>
    <row r="111" spans="1:11" x14ac:dyDescent="0.25">
      <c r="A111" s="122" t="s">
        <v>75</v>
      </c>
      <c r="B111" s="192"/>
      <c r="C111" s="8"/>
      <c r="D111" s="192"/>
      <c r="E111" s="186"/>
      <c r="F111" s="190"/>
      <c r="G111" s="8"/>
      <c r="H111" s="194"/>
      <c r="I111" s="186"/>
      <c r="J111" s="186"/>
      <c r="K111" s="192"/>
    </row>
    <row r="112" spans="1:11" x14ac:dyDescent="0.25">
      <c r="A112" s="127" t="str">
        <f t="shared" ref="A112:A117" si="24">IF(A97="","",A97)</f>
        <v>Residential</v>
      </c>
      <c r="B112" s="128"/>
      <c r="C112" s="123"/>
      <c r="D112" s="146">
        <v>1617215559.5949948</v>
      </c>
      <c r="E112" s="147">
        <f>I112</f>
        <v>4.0000000000000002E-4</v>
      </c>
      <c r="F112" s="148">
        <f>D112*E112</f>
        <v>646886.223837998</v>
      </c>
      <c r="H112" s="146">
        <v>20056533.7290757</v>
      </c>
      <c r="I112" s="147">
        <f>I97</f>
        <v>4.0000000000000002E-4</v>
      </c>
      <c r="J112" s="148">
        <f>H112*I112</f>
        <v>8022.6134916302808</v>
      </c>
      <c r="K112" s="186"/>
    </row>
    <row r="113" spans="1:11" x14ac:dyDescent="0.25">
      <c r="A113" s="127" t="str">
        <f t="shared" si="24"/>
        <v>Residential Seasonal</v>
      </c>
      <c r="B113" s="128"/>
      <c r="C113" s="123"/>
      <c r="D113" s="146">
        <v>14781838.172640238</v>
      </c>
      <c r="E113" s="147">
        <f t="shared" ref="E113:E120" si="25">I113</f>
        <v>4.0000000000000002E-4</v>
      </c>
      <c r="F113" s="148">
        <f t="shared" ref="F113:F122" si="26">D113*E113</f>
        <v>5912.7352690560956</v>
      </c>
      <c r="H113" s="146">
        <v>183322.76988575619</v>
      </c>
      <c r="I113" s="147">
        <f t="shared" ref="I113:I120" si="27">I98</f>
        <v>4.0000000000000002E-4</v>
      </c>
      <c r="J113" s="148">
        <f t="shared" ref="J113:J120" si="28">H113*I113</f>
        <v>73.329107954302486</v>
      </c>
      <c r="K113" s="186"/>
    </row>
    <row r="114" spans="1:11" x14ac:dyDescent="0.25">
      <c r="A114" s="127" t="str">
        <f t="shared" si="24"/>
        <v>GS&lt;50</v>
      </c>
      <c r="B114" s="128"/>
      <c r="C114" s="123"/>
      <c r="D114" s="146">
        <v>322594246.42314243</v>
      </c>
      <c r="E114" s="147">
        <f t="shared" si="25"/>
        <v>4.0000000000000002E-4</v>
      </c>
      <c r="F114" s="148">
        <f t="shared" si="26"/>
        <v>129037.69856925697</v>
      </c>
      <c r="H114" s="146">
        <v>50300644.802145839</v>
      </c>
      <c r="I114" s="147">
        <f t="shared" si="27"/>
        <v>4.0000000000000002E-4</v>
      </c>
      <c r="J114" s="148">
        <f t="shared" si="28"/>
        <v>20120.257920858337</v>
      </c>
      <c r="K114" s="186"/>
    </row>
    <row r="115" spans="1:11" x14ac:dyDescent="0.25">
      <c r="A115" s="127" t="str">
        <f t="shared" si="24"/>
        <v>GS 50 - 2,999</v>
      </c>
      <c r="B115" s="128"/>
      <c r="C115" s="123"/>
      <c r="D115" s="146">
        <v>503295569.60706604</v>
      </c>
      <c r="E115" s="147">
        <f t="shared" si="25"/>
        <v>4.0000000000000002E-4</v>
      </c>
      <c r="F115" s="148">
        <f t="shared" si="26"/>
        <v>201318.22784282643</v>
      </c>
      <c r="H115" s="146">
        <v>863052848.02416873</v>
      </c>
      <c r="I115" s="147">
        <f t="shared" si="27"/>
        <v>4.0000000000000002E-4</v>
      </c>
      <c r="J115" s="148">
        <f t="shared" si="28"/>
        <v>345221.13920966751</v>
      </c>
      <c r="K115" s="186"/>
    </row>
    <row r="116" spans="1:11" x14ac:dyDescent="0.25">
      <c r="A116" s="127" t="str">
        <f t="shared" si="24"/>
        <v>GS 3,000 - 4,999</v>
      </c>
      <c r="B116" s="128"/>
      <c r="C116" s="123"/>
      <c r="D116" s="146">
        <v>8850998.9259810187</v>
      </c>
      <c r="E116" s="147">
        <f t="shared" si="25"/>
        <v>4.0000000000000002E-4</v>
      </c>
      <c r="F116" s="148">
        <f t="shared" si="26"/>
        <v>3540.3995703924074</v>
      </c>
      <c r="H116" s="146">
        <v>53833134.322812967</v>
      </c>
      <c r="I116" s="147">
        <f t="shared" si="27"/>
        <v>4.0000000000000002E-4</v>
      </c>
      <c r="J116" s="148">
        <f t="shared" si="28"/>
        <v>21533.253729125187</v>
      </c>
      <c r="K116" s="186"/>
    </row>
    <row r="117" spans="1:11" x14ac:dyDescent="0.25">
      <c r="A117" s="127" t="str">
        <f t="shared" si="24"/>
        <v>Large Use</v>
      </c>
      <c r="B117" s="128"/>
      <c r="C117" s="123"/>
      <c r="D117" s="146">
        <v>0</v>
      </c>
      <c r="E117" s="147">
        <f t="shared" si="25"/>
        <v>4.0000000000000002E-4</v>
      </c>
      <c r="F117" s="148">
        <f t="shared" si="26"/>
        <v>0</v>
      </c>
      <c r="H117" s="146">
        <v>65525428.09306664</v>
      </c>
      <c r="I117" s="147">
        <f t="shared" si="27"/>
        <v>4.0000000000000002E-4</v>
      </c>
      <c r="J117" s="148">
        <f t="shared" si="28"/>
        <v>26210.171237226656</v>
      </c>
      <c r="K117" s="186"/>
    </row>
    <row r="118" spans="1:11" x14ac:dyDescent="0.25">
      <c r="A118" s="127" t="str">
        <f>IF(A103="","",A103)</f>
        <v>Street Light</v>
      </c>
      <c r="B118" s="128"/>
      <c r="C118" s="123"/>
      <c r="D118" s="146">
        <v>0</v>
      </c>
      <c r="E118" s="147">
        <f t="shared" si="25"/>
        <v>4.0000000000000002E-4</v>
      </c>
      <c r="F118" s="148">
        <f t="shared" si="26"/>
        <v>0</v>
      </c>
      <c r="H118" s="146">
        <v>16894670.216188662</v>
      </c>
      <c r="I118" s="147">
        <f t="shared" si="27"/>
        <v>4.0000000000000002E-4</v>
      </c>
      <c r="J118" s="148">
        <f t="shared" si="28"/>
        <v>6757.8680864754651</v>
      </c>
      <c r="K118" s="186"/>
    </row>
    <row r="119" spans="1:11" x14ac:dyDescent="0.25">
      <c r="A119" s="127" t="str">
        <f>IF(A104="","",A104)</f>
        <v>Sentinel Light</v>
      </c>
      <c r="B119" s="128"/>
      <c r="C119" s="123"/>
      <c r="D119" s="146">
        <v>86504.665740097887</v>
      </c>
      <c r="E119" s="147">
        <f t="shared" si="25"/>
        <v>4.0000000000000002E-4</v>
      </c>
      <c r="F119" s="148">
        <f t="shared" si="26"/>
        <v>34.601866296039155</v>
      </c>
      <c r="H119" s="146">
        <v>0</v>
      </c>
      <c r="I119" s="147">
        <f t="shared" si="27"/>
        <v>4.0000000000000002E-4</v>
      </c>
      <c r="J119" s="148">
        <f t="shared" si="28"/>
        <v>0</v>
      </c>
      <c r="K119" s="186"/>
    </row>
    <row r="120" spans="1:11" x14ac:dyDescent="0.25">
      <c r="A120" s="127" t="str">
        <f>IF(A105="","",A105)</f>
        <v>USL</v>
      </c>
      <c r="B120" s="128"/>
      <c r="C120" s="123"/>
      <c r="D120" s="146">
        <v>6654151.4505973849</v>
      </c>
      <c r="E120" s="147">
        <f t="shared" si="25"/>
        <v>4.0000000000000002E-4</v>
      </c>
      <c r="F120" s="148">
        <f t="shared" si="26"/>
        <v>2661.660580238954</v>
      </c>
      <c r="H120" s="146">
        <v>4222.7594749306163</v>
      </c>
      <c r="I120" s="147">
        <f t="shared" si="27"/>
        <v>4.0000000000000002E-4</v>
      </c>
      <c r="J120" s="148">
        <f t="shared" si="28"/>
        <v>1.6891037899722465</v>
      </c>
      <c r="K120" s="186"/>
    </row>
    <row r="121" spans="1:11" x14ac:dyDescent="0.25">
      <c r="A121" s="127" t="str">
        <f>IF(A106="","",A106)</f>
        <v/>
      </c>
      <c r="B121" s="128"/>
      <c r="C121" s="123"/>
      <c r="D121" s="150"/>
      <c r="E121" s="150"/>
      <c r="F121" s="148">
        <f>D121*E121</f>
        <v>0</v>
      </c>
      <c r="H121" s="150"/>
      <c r="I121" s="150"/>
      <c r="J121" s="148">
        <f>H121*I121</f>
        <v>0</v>
      </c>
      <c r="K121" s="186"/>
    </row>
    <row r="122" spans="1:11" x14ac:dyDescent="0.25">
      <c r="A122" s="127" t="str">
        <f>IF(A107="","",A107)</f>
        <v/>
      </c>
      <c r="B122" s="128"/>
      <c r="C122" s="123"/>
      <c r="D122" s="150"/>
      <c r="E122" s="150"/>
      <c r="F122" s="148">
        <f t="shared" si="26"/>
        <v>0</v>
      </c>
      <c r="H122" s="150"/>
      <c r="I122" s="150"/>
      <c r="J122" s="148">
        <f>H122*I122</f>
        <v>0</v>
      </c>
      <c r="K122" s="186"/>
    </row>
    <row r="123" spans="1:11" x14ac:dyDescent="0.25">
      <c r="A123" s="122" t="s">
        <v>72</v>
      </c>
      <c r="B123" s="143"/>
      <c r="C123" s="123"/>
      <c r="D123" s="144"/>
      <c r="E123" s="127"/>
      <c r="F123" s="144">
        <f>SUM(F112:F122)</f>
        <v>989391.54753606475</v>
      </c>
      <c r="G123" s="127"/>
      <c r="H123" s="127"/>
      <c r="I123" s="127"/>
      <c r="J123" s="144">
        <f>SUM(J112:J122)</f>
        <v>427940.3218867277</v>
      </c>
      <c r="K123" s="148">
        <f>F123+J123</f>
        <v>1417331.8694227925</v>
      </c>
    </row>
    <row r="124" spans="1:11" ht="6.75" customHeight="1" x14ac:dyDescent="0.25">
      <c r="A124" s="122"/>
      <c r="B124" s="140"/>
      <c r="C124" s="123"/>
      <c r="D124" s="154"/>
      <c r="E124" s="153"/>
      <c r="F124" s="144"/>
      <c r="H124" s="125"/>
      <c r="I124" s="153"/>
      <c r="J124" s="144"/>
      <c r="K124" s="155"/>
    </row>
    <row r="125" spans="1:11" ht="15" customHeight="1" x14ac:dyDescent="0.25">
      <c r="A125" s="118" t="s">
        <v>82</v>
      </c>
      <c r="B125" s="191"/>
      <c r="C125" s="119"/>
      <c r="D125" s="189"/>
      <c r="E125" s="187"/>
      <c r="F125" s="186"/>
      <c r="G125" s="8"/>
      <c r="H125" s="193"/>
      <c r="I125" s="187"/>
      <c r="J125" s="186" t="s">
        <v>68</v>
      </c>
      <c r="K125" s="191" t="s">
        <v>63</v>
      </c>
    </row>
    <row r="126" spans="1:11" x14ac:dyDescent="0.25">
      <c r="A126" s="122" t="s">
        <v>75</v>
      </c>
      <c r="B126" s="192"/>
      <c r="C126" s="119"/>
      <c r="D126" s="190"/>
      <c r="E126" s="188"/>
      <c r="F126" s="186"/>
      <c r="G126" s="8"/>
      <c r="H126" s="194"/>
      <c r="I126" s="188"/>
      <c r="J126" s="186"/>
      <c r="K126" s="192"/>
    </row>
    <row r="127" spans="1:11" x14ac:dyDescent="0.25">
      <c r="A127" s="127" t="str">
        <f t="shared" ref="A127:A132" si="29">IF(A112="","",A112)</f>
        <v>Residential</v>
      </c>
      <c r="B127" s="128"/>
      <c r="C127" s="123"/>
      <c r="D127" s="146">
        <f>D112</f>
        <v>1617215559.5949948</v>
      </c>
      <c r="E127" s="147">
        <v>1.5E-3</v>
      </c>
      <c r="F127" s="148">
        <f>D127*E127</f>
        <v>2425823.3393924921</v>
      </c>
      <c r="H127" s="146">
        <f>H82</f>
        <v>20056533.7290757</v>
      </c>
      <c r="I127" s="147">
        <f>E127</f>
        <v>1.5E-3</v>
      </c>
      <c r="J127" s="148">
        <f>H127*I127</f>
        <v>30084.800593613552</v>
      </c>
      <c r="K127" s="186"/>
    </row>
    <row r="128" spans="1:11" x14ac:dyDescent="0.25">
      <c r="A128" s="127" t="str">
        <f t="shared" si="29"/>
        <v>Residential Seasonal</v>
      </c>
      <c r="B128" s="128"/>
      <c r="C128" s="123"/>
      <c r="D128" s="146">
        <f t="shared" ref="D128:D135" si="30">D113</f>
        <v>14781838.172640238</v>
      </c>
      <c r="E128" s="147">
        <f>E127</f>
        <v>1.5E-3</v>
      </c>
      <c r="F128" s="148">
        <f t="shared" ref="F128:F136" si="31">D128*E128</f>
        <v>22172.757258960359</v>
      </c>
      <c r="H128" s="146">
        <f t="shared" ref="H128:H135" si="32">H83</f>
        <v>183322.76988575619</v>
      </c>
      <c r="I128" s="147">
        <f t="shared" ref="I128:I135" si="33">E128</f>
        <v>1.5E-3</v>
      </c>
      <c r="J128" s="148">
        <f t="shared" ref="J128:J135" si="34">H128*I128</f>
        <v>274.9841548286343</v>
      </c>
      <c r="K128" s="186"/>
    </row>
    <row r="129" spans="1:11" x14ac:dyDescent="0.25">
      <c r="A129" s="127" t="str">
        <f t="shared" si="29"/>
        <v>GS&lt;50</v>
      </c>
      <c r="B129" s="128"/>
      <c r="C129" s="123"/>
      <c r="D129" s="146">
        <f t="shared" si="30"/>
        <v>322594246.42314243</v>
      </c>
      <c r="E129" s="147">
        <f t="shared" ref="E129:E135" si="35">E128</f>
        <v>1.5E-3</v>
      </c>
      <c r="F129" s="148">
        <f t="shared" si="31"/>
        <v>483891.36963471369</v>
      </c>
      <c r="H129" s="146">
        <f t="shared" si="32"/>
        <v>50348846.51750005</v>
      </c>
      <c r="I129" s="147">
        <f t="shared" si="33"/>
        <v>1.5E-3</v>
      </c>
      <c r="J129" s="148">
        <f t="shared" si="34"/>
        <v>75523.269776250076</v>
      </c>
      <c r="K129" s="186"/>
    </row>
    <row r="130" spans="1:11" x14ac:dyDescent="0.25">
      <c r="A130" s="127" t="str">
        <f t="shared" si="29"/>
        <v>GS 50 - 2,999</v>
      </c>
      <c r="B130" s="128"/>
      <c r="C130" s="123"/>
      <c r="D130" s="146">
        <f t="shared" si="30"/>
        <v>503295569.60706604</v>
      </c>
      <c r="E130" s="147">
        <f t="shared" si="35"/>
        <v>1.5E-3</v>
      </c>
      <c r="F130" s="148">
        <f t="shared" si="31"/>
        <v>754943.3544105991</v>
      </c>
      <c r="H130" s="146">
        <f t="shared" si="32"/>
        <v>969927118.2489996</v>
      </c>
      <c r="I130" s="147">
        <f t="shared" si="33"/>
        <v>1.5E-3</v>
      </c>
      <c r="J130" s="148">
        <f t="shared" si="34"/>
        <v>1454890.6773734994</v>
      </c>
      <c r="K130" s="186"/>
    </row>
    <row r="131" spans="1:11" x14ac:dyDescent="0.25">
      <c r="A131" s="127" t="str">
        <f t="shared" si="29"/>
        <v>GS 3,000 - 4,999</v>
      </c>
      <c r="B131" s="128"/>
      <c r="C131" s="123"/>
      <c r="D131" s="146">
        <f t="shared" si="30"/>
        <v>8850998.9259810187</v>
      </c>
      <c r="E131" s="147">
        <f t="shared" si="35"/>
        <v>1.5E-3</v>
      </c>
      <c r="F131" s="148">
        <f t="shared" si="31"/>
        <v>13276.498388971528</v>
      </c>
      <c r="H131" s="146">
        <f t="shared" si="32"/>
        <v>324846907.18738192</v>
      </c>
      <c r="I131" s="147">
        <f t="shared" si="33"/>
        <v>1.5E-3</v>
      </c>
      <c r="J131" s="148">
        <f t="shared" si="34"/>
        <v>487270.36078107287</v>
      </c>
      <c r="K131" s="186"/>
    </row>
    <row r="132" spans="1:11" x14ac:dyDescent="0.25">
      <c r="A132" s="127" t="str">
        <f t="shared" si="29"/>
        <v>Large Use</v>
      </c>
      <c r="B132" s="128"/>
      <c r="C132" s="123"/>
      <c r="D132" s="146">
        <f t="shared" si="30"/>
        <v>0</v>
      </c>
      <c r="E132" s="147">
        <f t="shared" si="35"/>
        <v>1.5E-3</v>
      </c>
      <c r="F132" s="148">
        <f>D132*E132</f>
        <v>0</v>
      </c>
      <c r="H132" s="146">
        <f t="shared" si="32"/>
        <v>554797481.67668176</v>
      </c>
      <c r="I132" s="147">
        <f t="shared" si="33"/>
        <v>1.5E-3</v>
      </c>
      <c r="J132" s="148">
        <f t="shared" si="34"/>
        <v>832196.22251502261</v>
      </c>
      <c r="K132" s="186"/>
    </row>
    <row r="133" spans="1:11" x14ac:dyDescent="0.25">
      <c r="A133" s="127" t="str">
        <f>IF(A118="","",A118)</f>
        <v>Street Light</v>
      </c>
      <c r="B133" s="128"/>
      <c r="C133" s="123"/>
      <c r="D133" s="146">
        <f t="shared" si="30"/>
        <v>0</v>
      </c>
      <c r="E133" s="147">
        <f t="shared" si="35"/>
        <v>1.5E-3</v>
      </c>
      <c r="F133" s="148">
        <f t="shared" si="31"/>
        <v>0</v>
      </c>
      <c r="H133" s="146">
        <f t="shared" si="32"/>
        <v>16894670.216188662</v>
      </c>
      <c r="I133" s="147">
        <f t="shared" si="33"/>
        <v>1.5E-3</v>
      </c>
      <c r="J133" s="148">
        <f t="shared" si="34"/>
        <v>25342.005324282993</v>
      </c>
      <c r="K133" s="186"/>
    </row>
    <row r="134" spans="1:11" x14ac:dyDescent="0.25">
      <c r="A134" s="127" t="str">
        <f>IF(A119="","",A119)</f>
        <v>Sentinel Light</v>
      </c>
      <c r="B134" s="128"/>
      <c r="C134" s="123"/>
      <c r="D134" s="146">
        <f t="shared" si="30"/>
        <v>86504.665740097887</v>
      </c>
      <c r="E134" s="147">
        <f t="shared" si="35"/>
        <v>1.5E-3</v>
      </c>
      <c r="F134" s="148">
        <f t="shared" si="31"/>
        <v>129.75699861014684</v>
      </c>
      <c r="H134" s="146">
        <f t="shared" si="32"/>
        <v>0</v>
      </c>
      <c r="I134" s="147">
        <f t="shared" si="33"/>
        <v>1.5E-3</v>
      </c>
      <c r="J134" s="148">
        <f t="shared" si="34"/>
        <v>0</v>
      </c>
      <c r="K134" s="186"/>
    </row>
    <row r="135" spans="1:11" x14ac:dyDescent="0.25">
      <c r="A135" s="127" t="str">
        <f>IF(A120="","",A120)</f>
        <v>USL</v>
      </c>
      <c r="B135" s="128"/>
      <c r="C135" s="123"/>
      <c r="D135" s="146">
        <f t="shared" si="30"/>
        <v>6654151.4505973849</v>
      </c>
      <c r="E135" s="147">
        <f t="shared" si="35"/>
        <v>1.5E-3</v>
      </c>
      <c r="F135" s="148">
        <f t="shared" si="31"/>
        <v>9981.2271758960778</v>
      </c>
      <c r="H135" s="146">
        <f t="shared" si="32"/>
        <v>4222.7594749306163</v>
      </c>
      <c r="I135" s="147">
        <f t="shared" si="33"/>
        <v>1.5E-3</v>
      </c>
      <c r="J135" s="148">
        <f t="shared" si="34"/>
        <v>6.3341392123959244</v>
      </c>
      <c r="K135" s="186"/>
    </row>
    <row r="136" spans="1:11" x14ac:dyDescent="0.25">
      <c r="A136" s="127" t="str">
        <f>IF(A121="","",A121)</f>
        <v/>
      </c>
      <c r="B136" s="128"/>
      <c r="C136" s="123"/>
      <c r="D136" s="150"/>
      <c r="E136" s="150"/>
      <c r="F136" s="148">
        <f t="shared" si="31"/>
        <v>0</v>
      </c>
      <c r="H136" s="150"/>
      <c r="I136" s="150"/>
      <c r="J136" s="148">
        <f>H136*I136</f>
        <v>0</v>
      </c>
      <c r="K136" s="186"/>
    </row>
    <row r="137" spans="1:11" x14ac:dyDescent="0.25">
      <c r="A137" s="127" t="str">
        <f>IF(A122="","",A122)</f>
        <v/>
      </c>
      <c r="B137" s="128"/>
      <c r="C137" s="123"/>
      <c r="D137" s="150"/>
      <c r="E137" s="150"/>
      <c r="F137" s="148">
        <f>D137*E137</f>
        <v>0</v>
      </c>
      <c r="H137" s="150"/>
      <c r="I137" s="150"/>
      <c r="J137" s="148">
        <f>H137*I137</f>
        <v>0</v>
      </c>
      <c r="K137" s="186"/>
    </row>
    <row r="138" spans="1:11" x14ac:dyDescent="0.25">
      <c r="A138" s="122" t="s">
        <v>72</v>
      </c>
      <c r="B138" s="143"/>
      <c r="C138" s="131"/>
      <c r="D138" s="144"/>
      <c r="E138" s="127"/>
      <c r="F138" s="144">
        <f>SUM(F127:F137)</f>
        <v>3710218.303260243</v>
      </c>
      <c r="G138" s="127"/>
      <c r="H138" s="127"/>
      <c r="I138" s="127"/>
      <c r="J138" s="144">
        <f>SUM(J127:J137)</f>
        <v>2905588.654657783</v>
      </c>
      <c r="K138" s="148">
        <f>F138+J138</f>
        <v>6615806.9579180256</v>
      </c>
    </row>
    <row r="139" spans="1:11" ht="6.75" customHeight="1" x14ac:dyDescent="0.25"/>
    <row r="140" spans="1:11" ht="15.75" customHeight="1" x14ac:dyDescent="0.25">
      <c r="A140" s="118" t="s">
        <v>83</v>
      </c>
      <c r="B140" s="191"/>
      <c r="C140" s="119"/>
      <c r="D140" s="189"/>
      <c r="E140" s="187"/>
      <c r="F140" s="186"/>
      <c r="G140" s="8"/>
      <c r="H140" s="193"/>
      <c r="I140" s="187"/>
      <c r="J140" s="186" t="s">
        <v>68</v>
      </c>
      <c r="K140" s="191" t="s">
        <v>63</v>
      </c>
    </row>
    <row r="141" spans="1:11" x14ac:dyDescent="0.25">
      <c r="A141" s="122" t="s">
        <v>75</v>
      </c>
      <c r="B141" s="192"/>
      <c r="C141" s="119"/>
      <c r="D141" s="190"/>
      <c r="E141" s="188"/>
      <c r="F141" s="186"/>
      <c r="G141" s="8"/>
      <c r="H141" s="194"/>
      <c r="I141" s="188"/>
      <c r="J141" s="186"/>
      <c r="K141" s="192"/>
    </row>
    <row r="142" spans="1:11" x14ac:dyDescent="0.25">
      <c r="A142" s="127" t="str">
        <f t="shared" ref="A142:A147" si="36">IF(A127="","",A127)</f>
        <v>Residential</v>
      </c>
      <c r="B142" s="128"/>
      <c r="C142" s="123"/>
      <c r="D142" s="146">
        <v>1552775381.2721982</v>
      </c>
      <c r="E142" s="147">
        <v>1.6739183936243331E-3</v>
      </c>
      <c r="F142" s="148">
        <f>D142*E142</f>
        <v>2599219.2718785694</v>
      </c>
      <c r="H142" s="146">
        <v>19257353.556481708</v>
      </c>
      <c r="I142" s="147">
        <f>E142</f>
        <v>1.6739183936243331E-3</v>
      </c>
      <c r="J142" s="148">
        <f>H142*I142</f>
        <v>32235.238330721699</v>
      </c>
      <c r="K142" s="186"/>
    </row>
    <row r="143" spans="1:11" x14ac:dyDescent="0.25">
      <c r="A143" s="127" t="str">
        <f t="shared" si="36"/>
        <v>Residential Seasonal</v>
      </c>
      <c r="B143" s="128"/>
      <c r="C143" s="123"/>
      <c r="D143" s="146">
        <v>14192835.499414532</v>
      </c>
      <c r="E143" s="147">
        <v>2.020215854863042E-3</v>
      </c>
      <c r="F143" s="148">
        <f t="shared" ref="F143:F152" si="37">D143*E143</f>
        <v>28672.591301380256</v>
      </c>
      <c r="H143" s="146">
        <v>176018.02197384174</v>
      </c>
      <c r="I143" s="147">
        <f t="shared" ref="I143:I150" si="38">E143</f>
        <v>2.020215854863042E-3</v>
      </c>
      <c r="J143" s="148">
        <f t="shared" ref="J143:J150" si="39">H143*I143</f>
        <v>355.59439873318638</v>
      </c>
      <c r="K143" s="186"/>
    </row>
    <row r="144" spans="1:11" x14ac:dyDescent="0.25">
      <c r="A144" s="127" t="str">
        <f t="shared" si="36"/>
        <v>GS&lt;50</v>
      </c>
      <c r="B144" s="128"/>
      <c r="C144" s="123"/>
      <c r="D144" s="146">
        <v>309740034.97181225</v>
      </c>
      <c r="E144" s="147">
        <v>1.5687745503208945E-3</v>
      </c>
      <c r="F144" s="148">
        <f t="shared" si="37"/>
        <v>485912.28407928289</v>
      </c>
      <c r="H144" s="146">
        <v>48342627.477196395</v>
      </c>
      <c r="I144" s="147">
        <f t="shared" si="38"/>
        <v>1.5687745503208945E-3</v>
      </c>
      <c r="J144" s="148">
        <f t="shared" si="39"/>
        <v>75838.683681869297</v>
      </c>
      <c r="K144" s="186"/>
    </row>
    <row r="145" spans="1:12" x14ac:dyDescent="0.25">
      <c r="A145" s="127" t="str">
        <f t="shared" si="36"/>
        <v>GS 50 - 2,999</v>
      </c>
      <c r="B145" s="128"/>
      <c r="C145" s="123"/>
      <c r="D145" s="146">
        <v>1206055.4690583255</v>
      </c>
      <c r="E145" s="147">
        <v>0.654853275487839</v>
      </c>
      <c r="F145" s="148">
        <f t="shared" si="37"/>
        <v>789789.37433286652</v>
      </c>
      <c r="H145" s="146">
        <v>2324252.3403602876</v>
      </c>
      <c r="I145" s="147">
        <f t="shared" si="38"/>
        <v>0.654853275487839</v>
      </c>
      <c r="J145" s="148">
        <f t="shared" si="39"/>
        <v>1522044.2581452099</v>
      </c>
      <c r="K145" s="186"/>
    </row>
    <row r="146" spans="1:12" x14ac:dyDescent="0.25">
      <c r="A146" s="127" t="str">
        <f t="shared" si="36"/>
        <v>GS 3,000 - 4,999</v>
      </c>
      <c r="B146" s="128"/>
      <c r="C146" s="123"/>
      <c r="D146" s="146">
        <v>18763.762003709511</v>
      </c>
      <c r="E146" s="147">
        <v>0.45435049876247574</v>
      </c>
      <c r="F146" s="148">
        <f t="shared" si="37"/>
        <v>8525.3246250458069</v>
      </c>
      <c r="H146" s="146">
        <v>688662.38772360457</v>
      </c>
      <c r="I146" s="147">
        <f t="shared" si="38"/>
        <v>0.45435049876247574</v>
      </c>
      <c r="J146" s="148">
        <f t="shared" si="39"/>
        <v>312894.09934117721</v>
      </c>
      <c r="K146" s="186"/>
    </row>
    <row r="147" spans="1:12" x14ac:dyDescent="0.25">
      <c r="A147" s="127" t="str">
        <f t="shared" si="36"/>
        <v>Large Use</v>
      </c>
      <c r="B147" s="128"/>
      <c r="C147" s="123"/>
      <c r="D147" s="146">
        <v>0</v>
      </c>
      <c r="E147" s="147">
        <v>0.71859942344825911</v>
      </c>
      <c r="F147" s="148">
        <f t="shared" si="37"/>
        <v>0</v>
      </c>
      <c r="H147" s="146">
        <v>962455.75796249346</v>
      </c>
      <c r="I147" s="147">
        <f t="shared" si="38"/>
        <v>0.71859942344825911</v>
      </c>
      <c r="J147" s="148">
        <f t="shared" si="39"/>
        <v>691620.15276630502</v>
      </c>
      <c r="K147" s="186"/>
    </row>
    <row r="148" spans="1:12" x14ac:dyDescent="0.25">
      <c r="A148" s="127" t="str">
        <f>IF(A133="","",A133)</f>
        <v>Street Light</v>
      </c>
      <c r="B148" s="128"/>
      <c r="C148" s="156"/>
      <c r="D148" s="146">
        <v>0</v>
      </c>
      <c r="E148" s="147">
        <v>0.45053111958343856</v>
      </c>
      <c r="F148" s="148">
        <f t="shared" si="37"/>
        <v>0</v>
      </c>
      <c r="H148" s="146">
        <v>45205.829194696213</v>
      </c>
      <c r="I148" s="147">
        <f t="shared" si="38"/>
        <v>0.45053111958343856</v>
      </c>
      <c r="J148" s="148">
        <f t="shared" si="39"/>
        <v>20366.632838784179</v>
      </c>
      <c r="K148" s="186"/>
    </row>
    <row r="149" spans="1:12" x14ac:dyDescent="0.25">
      <c r="A149" s="127" t="str">
        <f>IF(A134="","",A134)</f>
        <v>Sentinel Light</v>
      </c>
      <c r="B149" s="128"/>
      <c r="C149" s="156"/>
      <c r="D149" s="146">
        <v>625.44345118936644</v>
      </c>
      <c r="E149" s="147">
        <v>0.42654852665048815</v>
      </c>
      <c r="F149" s="148">
        <f t="shared" si="37"/>
        <v>266.78198260802077</v>
      </c>
      <c r="H149" s="146">
        <v>0</v>
      </c>
      <c r="I149" s="147">
        <f t="shared" si="38"/>
        <v>0.42654852665048815</v>
      </c>
      <c r="J149" s="148">
        <f t="shared" si="39"/>
        <v>0</v>
      </c>
      <c r="K149" s="186"/>
    </row>
    <row r="150" spans="1:12" x14ac:dyDescent="0.25">
      <c r="A150" s="127" t="str">
        <f>IF(A135="","",A135)</f>
        <v>USL</v>
      </c>
      <c r="B150" s="128"/>
      <c r="C150" s="156"/>
      <c r="D150" s="146">
        <v>6389007.6337948963</v>
      </c>
      <c r="E150" s="147">
        <v>1.5797786760733971E-3</v>
      </c>
      <c r="F150" s="148">
        <f t="shared" si="37"/>
        <v>10093.21802113933</v>
      </c>
      <c r="H150" s="146">
        <v>4054.4978155838849</v>
      </c>
      <c r="I150" s="147">
        <f t="shared" si="38"/>
        <v>1.5797786760733971E-3</v>
      </c>
      <c r="J150" s="148">
        <f t="shared" si="39"/>
        <v>6.4052091912455902</v>
      </c>
      <c r="K150" s="186"/>
    </row>
    <row r="151" spans="1:12" ht="14.25" customHeight="1" x14ac:dyDescent="0.25">
      <c r="A151" s="127" t="str">
        <f>IF(A136="","",A136)</f>
        <v/>
      </c>
      <c r="B151" s="128"/>
      <c r="C151" s="123"/>
      <c r="D151" s="150"/>
      <c r="E151" s="150"/>
      <c r="F151" s="148">
        <f>D151*E151</f>
        <v>0</v>
      </c>
      <c r="H151" s="150"/>
      <c r="I151" s="150"/>
      <c r="J151" s="148">
        <f>H151*I151</f>
        <v>0</v>
      </c>
      <c r="K151" s="186"/>
    </row>
    <row r="152" spans="1:12" x14ac:dyDescent="0.25">
      <c r="A152" s="127" t="str">
        <f>IF(A137="","",A137)</f>
        <v/>
      </c>
      <c r="B152" s="128"/>
      <c r="C152" s="123"/>
      <c r="D152" s="150"/>
      <c r="E152" s="150"/>
      <c r="F152" s="148">
        <f t="shared" si="37"/>
        <v>0</v>
      </c>
      <c r="H152" s="150"/>
      <c r="I152" s="150"/>
      <c r="J152" s="148">
        <f>H152*I152</f>
        <v>0</v>
      </c>
      <c r="K152" s="186"/>
    </row>
    <row r="153" spans="1:12" x14ac:dyDescent="0.25">
      <c r="A153" s="122" t="s">
        <v>72</v>
      </c>
      <c r="B153" s="143"/>
      <c r="C153" s="123"/>
      <c r="D153" s="141"/>
      <c r="E153" s="127"/>
      <c r="F153" s="148">
        <f>SUM(F142:F152)</f>
        <v>3922478.8462208929</v>
      </c>
      <c r="G153" s="127"/>
      <c r="H153" s="127"/>
      <c r="I153" s="127"/>
      <c r="J153" s="148">
        <f>SUM(J142:J152)</f>
        <v>2655361.0647119917</v>
      </c>
      <c r="K153" s="135">
        <f>F153+J153</f>
        <v>6577839.9109328846</v>
      </c>
    </row>
    <row r="155" spans="1:12" x14ac:dyDescent="0.25">
      <c r="A155" s="118" t="s">
        <v>84</v>
      </c>
      <c r="B155" s="187"/>
      <c r="C155" s="119"/>
      <c r="D155" s="189"/>
      <c r="E155" s="187"/>
      <c r="F155" s="186"/>
      <c r="G155" s="8"/>
      <c r="H155" s="191"/>
      <c r="I155" s="187"/>
      <c r="J155" s="186" t="s">
        <v>68</v>
      </c>
      <c r="K155" s="189" t="s">
        <v>63</v>
      </c>
    </row>
    <row r="156" spans="1:12" x14ac:dyDescent="0.25">
      <c r="A156" s="122" t="s">
        <v>75</v>
      </c>
      <c r="B156" s="188"/>
      <c r="C156" s="119"/>
      <c r="D156" s="190"/>
      <c r="E156" s="188"/>
      <c r="F156" s="186"/>
      <c r="G156" s="8"/>
      <c r="H156" s="192"/>
      <c r="I156" s="188"/>
      <c r="J156" s="186"/>
      <c r="K156" s="184"/>
      <c r="L156" s="131"/>
    </row>
    <row r="157" spans="1:12" x14ac:dyDescent="0.25">
      <c r="A157" s="157" t="str">
        <f>A142</f>
        <v>Residential</v>
      </c>
      <c r="B157" s="143"/>
      <c r="C157" s="123"/>
      <c r="D157" s="146">
        <v>175455.25636254414</v>
      </c>
      <c r="E157" s="158">
        <v>0.43</v>
      </c>
      <c r="F157" s="148">
        <f>D157*E157*12</f>
        <v>905349.12283072772</v>
      </c>
      <c r="H157" s="146">
        <v>2175.9772507137345</v>
      </c>
      <c r="I157" s="159">
        <f>E157</f>
        <v>0.43</v>
      </c>
      <c r="J157" s="148">
        <f>H157*I157*12</f>
        <v>11228.04261368287</v>
      </c>
      <c r="K157" s="184"/>
      <c r="L157" s="131"/>
    </row>
    <row r="158" spans="1:12" x14ac:dyDescent="0.25">
      <c r="A158" s="157" t="str">
        <f t="shared" ref="A158:A159" si="40">A143</f>
        <v>Residential Seasonal</v>
      </c>
      <c r="B158" s="143"/>
      <c r="C158" s="123"/>
      <c r="D158" s="146">
        <v>1517.0564498892688</v>
      </c>
      <c r="E158" s="158">
        <f>E157</f>
        <v>0.43</v>
      </c>
      <c r="F158" s="148">
        <f t="shared" ref="F158:F164" si="41">D158*E158*12</f>
        <v>7828.0112814286267</v>
      </c>
      <c r="H158" s="146">
        <v>18.814371204625239</v>
      </c>
      <c r="I158" s="159">
        <f>E158</f>
        <v>0.43</v>
      </c>
      <c r="J158" s="148">
        <f t="shared" ref="J158:J163" si="42">H158*I158*12</f>
        <v>97.082155415866225</v>
      </c>
      <c r="K158" s="184"/>
      <c r="L158" s="131"/>
    </row>
    <row r="159" spans="1:12" x14ac:dyDescent="0.25">
      <c r="A159" s="157" t="str">
        <f t="shared" si="40"/>
        <v>GS&lt;50</v>
      </c>
      <c r="B159" s="143"/>
      <c r="C159" s="123"/>
      <c r="D159" s="146">
        <v>10782.105179428674</v>
      </c>
      <c r="E159" s="158">
        <f>E158</f>
        <v>0.43</v>
      </c>
      <c r="F159" s="148">
        <f t="shared" si="41"/>
        <v>55635.662725851958</v>
      </c>
      <c r="H159" s="146">
        <v>1682.8153782461638</v>
      </c>
      <c r="I159" s="159">
        <f>E159</f>
        <v>0.43</v>
      </c>
      <c r="J159" s="148">
        <f t="shared" si="42"/>
        <v>8683.3273517502057</v>
      </c>
      <c r="K159" s="184"/>
      <c r="L159" s="131"/>
    </row>
    <row r="160" spans="1:12" x14ac:dyDescent="0.25">
      <c r="A160" s="160"/>
      <c r="B160" s="143"/>
      <c r="C160" s="123"/>
      <c r="D160" s="150"/>
      <c r="E160" s="150"/>
      <c r="F160" s="148">
        <f t="shared" si="41"/>
        <v>0</v>
      </c>
      <c r="H160" s="150"/>
      <c r="I160" s="150"/>
      <c r="J160" s="148">
        <f t="shared" si="42"/>
        <v>0</v>
      </c>
      <c r="K160" s="184"/>
      <c r="L160" s="131"/>
    </row>
    <row r="161" spans="1:12" x14ac:dyDescent="0.25">
      <c r="A161" s="160"/>
      <c r="B161" s="143"/>
      <c r="C161" s="123"/>
      <c r="D161" s="150"/>
      <c r="E161" s="150"/>
      <c r="F161" s="148">
        <f t="shared" si="41"/>
        <v>0</v>
      </c>
      <c r="H161" s="150"/>
      <c r="I161" s="150"/>
      <c r="J161" s="148">
        <f t="shared" si="42"/>
        <v>0</v>
      </c>
      <c r="K161" s="184"/>
      <c r="L161" s="131"/>
    </row>
    <row r="162" spans="1:12" x14ac:dyDescent="0.25">
      <c r="A162" s="160"/>
      <c r="B162" s="143"/>
      <c r="C162" s="123"/>
      <c r="D162" s="150"/>
      <c r="E162" s="150"/>
      <c r="F162" s="148">
        <f t="shared" si="41"/>
        <v>0</v>
      </c>
      <c r="H162" s="150"/>
      <c r="I162" s="150"/>
      <c r="J162" s="148">
        <f t="shared" si="42"/>
        <v>0</v>
      </c>
      <c r="K162" s="184"/>
      <c r="L162" s="131"/>
    </row>
    <row r="163" spans="1:12" x14ac:dyDescent="0.25">
      <c r="A163" s="160"/>
      <c r="B163" s="143"/>
      <c r="C163" s="123"/>
      <c r="D163" s="150"/>
      <c r="E163" s="150"/>
      <c r="F163" s="148">
        <f t="shared" si="41"/>
        <v>0</v>
      </c>
      <c r="H163" s="150"/>
      <c r="I163" s="150"/>
      <c r="J163" s="148">
        <f t="shared" si="42"/>
        <v>0</v>
      </c>
      <c r="K163" s="184"/>
      <c r="L163" s="131"/>
    </row>
    <row r="164" spans="1:12" x14ac:dyDescent="0.25">
      <c r="A164" s="160"/>
      <c r="B164" s="143"/>
      <c r="C164" s="123"/>
      <c r="D164" s="150"/>
      <c r="E164" s="150"/>
      <c r="F164" s="148">
        <f t="shared" si="41"/>
        <v>0</v>
      </c>
      <c r="H164" s="150"/>
      <c r="I164" s="150"/>
      <c r="J164" s="148">
        <f>H164*I164*12</f>
        <v>0</v>
      </c>
      <c r="K164" s="161"/>
      <c r="L164" s="131"/>
    </row>
    <row r="165" spans="1:12" x14ac:dyDescent="0.25">
      <c r="A165" s="122" t="s">
        <v>72</v>
      </c>
      <c r="B165" s="143"/>
      <c r="C165" s="123"/>
      <c r="D165" s="127"/>
      <c r="E165" s="127"/>
      <c r="F165" s="148">
        <f>SUM(F157:F164)</f>
        <v>968812.79683800833</v>
      </c>
      <c r="G165" s="127"/>
      <c r="H165" s="127"/>
      <c r="I165" s="127"/>
      <c r="J165" s="148">
        <f>SUM(J157:J164)</f>
        <v>20008.452120848942</v>
      </c>
      <c r="K165" s="148">
        <f>F165+J165</f>
        <v>988821.24895885726</v>
      </c>
    </row>
    <row r="166" spans="1:12" x14ac:dyDescent="0.25">
      <c r="A166" s="127"/>
      <c r="B166" s="127"/>
      <c r="C166" s="123"/>
      <c r="D166" s="127"/>
      <c r="E166" s="127"/>
      <c r="F166" s="127"/>
      <c r="G166" s="127"/>
      <c r="H166" s="127"/>
      <c r="I166" s="127"/>
      <c r="J166" s="127"/>
    </row>
    <row r="167" spans="1:12" x14ac:dyDescent="0.25">
      <c r="A167" s="122" t="s">
        <v>85</v>
      </c>
      <c r="B167" s="127"/>
      <c r="C167" s="123"/>
      <c r="D167" s="127"/>
      <c r="E167" s="127"/>
      <c r="F167" s="148">
        <f>SUM(F24+F61+F78+F93+F138+F153+F165+F123)</f>
        <v>394488586.46641487</v>
      </c>
      <c r="G167" s="127"/>
      <c r="H167" s="127"/>
      <c r="I167" s="127"/>
      <c r="J167" s="148">
        <f>J24+J44+J61+J78+J93+J108+J123+J138+J153+J165</f>
        <v>181338527.70231041</v>
      </c>
      <c r="K167" s="135">
        <f>+F167+J167</f>
        <v>575827114.16872525</v>
      </c>
    </row>
    <row r="168" spans="1:12" ht="15.75" thickBot="1" x14ac:dyDescent="0.3">
      <c r="A168" s="122" t="s">
        <v>86</v>
      </c>
      <c r="B168" s="162">
        <v>0.13100000000000001</v>
      </c>
      <c r="C168" s="123"/>
      <c r="D168" s="150"/>
      <c r="E168" s="150"/>
      <c r="F168" s="163">
        <f>-F167*B168</f>
        <v>-51678004.827100351</v>
      </c>
      <c r="G168" s="127"/>
      <c r="H168" s="150"/>
      <c r="I168" s="150"/>
      <c r="J168" s="127">
        <v>0</v>
      </c>
      <c r="K168" s="135">
        <f>+F168+J168</f>
        <v>-51678004.827100351</v>
      </c>
    </row>
    <row r="169" spans="1:12" ht="15.75" thickBot="1" x14ac:dyDescent="0.3">
      <c r="A169" s="122" t="s">
        <v>48</v>
      </c>
      <c r="B169" s="164"/>
      <c r="C169" s="165"/>
      <c r="D169" s="122"/>
      <c r="E169" s="122"/>
      <c r="F169" s="166">
        <f>+F167+F168</f>
        <v>342810581.63931453</v>
      </c>
      <c r="G169" s="122"/>
      <c r="H169" s="122"/>
      <c r="I169" s="122"/>
      <c r="J169" s="166">
        <f>+J167+J168</f>
        <v>181338527.70231041</v>
      </c>
      <c r="K169" s="166">
        <f>+K167+K168</f>
        <v>524149109.34162492</v>
      </c>
    </row>
    <row r="170" spans="1:12" ht="15.75" thickTop="1" x14ac:dyDescent="0.25">
      <c r="A170" s="165"/>
      <c r="B170" s="167"/>
      <c r="C170" s="116"/>
      <c r="D170" s="116"/>
      <c r="E170" s="116"/>
      <c r="F170" s="168"/>
      <c r="G170" s="116"/>
      <c r="H170" s="116"/>
      <c r="I170" s="116"/>
      <c r="J170" s="168"/>
      <c r="K170" s="168"/>
    </row>
    <row r="171" spans="1:12" x14ac:dyDescent="0.25">
      <c r="A171" s="123" t="s">
        <v>87</v>
      </c>
    </row>
    <row r="172" spans="1:12" x14ac:dyDescent="0.25">
      <c r="A172" s="123" t="s">
        <v>88</v>
      </c>
    </row>
    <row r="173" spans="1:12" x14ac:dyDescent="0.25">
      <c r="A173" s="116"/>
    </row>
    <row r="174" spans="1:12" x14ac:dyDescent="0.25">
      <c r="D174" s="185" t="str">
        <f>D10 &amp; " - Cop"</f>
        <v>2030 Test Year - Cop</v>
      </c>
      <c r="E174" s="185"/>
    </row>
    <row r="175" spans="1:12" x14ac:dyDescent="0.25">
      <c r="D175" s="127" t="s">
        <v>89</v>
      </c>
      <c r="E175" s="169">
        <f>K24</f>
        <v>324091096.43276858</v>
      </c>
    </row>
    <row r="176" spans="1:12" x14ac:dyDescent="0.25">
      <c r="D176" s="127" t="s">
        <v>90</v>
      </c>
      <c r="E176" s="136">
        <f>K44</f>
        <v>111234996.14353293</v>
      </c>
    </row>
    <row r="177" spans="4:5" x14ac:dyDescent="0.25">
      <c r="D177" s="127" t="s">
        <v>91</v>
      </c>
      <c r="E177" s="136">
        <f>(K93+K108+K123+K138)</f>
        <v>27788654.475558098</v>
      </c>
    </row>
    <row r="178" spans="4:5" x14ac:dyDescent="0.25">
      <c r="D178" s="127" t="s">
        <v>92</v>
      </c>
      <c r="E178" s="136">
        <f>K61</f>
        <v>62084079.958491251</v>
      </c>
    </row>
    <row r="179" spans="4:5" x14ac:dyDescent="0.25">
      <c r="D179" s="127" t="s">
        <v>93</v>
      </c>
      <c r="E179" s="136">
        <f>K78</f>
        <v>43061625.998482652</v>
      </c>
    </row>
    <row r="180" spans="4:5" x14ac:dyDescent="0.25">
      <c r="D180" s="127" t="s">
        <v>94</v>
      </c>
      <c r="E180" s="136">
        <f>K153</f>
        <v>6577839.9109328846</v>
      </c>
    </row>
    <row r="181" spans="4:5" x14ac:dyDescent="0.25">
      <c r="D181" s="127" t="s">
        <v>95</v>
      </c>
      <c r="E181" s="136">
        <f>K165</f>
        <v>988821.24895885726</v>
      </c>
    </row>
    <row r="182" spans="4:5" x14ac:dyDescent="0.25">
      <c r="D182" s="127" t="s">
        <v>96</v>
      </c>
      <c r="E182" s="136">
        <f>+K168</f>
        <v>-51678004.827100351</v>
      </c>
    </row>
    <row r="183" spans="4:5" x14ac:dyDescent="0.25">
      <c r="D183" s="122" t="s">
        <v>48</v>
      </c>
      <c r="E183" s="170">
        <f>SUM(E175:E182)</f>
        <v>524149109.34162492</v>
      </c>
    </row>
    <row r="184" spans="4:5" x14ac:dyDescent="0.25">
      <c r="E184" s="111">
        <f>+E183-K169</f>
        <v>0</v>
      </c>
    </row>
  </sheetData>
  <mergeCells count="90">
    <mergeCell ref="A1:J1"/>
    <mergeCell ref="E9:F9"/>
    <mergeCell ref="I9:J9"/>
    <mergeCell ref="E10:F10"/>
    <mergeCell ref="I10:J10"/>
    <mergeCell ref="K12:K23"/>
    <mergeCell ref="I25:J25"/>
    <mergeCell ref="B26:B27"/>
    <mergeCell ref="D26:D27"/>
    <mergeCell ref="E26:E27"/>
    <mergeCell ref="F26:F27"/>
    <mergeCell ref="H26:H27"/>
    <mergeCell ref="I26:I27"/>
    <mergeCell ref="J26:J27"/>
    <mergeCell ref="K26:K27"/>
    <mergeCell ref="B11:B12"/>
    <mergeCell ref="K28:K43"/>
    <mergeCell ref="B46:B47"/>
    <mergeCell ref="D46:D47"/>
    <mergeCell ref="E46:E47"/>
    <mergeCell ref="F46:F47"/>
    <mergeCell ref="H46:H47"/>
    <mergeCell ref="I46:I47"/>
    <mergeCell ref="J46:J47"/>
    <mergeCell ref="K46:K47"/>
    <mergeCell ref="K48:K60"/>
    <mergeCell ref="B63:B64"/>
    <mergeCell ref="D63:D64"/>
    <mergeCell ref="E63:E64"/>
    <mergeCell ref="F63:F64"/>
    <mergeCell ref="H63:H64"/>
    <mergeCell ref="I63:I64"/>
    <mergeCell ref="J63:J64"/>
    <mergeCell ref="K63:K64"/>
    <mergeCell ref="K65:K77"/>
    <mergeCell ref="B80:B81"/>
    <mergeCell ref="D80:D81"/>
    <mergeCell ref="E80:E81"/>
    <mergeCell ref="F80:F81"/>
    <mergeCell ref="H80:H81"/>
    <mergeCell ref="I80:I81"/>
    <mergeCell ref="J80:J81"/>
    <mergeCell ref="K80:K81"/>
    <mergeCell ref="K82:K92"/>
    <mergeCell ref="B95:B96"/>
    <mergeCell ref="D95:D96"/>
    <mergeCell ref="E95:E96"/>
    <mergeCell ref="F95:F96"/>
    <mergeCell ref="H95:H96"/>
    <mergeCell ref="I95:I96"/>
    <mergeCell ref="J95:J96"/>
    <mergeCell ref="K95:K96"/>
    <mergeCell ref="K97:K107"/>
    <mergeCell ref="B110:B111"/>
    <mergeCell ref="D110:D111"/>
    <mergeCell ref="E110:E111"/>
    <mergeCell ref="F110:F111"/>
    <mergeCell ref="H110:H111"/>
    <mergeCell ref="I110:I111"/>
    <mergeCell ref="J110:J111"/>
    <mergeCell ref="K110:K111"/>
    <mergeCell ref="K112:K122"/>
    <mergeCell ref="B125:B126"/>
    <mergeCell ref="D125:D126"/>
    <mergeCell ref="E125:E126"/>
    <mergeCell ref="F125:F126"/>
    <mergeCell ref="H125:H126"/>
    <mergeCell ref="I125:I126"/>
    <mergeCell ref="J125:J126"/>
    <mergeCell ref="K125:K126"/>
    <mergeCell ref="K127:K137"/>
    <mergeCell ref="B140:B141"/>
    <mergeCell ref="D140:D141"/>
    <mergeCell ref="E140:E141"/>
    <mergeCell ref="F140:F141"/>
    <mergeCell ref="H140:H141"/>
    <mergeCell ref="I140:I141"/>
    <mergeCell ref="J140:J141"/>
    <mergeCell ref="K140:K141"/>
    <mergeCell ref="K157:K163"/>
    <mergeCell ref="D174:E174"/>
    <mergeCell ref="K142:K152"/>
    <mergeCell ref="B155:B156"/>
    <mergeCell ref="D155:D156"/>
    <mergeCell ref="E155:E156"/>
    <mergeCell ref="F155:F156"/>
    <mergeCell ref="H155:H156"/>
    <mergeCell ref="I155:I156"/>
    <mergeCell ref="J155:J156"/>
    <mergeCell ref="K155:K15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B77237-68FF-4FD8-AFD0-34D6B3872054}">
  <sheetPr codeName="Sheet10"/>
  <dimension ref="A1:AA72"/>
  <sheetViews>
    <sheetView workbookViewId="0">
      <selection activeCell="M7" sqref="M7"/>
    </sheetView>
  </sheetViews>
  <sheetFormatPr defaultColWidth="9.28515625" defaultRowHeight="15" outlineLevelRow="1" x14ac:dyDescent="0.25"/>
  <cols>
    <col min="1" max="1" width="9.28515625" style="1"/>
    <col min="2" max="2" width="43.28515625" style="1" customWidth="1"/>
    <col min="3" max="3" width="7.28515625" style="1" customWidth="1"/>
    <col min="4" max="4" width="10.28515625" style="1" customWidth="1"/>
    <col min="5" max="5" width="7.5703125" style="1" customWidth="1"/>
    <col min="6" max="6" width="20.28515625" style="1" customWidth="1"/>
    <col min="7" max="7" width="14.5703125" style="1" customWidth="1"/>
    <col min="8" max="10" width="17.42578125" style="1" customWidth="1"/>
    <col min="11" max="11" width="21.28515625" style="1" customWidth="1"/>
    <col min="12" max="12" width="16.5703125" style="1" customWidth="1"/>
    <col min="13" max="13" width="12.42578125" style="1" bestFit="1" customWidth="1"/>
    <col min="14" max="14" width="12" style="1" bestFit="1" customWidth="1"/>
    <col min="15" max="16384" width="9.28515625" style="1"/>
  </cols>
  <sheetData>
    <row r="1" spans="1:27" x14ac:dyDescent="0.25">
      <c r="B1" s="2"/>
    </row>
    <row r="2" spans="1:27" x14ac:dyDescent="0.25">
      <c r="A2" s="3"/>
      <c r="B2" s="3"/>
      <c r="C2" s="3"/>
      <c r="D2" s="3"/>
      <c r="E2" s="3"/>
      <c r="K2" s="4" t="s">
        <v>0</v>
      </c>
      <c r="L2" s="5" t="s">
        <v>110</v>
      </c>
    </row>
    <row r="3" spans="1:27" ht="18" x14ac:dyDescent="0.25">
      <c r="A3" s="3"/>
      <c r="C3" s="6"/>
      <c r="D3" s="6"/>
      <c r="E3" s="6"/>
      <c r="F3" s="6"/>
      <c r="G3" s="6"/>
      <c r="H3" s="6"/>
      <c r="I3" s="6"/>
      <c r="J3" s="6"/>
      <c r="K3" s="4" t="s">
        <v>1</v>
      </c>
      <c r="L3" s="7"/>
    </row>
    <row r="4" spans="1:27" x14ac:dyDescent="0.25">
      <c r="B4" s="177" t="s">
        <v>107</v>
      </c>
      <c r="C4" s="177"/>
      <c r="D4" s="177"/>
      <c r="E4" s="177"/>
      <c r="F4" s="177"/>
      <c r="G4" s="177"/>
      <c r="H4" s="177"/>
      <c r="I4" s="177"/>
      <c r="K4" s="4" t="s">
        <v>3</v>
      </c>
      <c r="L4" s="7"/>
    </row>
    <row r="5" spans="1:27" ht="18" customHeight="1" x14ac:dyDescent="0.25">
      <c r="B5" s="177"/>
      <c r="C5" s="177"/>
      <c r="D5" s="177"/>
      <c r="E5" s="177"/>
      <c r="F5" s="177"/>
      <c r="G5" s="177"/>
      <c r="H5" s="177"/>
      <c r="I5" s="177"/>
      <c r="J5" s="6"/>
      <c r="K5" s="4" t="s">
        <v>4</v>
      </c>
      <c r="L5" s="7"/>
    </row>
    <row r="6" spans="1:27" ht="15" customHeight="1" x14ac:dyDescent="0.25">
      <c r="B6" s="177"/>
      <c r="C6" s="177"/>
      <c r="D6" s="177"/>
      <c r="E6" s="177"/>
      <c r="F6" s="177"/>
      <c r="G6" s="177"/>
      <c r="H6" s="177"/>
      <c r="I6" s="177"/>
      <c r="J6" s="6"/>
      <c r="K6" s="4" t="s">
        <v>5</v>
      </c>
      <c r="L6" s="5"/>
    </row>
    <row r="7" spans="1:27" x14ac:dyDescent="0.25">
      <c r="B7" s="8"/>
      <c r="K7" s="4"/>
      <c r="L7" s="9"/>
    </row>
    <row r="8" spans="1:27" x14ac:dyDescent="0.25">
      <c r="B8" s="8"/>
      <c r="K8" s="4" t="s">
        <v>6</v>
      </c>
      <c r="L8" s="175">
        <v>46150</v>
      </c>
    </row>
    <row r="9" spans="1:27" x14ac:dyDescent="0.25">
      <c r="B9" s="8"/>
    </row>
    <row r="10" spans="1:27" ht="15.75" thickBot="1" x14ac:dyDescent="0.3">
      <c r="A10" s="10"/>
      <c r="B10" s="11"/>
      <c r="C10" s="12"/>
      <c r="D10" s="13"/>
      <c r="E10" s="13"/>
      <c r="F10" s="13"/>
      <c r="G10" s="10"/>
      <c r="H10" s="10"/>
      <c r="I10" s="10"/>
      <c r="J10" s="10"/>
      <c r="K10" s="10"/>
      <c r="L10" s="13"/>
      <c r="Q10" s="14"/>
      <c r="R10" s="14"/>
      <c r="S10" s="14"/>
      <c r="T10" s="14"/>
      <c r="U10" s="14"/>
      <c r="V10" s="14"/>
      <c r="Y10" s="15"/>
      <c r="Z10" s="15"/>
      <c r="AA10" s="15"/>
    </row>
    <row r="11" spans="1:27" ht="15.75" x14ac:dyDescent="0.25">
      <c r="A11" s="16"/>
      <c r="B11" s="17"/>
      <c r="C11" s="14"/>
      <c r="D11" s="14"/>
      <c r="E11" s="14"/>
      <c r="F11" s="14"/>
      <c r="G11" s="15"/>
      <c r="H11" s="14"/>
      <c r="I11" s="14"/>
      <c r="J11" s="14"/>
      <c r="K11" s="14"/>
      <c r="L11" s="18"/>
      <c r="M11" s="19"/>
      <c r="N11" s="17"/>
      <c r="O11" s="14"/>
      <c r="P11" s="14"/>
      <c r="Q11" s="14"/>
      <c r="R11" s="14"/>
      <c r="S11" s="14"/>
      <c r="T11" s="14"/>
      <c r="U11" s="14"/>
      <c r="V11" s="14"/>
      <c r="Y11" s="15"/>
      <c r="Z11" s="15"/>
      <c r="AA11" s="15"/>
    </row>
    <row r="12" spans="1:27" ht="15.75" x14ac:dyDescent="0.25">
      <c r="A12" s="18" t="s">
        <v>7</v>
      </c>
      <c r="B12" s="19" t="s">
        <v>8</v>
      </c>
      <c r="C12" s="17"/>
      <c r="D12" s="14"/>
      <c r="E12" s="14"/>
      <c r="F12" s="14"/>
      <c r="G12" s="15"/>
      <c r="H12" s="14"/>
      <c r="I12" s="14"/>
      <c r="J12" s="14"/>
      <c r="K12" s="14"/>
      <c r="L12" s="18"/>
      <c r="M12" s="19"/>
      <c r="N12" s="17"/>
      <c r="O12" s="14"/>
      <c r="P12" s="14"/>
      <c r="Q12" s="14"/>
      <c r="R12" s="14"/>
      <c r="S12" s="14"/>
      <c r="T12" s="14"/>
      <c r="U12" s="14"/>
      <c r="V12" s="14"/>
      <c r="Y12" s="15"/>
      <c r="Z12" s="15"/>
      <c r="AA12" s="15"/>
    </row>
    <row r="13" spans="1:27" ht="16.5" thickBot="1" x14ac:dyDescent="0.3">
      <c r="A13" s="16"/>
      <c r="B13" s="17"/>
      <c r="C13" s="14"/>
      <c r="D13" s="14"/>
      <c r="E13" s="14"/>
      <c r="F13" s="14"/>
      <c r="G13" s="15"/>
      <c r="H13" s="14"/>
      <c r="I13" s="14"/>
      <c r="J13" s="14"/>
      <c r="K13" s="14"/>
      <c r="L13" s="18"/>
      <c r="M13" s="19"/>
      <c r="N13" s="17"/>
      <c r="O13" s="14"/>
      <c r="P13" s="14"/>
      <c r="Q13" s="14"/>
      <c r="R13" s="14"/>
      <c r="S13" s="14"/>
      <c r="T13" s="14"/>
      <c r="U13" s="14"/>
      <c r="V13" s="14"/>
      <c r="Y13" s="15"/>
      <c r="Z13" s="15"/>
      <c r="AA13" s="15"/>
    </row>
    <row r="14" spans="1:27" ht="15.75" thickBot="1" x14ac:dyDescent="0.3">
      <c r="A14" s="15"/>
      <c r="B14" s="15" t="s">
        <v>9</v>
      </c>
      <c r="C14" s="15"/>
      <c r="D14" s="15"/>
      <c r="E14" s="15"/>
      <c r="F14" s="15"/>
      <c r="G14" s="20"/>
      <c r="H14" s="21"/>
      <c r="J14" s="22"/>
      <c r="K14" s="22"/>
      <c r="N14" s="23"/>
      <c r="O14" s="23"/>
      <c r="P14" s="15"/>
    </row>
    <row r="15" spans="1:27" x14ac:dyDescent="0.25">
      <c r="A15" s="18"/>
      <c r="B15" s="24" t="s">
        <v>10</v>
      </c>
      <c r="C15" s="15" t="s">
        <v>11</v>
      </c>
      <c r="D15" s="15"/>
      <c r="E15" s="15"/>
      <c r="F15" s="15"/>
      <c r="G15" s="25" t="s">
        <v>12</v>
      </c>
      <c r="H15" s="26" t="s">
        <v>13</v>
      </c>
      <c r="J15" s="27"/>
      <c r="K15" s="27"/>
      <c r="N15" s="23"/>
      <c r="O15" s="23"/>
      <c r="P15" s="15"/>
    </row>
    <row r="16" spans="1:27" ht="15.75" thickBot="1" x14ac:dyDescent="0.3">
      <c r="A16" s="15"/>
      <c r="B16" s="28"/>
      <c r="C16" s="15"/>
      <c r="D16" s="15"/>
      <c r="E16" s="15"/>
      <c r="F16" s="15"/>
      <c r="G16" s="29"/>
      <c r="H16" s="30"/>
      <c r="J16" s="27"/>
      <c r="K16" s="27"/>
      <c r="N16" s="23"/>
      <c r="O16" s="23"/>
      <c r="P16" s="15"/>
    </row>
    <row r="17" spans="1:16" ht="29.25" customHeight="1" x14ac:dyDescent="0.25">
      <c r="A17" s="15"/>
      <c r="B17" s="31" t="s">
        <v>14</v>
      </c>
      <c r="C17" s="178" t="s">
        <v>15</v>
      </c>
      <c r="D17" s="179"/>
      <c r="E17" s="180"/>
      <c r="F17" s="32"/>
      <c r="G17" s="33">
        <v>39.700592690403752</v>
      </c>
      <c r="H17" s="34">
        <f>G17</f>
        <v>39.700592690403752</v>
      </c>
      <c r="J17" s="35"/>
      <c r="K17" s="35"/>
      <c r="N17" s="15"/>
      <c r="O17" s="15"/>
      <c r="P17" s="15"/>
    </row>
    <row r="18" spans="1:16" ht="32.25" customHeight="1" x14ac:dyDescent="0.25">
      <c r="A18" s="15"/>
      <c r="B18" s="31" t="s">
        <v>16</v>
      </c>
      <c r="C18" s="178" t="s">
        <v>17</v>
      </c>
      <c r="D18" s="179"/>
      <c r="E18" s="180"/>
      <c r="F18" s="36"/>
      <c r="G18" s="37">
        <v>79.880661137937992</v>
      </c>
      <c r="H18" s="38">
        <f>G18</f>
        <v>79.880661137937992</v>
      </c>
      <c r="J18" s="35"/>
      <c r="K18" s="35"/>
      <c r="N18" s="15"/>
      <c r="O18" s="15"/>
      <c r="P18" s="15"/>
    </row>
    <row r="19" spans="1:16" x14ac:dyDescent="0.25">
      <c r="A19" s="15"/>
      <c r="B19" s="31" t="s">
        <v>18</v>
      </c>
      <c r="C19" s="181"/>
      <c r="D19" s="182"/>
      <c r="E19" s="183"/>
      <c r="F19" s="36"/>
      <c r="G19" s="39"/>
      <c r="H19" s="38"/>
      <c r="J19" s="40"/>
      <c r="K19" s="35"/>
      <c r="N19" s="15"/>
      <c r="O19" s="15"/>
      <c r="P19" s="15"/>
    </row>
    <row r="20" spans="1:16" ht="40.9" customHeight="1" x14ac:dyDescent="0.25">
      <c r="A20" s="15"/>
      <c r="B20" s="41" t="s">
        <v>19</v>
      </c>
      <c r="C20" s="178" t="s">
        <v>20</v>
      </c>
      <c r="D20" s="179"/>
      <c r="E20" s="180"/>
      <c r="F20" s="36"/>
      <c r="G20" s="42"/>
      <c r="H20" s="43">
        <f>SUM(H17:H19)</f>
        <v>119.58125382834174</v>
      </c>
      <c r="J20" s="44"/>
      <c r="K20" s="44"/>
      <c r="N20" s="15"/>
      <c r="O20" s="15"/>
      <c r="P20" s="15"/>
    </row>
    <row r="21" spans="1:16" ht="15.75" thickBot="1" x14ac:dyDescent="0.3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5"/>
      <c r="N21" s="15"/>
      <c r="O21" s="15"/>
      <c r="P21" s="15"/>
    </row>
    <row r="22" spans="1:16" x14ac:dyDescent="0.25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</row>
    <row r="23" spans="1:16" ht="15.75" customHeight="1" outlineLevel="1" x14ac:dyDescent="0.25">
      <c r="A23" s="18" t="s">
        <v>21</v>
      </c>
      <c r="B23" s="19" t="s">
        <v>22</v>
      </c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</row>
    <row r="24" spans="1:16" ht="15" customHeight="1" outlineLevel="1" x14ac:dyDescent="0.25">
      <c r="A24" s="15"/>
      <c r="B24" s="45" t="s">
        <v>23</v>
      </c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</row>
    <row r="25" spans="1:16" ht="15" customHeight="1" outlineLevel="1" x14ac:dyDescent="0.25">
      <c r="A25" s="15"/>
      <c r="B25" s="4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</row>
    <row r="26" spans="1:16" ht="15" customHeight="1" outlineLevel="1" x14ac:dyDescent="0.25">
      <c r="A26" s="15"/>
      <c r="B26" s="46" t="s">
        <v>24</v>
      </c>
      <c r="E26" s="47"/>
      <c r="F26" s="48"/>
      <c r="G26" s="176" t="s">
        <v>108</v>
      </c>
      <c r="H26" s="176"/>
      <c r="I26" s="176"/>
      <c r="J26" s="176"/>
      <c r="K26" s="176"/>
      <c r="L26" s="176"/>
      <c r="M26" s="15"/>
      <c r="N26" s="15"/>
      <c r="O26" s="15"/>
      <c r="P26" s="15"/>
    </row>
    <row r="27" spans="1:16" ht="15" customHeight="1" outlineLevel="1" x14ac:dyDescent="0.25">
      <c r="A27" s="15"/>
      <c r="B27" s="49" t="s">
        <v>26</v>
      </c>
      <c r="C27" s="50"/>
      <c r="D27" s="50" t="s">
        <v>27</v>
      </c>
      <c r="E27" s="51" t="s">
        <v>28</v>
      </c>
      <c r="F27" s="52"/>
      <c r="G27" s="52"/>
      <c r="H27" s="52"/>
      <c r="I27" s="52"/>
      <c r="J27" s="52"/>
      <c r="K27" s="52"/>
      <c r="L27" s="52"/>
      <c r="M27" s="15"/>
      <c r="N27" s="15"/>
      <c r="O27" s="15"/>
      <c r="P27" s="15"/>
    </row>
    <row r="28" spans="1:16" ht="42.75" customHeight="1" outlineLevel="1" x14ac:dyDescent="0.25">
      <c r="A28" s="15"/>
      <c r="B28" s="53" t="s">
        <v>29</v>
      </c>
      <c r="C28" s="54" t="s">
        <v>30</v>
      </c>
      <c r="D28" s="54" t="s">
        <v>31</v>
      </c>
      <c r="E28" s="55" t="s">
        <v>31</v>
      </c>
      <c r="F28" s="56" t="s">
        <v>32</v>
      </c>
      <c r="G28" s="56"/>
      <c r="H28" s="56" t="s">
        <v>33</v>
      </c>
      <c r="I28" s="56" t="s">
        <v>34</v>
      </c>
      <c r="J28" s="56" t="s">
        <v>35</v>
      </c>
      <c r="K28" s="56" t="s">
        <v>36</v>
      </c>
      <c r="L28" s="57" t="s">
        <v>37</v>
      </c>
      <c r="M28" s="15"/>
      <c r="N28" s="15"/>
      <c r="O28" s="15"/>
      <c r="P28" s="15"/>
    </row>
    <row r="29" spans="1:16" ht="15" customHeight="1" outlineLevel="1" x14ac:dyDescent="0.25">
      <c r="A29" s="15"/>
      <c r="B29" s="58" t="s">
        <v>38</v>
      </c>
      <c r="C29" s="59" t="s">
        <v>39</v>
      </c>
      <c r="D29" s="59">
        <v>4006</v>
      </c>
      <c r="E29" s="60">
        <v>4705</v>
      </c>
      <c r="F29" s="61">
        <v>0</v>
      </c>
      <c r="G29" s="62"/>
      <c r="H29" s="61">
        <v>20486097.86601245</v>
      </c>
      <c r="I29" s="61">
        <v>1651852542.0109048</v>
      </c>
      <c r="J29" s="63">
        <f t="shared" ref="J29:J39" si="0">+$G$17/1000</f>
        <v>3.9700592690403755E-2</v>
      </c>
      <c r="K29" s="63">
        <f t="shared" ref="K29:K39" si="1">+$H$20/1000</f>
        <v>0.11958125382834174</v>
      </c>
      <c r="L29" s="64">
        <f t="shared" ref="L29:L39" si="2">(+F29+H29)*J29+(I29*K29)</f>
        <v>198343908.34039184</v>
      </c>
      <c r="M29" s="15"/>
      <c r="N29" s="15"/>
      <c r="O29" s="15"/>
      <c r="P29" s="15"/>
    </row>
    <row r="30" spans="1:16" ht="15" customHeight="1" outlineLevel="1" x14ac:dyDescent="0.25">
      <c r="A30" s="15"/>
      <c r="B30" s="58" t="s">
        <v>40</v>
      </c>
      <c r="C30" s="59" t="s">
        <v>39</v>
      </c>
      <c r="D30" s="59">
        <v>4010</v>
      </c>
      <c r="E30" s="60">
        <v>4705</v>
      </c>
      <c r="F30" s="61">
        <v>0</v>
      </c>
      <c r="G30" s="62"/>
      <c r="H30" s="61">
        <v>188942.68161331961</v>
      </c>
      <c r="I30" s="61">
        <v>15234987.695490753</v>
      </c>
      <c r="J30" s="63">
        <f t="shared" si="0"/>
        <v>3.9700592690403755E-2</v>
      </c>
      <c r="K30" s="63">
        <f t="shared" si="1"/>
        <v>0.11958125382834174</v>
      </c>
      <c r="L30" s="64">
        <f t="shared" si="2"/>
        <v>1829320.067130706</v>
      </c>
      <c r="M30" s="15"/>
      <c r="N30" s="15"/>
      <c r="O30" s="15"/>
      <c r="P30" s="15"/>
    </row>
    <row r="31" spans="1:16" ht="15" customHeight="1" outlineLevel="1" x14ac:dyDescent="0.25">
      <c r="A31" s="15"/>
      <c r="B31" s="58" t="s">
        <v>41</v>
      </c>
      <c r="C31" s="59" t="s">
        <v>39</v>
      </c>
      <c r="D31" s="59">
        <v>4035</v>
      </c>
      <c r="E31" s="60">
        <v>4705</v>
      </c>
      <c r="F31" s="61">
        <v>48461.873762883726</v>
      </c>
      <c r="G31" s="62"/>
      <c r="H31" s="61">
        <v>50572131.731830217</v>
      </c>
      <c r="I31" s="61">
        <v>324335379.60025686</v>
      </c>
      <c r="J31" s="63">
        <f t="shared" si="0"/>
        <v>3.9700592690403755E-2</v>
      </c>
      <c r="K31" s="63">
        <f t="shared" si="1"/>
        <v>0.11958125382834174</v>
      </c>
      <c r="L31" s="64">
        <f t="shared" si="2"/>
        <v>40794098.921971999</v>
      </c>
      <c r="M31" s="15"/>
      <c r="N31" s="15"/>
      <c r="O31" s="15"/>
      <c r="P31" s="15"/>
    </row>
    <row r="32" spans="1:16" ht="15" customHeight="1" outlineLevel="1" x14ac:dyDescent="0.25">
      <c r="A32" s="15"/>
      <c r="B32" s="58" t="s">
        <v>42</v>
      </c>
      <c r="C32" s="59" t="s">
        <v>39</v>
      </c>
      <c r="D32" s="59">
        <v>4010</v>
      </c>
      <c r="E32" s="60">
        <v>4705</v>
      </c>
      <c r="F32" s="61">
        <v>107415181.53365774</v>
      </c>
      <c r="G32" s="62"/>
      <c r="H32" s="61">
        <v>867420925.06113386</v>
      </c>
      <c r="I32" s="61">
        <v>505842845.62317544</v>
      </c>
      <c r="J32" s="63">
        <f t="shared" si="0"/>
        <v>3.9700592690403755E-2</v>
      </c>
      <c r="K32" s="63">
        <f t="shared" si="1"/>
        <v>0.11958125382834174</v>
      </c>
      <c r="L32" s="64">
        <f t="shared" si="2"/>
        <v>99190892.927534461</v>
      </c>
      <c r="M32" s="15"/>
      <c r="N32" s="15"/>
      <c r="O32" s="15"/>
      <c r="P32" s="15"/>
    </row>
    <row r="33" spans="1:16" ht="15" customHeight="1" outlineLevel="1" x14ac:dyDescent="0.25">
      <c r="A33" s="15"/>
      <c r="B33" s="58" t="s">
        <v>43</v>
      </c>
      <c r="C33" s="59" t="s">
        <v>39</v>
      </c>
      <c r="D33" s="59">
        <v>4025</v>
      </c>
      <c r="E33" s="60">
        <v>4705</v>
      </c>
      <c r="F33" s="61">
        <v>281197844.70187986</v>
      </c>
      <c r="G33" s="62"/>
      <c r="H33" s="61">
        <v>55856059.214696966</v>
      </c>
      <c r="I33" s="61">
        <v>9183599.0294421669</v>
      </c>
      <c r="J33" s="63">
        <f t="shared" si="0"/>
        <v>3.9700592690403755E-2</v>
      </c>
      <c r="K33" s="63">
        <f t="shared" si="1"/>
        <v>0.11958125382834174</v>
      </c>
      <c r="L33" s="64">
        <f t="shared" si="2"/>
        <v>14479426.040699935</v>
      </c>
      <c r="M33" s="15"/>
      <c r="N33" s="15"/>
      <c r="O33" s="15"/>
      <c r="P33" s="15"/>
    </row>
    <row r="34" spans="1:16" ht="15" customHeight="1" outlineLevel="1" x14ac:dyDescent="0.25">
      <c r="A34" s="15"/>
      <c r="B34" s="58" t="s">
        <v>44</v>
      </c>
      <c r="C34" s="59" t="s">
        <v>39</v>
      </c>
      <c r="D34" s="59">
        <v>4025</v>
      </c>
      <c r="E34" s="60">
        <v>4705</v>
      </c>
      <c r="F34" s="61">
        <v>493921011.59775847</v>
      </c>
      <c r="G34" s="62"/>
      <c r="H34" s="61">
        <v>66148036.643528998</v>
      </c>
      <c r="I34" s="61">
        <v>0</v>
      </c>
      <c r="J34" s="63">
        <f t="shared" si="0"/>
        <v>3.9700592690403755E-2</v>
      </c>
      <c r="K34" s="63">
        <f t="shared" si="1"/>
        <v>0.11958125382834174</v>
      </c>
      <c r="L34" s="64">
        <f t="shared" si="2"/>
        <v>22235073.162729446</v>
      </c>
      <c r="M34" s="15"/>
      <c r="N34" s="15"/>
      <c r="O34" s="15"/>
      <c r="P34" s="15"/>
    </row>
    <row r="35" spans="1:16" ht="15" customHeight="1" outlineLevel="1" x14ac:dyDescent="0.25">
      <c r="A35" s="15"/>
      <c r="B35" s="58" t="s">
        <v>45</v>
      </c>
      <c r="C35" s="59" t="s">
        <v>39</v>
      </c>
      <c r="D35" s="59">
        <v>4025</v>
      </c>
      <c r="E35" s="60">
        <v>4705</v>
      </c>
      <c r="F35" s="61">
        <v>0</v>
      </c>
      <c r="G35" s="62"/>
      <c r="H35" s="61">
        <v>17107205.673963737</v>
      </c>
      <c r="I35" s="61">
        <v>0</v>
      </c>
      <c r="J35" s="63">
        <f t="shared" si="0"/>
        <v>3.9700592690403755E-2</v>
      </c>
      <c r="K35" s="63">
        <f t="shared" si="1"/>
        <v>0.11958125382834174</v>
      </c>
      <c r="L35" s="64">
        <f t="shared" si="2"/>
        <v>679166.20453299838</v>
      </c>
      <c r="M35" s="15"/>
      <c r="N35" s="15"/>
      <c r="O35" s="15"/>
      <c r="P35" s="15"/>
    </row>
    <row r="36" spans="1:16" ht="15" customHeight="1" outlineLevel="1" x14ac:dyDescent="0.25">
      <c r="A36" s="15"/>
      <c r="B36" s="58" t="s">
        <v>46</v>
      </c>
      <c r="C36" s="59" t="s">
        <v>39</v>
      </c>
      <c r="D36" s="59">
        <v>4025</v>
      </c>
      <c r="E36" s="60">
        <v>4705</v>
      </c>
      <c r="F36" s="61">
        <v>0</v>
      </c>
      <c r="G36" s="62"/>
      <c r="H36" s="61">
        <v>0</v>
      </c>
      <c r="I36" s="61">
        <v>85043.081691055369</v>
      </c>
      <c r="J36" s="63">
        <f t="shared" si="0"/>
        <v>3.9700592690403755E-2</v>
      </c>
      <c r="K36" s="63">
        <f t="shared" si="1"/>
        <v>0.11958125382834174</v>
      </c>
      <c r="L36" s="64">
        <f t="shared" si="2"/>
        <v>10169.558338042494</v>
      </c>
      <c r="M36" s="15"/>
      <c r="N36" s="15"/>
      <c r="O36" s="15"/>
      <c r="P36" s="15"/>
    </row>
    <row r="37" spans="1:16" ht="15" customHeight="1" outlineLevel="1" x14ac:dyDescent="0.25">
      <c r="A37" s="15"/>
      <c r="B37" s="58" t="s">
        <v>47</v>
      </c>
      <c r="C37" s="59" t="s">
        <v>39</v>
      </c>
      <c r="D37" s="59">
        <v>4025</v>
      </c>
      <c r="E37" s="60">
        <v>4705</v>
      </c>
      <c r="F37" s="61">
        <v>0</v>
      </c>
      <c r="G37" s="62"/>
      <c r="H37" s="61">
        <v>4204.1748041201463</v>
      </c>
      <c r="I37" s="61">
        <v>6624866.0473044589</v>
      </c>
      <c r="J37" s="63">
        <f t="shared" si="0"/>
        <v>3.9700592690403755E-2</v>
      </c>
      <c r="K37" s="63">
        <f t="shared" si="1"/>
        <v>0.11958125382834174</v>
      </c>
      <c r="L37" s="64">
        <f t="shared" si="2"/>
        <v>792376.69661297521</v>
      </c>
      <c r="M37" s="15"/>
      <c r="N37" s="15"/>
      <c r="O37" s="15"/>
      <c r="P37" s="15"/>
    </row>
    <row r="38" spans="1:16" ht="15" customHeight="1" outlineLevel="1" x14ac:dyDescent="0.25">
      <c r="A38" s="15"/>
      <c r="B38" s="58"/>
      <c r="C38" s="59" t="s">
        <v>39</v>
      </c>
      <c r="D38" s="59">
        <v>4025</v>
      </c>
      <c r="E38" s="60">
        <v>4705</v>
      </c>
      <c r="F38" s="61"/>
      <c r="G38" s="62"/>
      <c r="H38" s="61"/>
      <c r="I38" s="61"/>
      <c r="J38" s="63">
        <f t="shared" si="0"/>
        <v>3.9700592690403755E-2</v>
      </c>
      <c r="K38" s="63">
        <f t="shared" si="1"/>
        <v>0.11958125382834174</v>
      </c>
      <c r="L38" s="64">
        <f t="shared" si="2"/>
        <v>0</v>
      </c>
      <c r="M38" s="15"/>
      <c r="N38" s="15"/>
      <c r="O38" s="15"/>
      <c r="P38" s="15"/>
    </row>
    <row r="39" spans="1:16" ht="15" customHeight="1" outlineLevel="1" x14ac:dyDescent="0.25">
      <c r="A39" s="15"/>
      <c r="B39" s="58"/>
      <c r="C39" s="59" t="s">
        <v>39</v>
      </c>
      <c r="D39" s="59">
        <v>4025</v>
      </c>
      <c r="E39" s="60">
        <v>4705</v>
      </c>
      <c r="F39" s="61"/>
      <c r="G39" s="62"/>
      <c r="H39" s="61"/>
      <c r="I39" s="61"/>
      <c r="J39" s="63">
        <f t="shared" si="0"/>
        <v>3.9700592690403755E-2</v>
      </c>
      <c r="K39" s="63">
        <f t="shared" si="1"/>
        <v>0.11958125382834174</v>
      </c>
      <c r="L39" s="64">
        <f t="shared" si="2"/>
        <v>0</v>
      </c>
      <c r="M39" s="15"/>
      <c r="N39" s="15"/>
      <c r="O39" s="15"/>
      <c r="P39" s="15"/>
    </row>
    <row r="40" spans="1:16" ht="15" customHeight="1" outlineLevel="1" x14ac:dyDescent="0.25">
      <c r="A40" s="15"/>
      <c r="B40" s="65" t="s">
        <v>48</v>
      </c>
      <c r="C40" s="66"/>
      <c r="D40" s="67"/>
      <c r="E40" s="68"/>
      <c r="F40" s="69"/>
      <c r="G40" s="70"/>
      <c r="H40" s="69"/>
      <c r="I40" s="71"/>
      <c r="J40" s="71"/>
      <c r="K40" s="69"/>
      <c r="L40" s="72">
        <f>SUM(L29:L39)</f>
        <v>378354431.91994244</v>
      </c>
      <c r="M40" s="15"/>
      <c r="N40" s="15"/>
      <c r="O40" s="15"/>
      <c r="P40" s="15"/>
    </row>
    <row r="41" spans="1:16" ht="15" customHeight="1" outlineLevel="1" x14ac:dyDescent="0.25">
      <c r="A41" s="15"/>
      <c r="B41" s="4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</row>
    <row r="42" spans="1:16" ht="15" customHeight="1" outlineLevel="1" x14ac:dyDescent="0.25">
      <c r="A42" s="15"/>
      <c r="B42" s="28"/>
      <c r="C42" s="15"/>
      <c r="D42" s="15"/>
      <c r="E42" s="15"/>
      <c r="F42" s="73"/>
      <c r="G42" s="73"/>
      <c r="H42" s="15"/>
      <c r="I42" s="15"/>
      <c r="J42" s="15"/>
      <c r="K42" s="15"/>
      <c r="L42" s="15"/>
      <c r="M42" s="15"/>
      <c r="N42" s="15"/>
      <c r="O42" s="15"/>
      <c r="P42" s="15"/>
    </row>
    <row r="43" spans="1:16" ht="15.75" customHeight="1" outlineLevel="1" x14ac:dyDescent="0.25">
      <c r="A43" s="15"/>
      <c r="B43" s="46" t="s">
        <v>49</v>
      </c>
      <c r="E43" s="47"/>
      <c r="F43" s="74"/>
      <c r="G43" s="176">
        <v>2031</v>
      </c>
      <c r="H43" s="176"/>
      <c r="I43" s="176"/>
      <c r="J43" s="176"/>
      <c r="K43" s="176"/>
      <c r="L43" s="176"/>
      <c r="M43" s="15"/>
      <c r="N43" s="15"/>
      <c r="O43" s="15"/>
      <c r="P43" s="15"/>
    </row>
    <row r="44" spans="1:16" ht="15" customHeight="1" outlineLevel="1" x14ac:dyDescent="0.25">
      <c r="A44" s="15"/>
      <c r="B44" s="49" t="s">
        <v>26</v>
      </c>
      <c r="C44" s="54"/>
      <c r="D44" s="50" t="s">
        <v>27</v>
      </c>
      <c r="E44" s="51" t="s">
        <v>28</v>
      </c>
      <c r="F44" s="75"/>
      <c r="G44" s="76" t="s">
        <v>50</v>
      </c>
      <c r="H44" s="77"/>
      <c r="I44" s="77"/>
      <c r="J44" s="78"/>
      <c r="K44" s="79" t="s">
        <v>51</v>
      </c>
      <c r="L44" s="80" t="s">
        <v>37</v>
      </c>
      <c r="M44" s="15"/>
      <c r="N44" s="15"/>
      <c r="O44" s="15"/>
      <c r="P44" s="15"/>
    </row>
    <row r="45" spans="1:16" ht="15" customHeight="1" outlineLevel="1" x14ac:dyDescent="0.25">
      <c r="A45" s="15"/>
      <c r="B45" s="58"/>
      <c r="C45" s="59"/>
      <c r="D45" s="59">
        <v>4035</v>
      </c>
      <c r="E45" s="60">
        <v>4707</v>
      </c>
      <c r="F45" s="81"/>
      <c r="G45" s="82">
        <f>F31</f>
        <v>48461.873762883726</v>
      </c>
      <c r="H45" s="77"/>
      <c r="I45" s="77"/>
      <c r="J45" s="83"/>
      <c r="K45" s="172">
        <v>3.4586188136851673E-2</v>
      </c>
      <c r="L45" s="85">
        <f>+K45*G45</f>
        <v>1676.1114834274524</v>
      </c>
      <c r="M45" s="15"/>
      <c r="N45" s="15"/>
      <c r="O45" s="15"/>
      <c r="P45" s="15"/>
    </row>
    <row r="46" spans="1:16" ht="15" customHeight="1" outlineLevel="1" x14ac:dyDescent="0.25">
      <c r="A46" s="15"/>
      <c r="B46" s="58"/>
      <c r="C46" s="59"/>
      <c r="D46" s="59">
        <v>4010</v>
      </c>
      <c r="E46" s="60">
        <v>4707</v>
      </c>
      <c r="F46" s="81"/>
      <c r="G46" s="82">
        <f t="shared" ref="G46:G48" si="3">F32</f>
        <v>107415181.53365774</v>
      </c>
      <c r="H46" s="77"/>
      <c r="I46" s="77"/>
      <c r="J46" s="83"/>
      <c r="K46" s="84">
        <f>K45</f>
        <v>3.4586188136851673E-2</v>
      </c>
      <c r="L46" s="85">
        <f>+K46*G46</f>
        <v>3715081.6772771622</v>
      </c>
      <c r="M46" s="15"/>
      <c r="N46" s="15"/>
      <c r="O46" s="15"/>
      <c r="P46" s="15"/>
    </row>
    <row r="47" spans="1:16" ht="15" customHeight="1" outlineLevel="1" x14ac:dyDescent="0.25">
      <c r="A47" s="15"/>
      <c r="B47" s="58"/>
      <c r="C47" s="59"/>
      <c r="D47" s="59">
        <v>4010</v>
      </c>
      <c r="E47" s="60">
        <v>4707</v>
      </c>
      <c r="F47" s="81"/>
      <c r="G47" s="82">
        <f t="shared" si="3"/>
        <v>281197844.70187986</v>
      </c>
      <c r="H47" s="77"/>
      <c r="I47" s="77"/>
      <c r="J47" s="83"/>
      <c r="K47" s="84">
        <f t="shared" ref="K47:K48" si="4">K46</f>
        <v>3.4586188136851673E-2</v>
      </c>
      <c r="L47" s="85">
        <f>+K47*G47</f>
        <v>9725561.5605364162</v>
      </c>
      <c r="M47" s="15"/>
      <c r="N47" s="15"/>
      <c r="O47" s="15"/>
      <c r="P47" s="15"/>
    </row>
    <row r="48" spans="1:16" ht="15" customHeight="1" outlineLevel="1" x14ac:dyDescent="0.25">
      <c r="A48" s="15"/>
      <c r="B48" s="58"/>
      <c r="C48" s="59"/>
      <c r="D48" s="59">
        <v>4010</v>
      </c>
      <c r="E48" s="60">
        <v>4707</v>
      </c>
      <c r="F48" s="81"/>
      <c r="G48" s="82">
        <f t="shared" si="3"/>
        <v>493921011.59775847</v>
      </c>
      <c r="H48" s="77"/>
      <c r="I48" s="77"/>
      <c r="J48" s="83"/>
      <c r="K48" s="84">
        <f t="shared" si="4"/>
        <v>3.4586188136851673E-2</v>
      </c>
      <c r="L48" s="85">
        <f>+K48*G48</f>
        <v>17082845.03186417</v>
      </c>
      <c r="M48" s="15"/>
      <c r="N48" s="15"/>
      <c r="O48" s="15"/>
      <c r="P48" s="15"/>
    </row>
    <row r="49" spans="1:16" ht="15" customHeight="1" outlineLevel="1" x14ac:dyDescent="0.25">
      <c r="A49" s="15"/>
      <c r="B49" s="58"/>
      <c r="C49" s="59"/>
      <c r="D49" s="59">
        <v>4010</v>
      </c>
      <c r="E49" s="60">
        <v>4707</v>
      </c>
      <c r="F49" s="81"/>
      <c r="G49" s="82"/>
      <c r="H49" s="77"/>
      <c r="I49" s="77"/>
      <c r="J49" s="86"/>
      <c r="K49" s="58"/>
      <c r="L49" s="85">
        <f>+K49*G49</f>
        <v>0</v>
      </c>
      <c r="M49" s="15"/>
      <c r="N49" s="15"/>
      <c r="O49" s="15"/>
      <c r="P49" s="15"/>
    </row>
    <row r="50" spans="1:16" ht="15" customHeight="1" outlineLevel="1" x14ac:dyDescent="0.25">
      <c r="A50" s="15"/>
      <c r="F50" s="87">
        <f>+F45+F46</f>
        <v>0</v>
      </c>
      <c r="G50" s="88">
        <f>SUM(G45:G49)</f>
        <v>882582499.70705891</v>
      </c>
      <c r="H50" s="77"/>
      <c r="I50" s="77"/>
      <c r="J50" s="89"/>
      <c r="K50" s="90"/>
      <c r="L50" s="91">
        <f>SUM(L45:L49)</f>
        <v>30525164.381161176</v>
      </c>
      <c r="M50" s="15"/>
      <c r="N50" s="15"/>
      <c r="O50" s="15"/>
      <c r="P50" s="15"/>
    </row>
    <row r="51" spans="1:16" ht="15" customHeight="1" outlineLevel="1" x14ac:dyDescent="0.25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</row>
    <row r="52" spans="1:16" ht="15.75" customHeight="1" outlineLevel="1" x14ac:dyDescent="0.25">
      <c r="B52" s="46" t="s">
        <v>52</v>
      </c>
      <c r="E52" s="47"/>
      <c r="F52" s="48"/>
      <c r="G52" s="176">
        <f>G43</f>
        <v>2031</v>
      </c>
      <c r="H52" s="176"/>
      <c r="I52" s="176"/>
      <c r="J52" s="176"/>
      <c r="K52" s="176"/>
      <c r="L52" s="176"/>
    </row>
    <row r="53" spans="1:16" ht="15" customHeight="1" outlineLevel="1" x14ac:dyDescent="0.25">
      <c r="A53" s="92"/>
      <c r="B53" s="49" t="s">
        <v>26</v>
      </c>
      <c r="C53" s="50"/>
      <c r="D53" s="50" t="s">
        <v>27</v>
      </c>
      <c r="E53" s="51" t="s">
        <v>28</v>
      </c>
      <c r="F53" s="52"/>
      <c r="G53" s="52"/>
      <c r="H53" s="52"/>
      <c r="I53" s="52"/>
      <c r="J53" s="52"/>
      <c r="K53" s="52"/>
      <c r="L53" s="57" t="s">
        <v>37</v>
      </c>
      <c r="M53" s="92"/>
      <c r="N53" s="92"/>
      <c r="O53" s="92"/>
      <c r="P53" s="92"/>
    </row>
    <row r="54" spans="1:16" ht="30.75" customHeight="1" outlineLevel="1" x14ac:dyDescent="0.25">
      <c r="B54" s="53" t="s">
        <v>29</v>
      </c>
      <c r="C54" s="54" t="s">
        <v>30</v>
      </c>
      <c r="D54" s="54" t="s">
        <v>31</v>
      </c>
      <c r="E54" s="54" t="s">
        <v>31</v>
      </c>
      <c r="F54" s="93"/>
      <c r="G54" s="93"/>
      <c r="H54" s="56" t="s">
        <v>53</v>
      </c>
      <c r="I54" s="94"/>
      <c r="J54" s="94"/>
      <c r="K54" s="93" t="s">
        <v>54</v>
      </c>
    </row>
    <row r="55" spans="1:16" ht="15" customHeight="1" outlineLevel="1" x14ac:dyDescent="0.25">
      <c r="B55" s="95" t="str">
        <f>IF(B29=0,"",B29)</f>
        <v>Residential</v>
      </c>
      <c r="C55" s="59" t="s">
        <v>39</v>
      </c>
      <c r="D55" s="59">
        <v>4006</v>
      </c>
      <c r="E55" s="59">
        <v>4707</v>
      </c>
      <c r="F55" s="96"/>
      <c r="G55" s="96"/>
      <c r="H55" s="97">
        <f>+H29</f>
        <v>20486097.86601245</v>
      </c>
      <c r="I55" s="96"/>
      <c r="J55" s="96"/>
      <c r="K55" s="98">
        <f>+$G$18/1000</f>
        <v>7.9880661137937986E-2</v>
      </c>
      <c r="L55" s="64">
        <f t="shared" ref="L55:L65" si="5">+K55*H55</f>
        <v>1636443.0416735751</v>
      </c>
    </row>
    <row r="56" spans="1:16" ht="15" customHeight="1" outlineLevel="1" x14ac:dyDescent="0.25">
      <c r="B56" s="95" t="str">
        <f t="shared" ref="B56:B65" si="6">IF(B30=0,"",B30)</f>
        <v>Residential Seasonal</v>
      </c>
      <c r="C56" s="59" t="s">
        <v>39</v>
      </c>
      <c r="D56" s="59">
        <v>4010</v>
      </c>
      <c r="E56" s="59">
        <v>4707</v>
      </c>
      <c r="F56" s="96"/>
      <c r="G56" s="96"/>
      <c r="H56" s="97">
        <f t="shared" ref="H56:H63" si="7">+H30</f>
        <v>188942.68161331961</v>
      </c>
      <c r="I56" s="96"/>
      <c r="J56" s="96"/>
      <c r="K56" s="98">
        <f>+$G$18/1000</f>
        <v>7.9880661137937986E-2</v>
      </c>
      <c r="L56" s="64">
        <f t="shared" si="5"/>
        <v>15092.86632444689</v>
      </c>
    </row>
    <row r="57" spans="1:16" ht="15" customHeight="1" outlineLevel="1" x14ac:dyDescent="0.25">
      <c r="B57" s="95" t="str">
        <f t="shared" si="6"/>
        <v>GS&lt;50</v>
      </c>
      <c r="C57" s="59" t="s">
        <v>39</v>
      </c>
      <c r="D57" s="59">
        <v>4035</v>
      </c>
      <c r="E57" s="59">
        <v>4707</v>
      </c>
      <c r="F57" s="96"/>
      <c r="G57" s="96"/>
      <c r="H57" s="97">
        <f>+H31</f>
        <v>50572131.731830217</v>
      </c>
      <c r="I57" s="96"/>
      <c r="J57" s="96"/>
      <c r="K57" s="98">
        <f>+$G$18/1000</f>
        <v>7.9880661137937986E-2</v>
      </c>
      <c r="L57" s="64">
        <f>+K57*H57</f>
        <v>4039735.3178934907</v>
      </c>
    </row>
    <row r="58" spans="1:16" ht="15" customHeight="1" outlineLevel="1" x14ac:dyDescent="0.25">
      <c r="B58" s="95" t="str">
        <f>IF(B32=0,"",B32)</f>
        <v>GS 50 - 2,999</v>
      </c>
      <c r="C58" s="59" t="s">
        <v>39</v>
      </c>
      <c r="D58" s="59">
        <v>4010</v>
      </c>
      <c r="E58" s="59">
        <v>4707</v>
      </c>
      <c r="F58" s="96"/>
      <c r="G58" s="96"/>
      <c r="H58" s="97">
        <f t="shared" si="7"/>
        <v>867420925.06113386</v>
      </c>
      <c r="I58" s="96"/>
      <c r="J58" s="96"/>
      <c r="K58" s="98">
        <f t="shared" ref="K58:K65" si="8">+$G$18/1000</f>
        <v>7.9880661137937986E-2</v>
      </c>
      <c r="L58" s="64">
        <f t="shared" si="5"/>
        <v>69290156.97876513</v>
      </c>
    </row>
    <row r="59" spans="1:16" ht="15" customHeight="1" outlineLevel="1" x14ac:dyDescent="0.25">
      <c r="B59" s="95" t="str">
        <f>IF(B33=0,"",B33)</f>
        <v>GS 3,000 - 4,999</v>
      </c>
      <c r="C59" s="59" t="s">
        <v>39</v>
      </c>
      <c r="D59" s="59">
        <v>4025</v>
      </c>
      <c r="E59" s="59">
        <v>4707</v>
      </c>
      <c r="F59" s="96"/>
      <c r="G59" s="96"/>
      <c r="H59" s="97">
        <f>+H33</f>
        <v>55856059.214696966</v>
      </c>
      <c r="I59" s="96"/>
      <c r="J59" s="96"/>
      <c r="K59" s="98">
        <f>+$G$18/1000</f>
        <v>7.9880661137937986E-2</v>
      </c>
      <c r="L59" s="64">
        <f t="shared" si="5"/>
        <v>4461818.938629807</v>
      </c>
    </row>
    <row r="60" spans="1:16" ht="15" customHeight="1" outlineLevel="1" x14ac:dyDescent="0.25">
      <c r="B60" s="95" t="str">
        <f t="shared" si="6"/>
        <v>Large Use</v>
      </c>
      <c r="C60" s="59" t="s">
        <v>39</v>
      </c>
      <c r="D60" s="59">
        <v>4025</v>
      </c>
      <c r="E60" s="59">
        <v>4707</v>
      </c>
      <c r="F60" s="96"/>
      <c r="G60" s="96"/>
      <c r="H60" s="97">
        <f t="shared" si="7"/>
        <v>66148036.643528998</v>
      </c>
      <c r="I60" s="96"/>
      <c r="J60" s="96"/>
      <c r="K60" s="98">
        <f t="shared" si="8"/>
        <v>7.9880661137937986E-2</v>
      </c>
      <c r="L60" s="64">
        <f t="shared" si="5"/>
        <v>5283948.9000616446</v>
      </c>
    </row>
    <row r="61" spans="1:16" ht="15" customHeight="1" outlineLevel="1" x14ac:dyDescent="0.25">
      <c r="B61" s="95" t="str">
        <f t="shared" si="6"/>
        <v>Street Light</v>
      </c>
      <c r="C61" s="59" t="s">
        <v>39</v>
      </c>
      <c r="D61" s="59">
        <v>4025</v>
      </c>
      <c r="E61" s="59">
        <v>4707</v>
      </c>
      <c r="F61" s="96"/>
      <c r="G61" s="96"/>
      <c r="H61" s="97">
        <f t="shared" si="7"/>
        <v>17107205.673963737</v>
      </c>
      <c r="I61" s="96"/>
      <c r="J61" s="96"/>
      <c r="K61" s="98">
        <f t="shared" si="8"/>
        <v>7.9880661137937986E-2</v>
      </c>
      <c r="L61" s="64">
        <f t="shared" si="5"/>
        <v>1366534.8994589073</v>
      </c>
    </row>
    <row r="62" spans="1:16" ht="15" customHeight="1" outlineLevel="1" x14ac:dyDescent="0.25">
      <c r="B62" s="95" t="str">
        <f>IF(B36=0,"",B36)</f>
        <v>Sentinel Light</v>
      </c>
      <c r="C62" s="59" t="s">
        <v>39</v>
      </c>
      <c r="D62" s="59">
        <v>4025</v>
      </c>
      <c r="E62" s="59">
        <v>4707</v>
      </c>
      <c r="F62" s="96"/>
      <c r="G62" s="96"/>
      <c r="H62" s="97">
        <f>+H36</f>
        <v>0</v>
      </c>
      <c r="I62" s="96"/>
      <c r="J62" s="96"/>
      <c r="K62" s="98">
        <f t="shared" si="8"/>
        <v>7.9880661137937986E-2</v>
      </c>
      <c r="L62" s="64">
        <f t="shared" si="5"/>
        <v>0</v>
      </c>
    </row>
    <row r="63" spans="1:16" ht="15" customHeight="1" outlineLevel="1" x14ac:dyDescent="0.25">
      <c r="B63" s="95" t="str">
        <f t="shared" si="6"/>
        <v>USL</v>
      </c>
      <c r="C63" s="59" t="s">
        <v>39</v>
      </c>
      <c r="D63" s="59">
        <v>4025</v>
      </c>
      <c r="E63" s="59">
        <v>4707</v>
      </c>
      <c r="F63" s="96"/>
      <c r="G63" s="96"/>
      <c r="H63" s="97">
        <f t="shared" si="7"/>
        <v>4204.1748041201463</v>
      </c>
      <c r="I63" s="96"/>
      <c r="J63" s="96"/>
      <c r="K63" s="98">
        <f t="shared" si="8"/>
        <v>7.9880661137937986E-2</v>
      </c>
      <c r="L63" s="64">
        <f t="shared" si="5"/>
        <v>335.83226289257823</v>
      </c>
    </row>
    <row r="64" spans="1:16" ht="15" customHeight="1" outlineLevel="1" x14ac:dyDescent="0.25">
      <c r="B64" s="95" t="str">
        <f t="shared" si="6"/>
        <v/>
      </c>
      <c r="C64" s="59" t="s">
        <v>39</v>
      </c>
      <c r="D64" s="59">
        <v>4025</v>
      </c>
      <c r="E64" s="59">
        <v>4707</v>
      </c>
      <c r="F64" s="96"/>
      <c r="G64" s="96"/>
      <c r="H64" s="97">
        <f>+H38</f>
        <v>0</v>
      </c>
      <c r="I64" s="96"/>
      <c r="J64" s="96"/>
      <c r="K64" s="98">
        <f t="shared" si="8"/>
        <v>7.9880661137937986E-2</v>
      </c>
      <c r="L64" s="64">
        <f>+K64*H64</f>
        <v>0</v>
      </c>
    </row>
    <row r="65" spans="1:16" ht="15" customHeight="1" outlineLevel="1" x14ac:dyDescent="0.25">
      <c r="B65" s="95" t="str">
        <f t="shared" si="6"/>
        <v/>
      </c>
      <c r="C65" s="59" t="s">
        <v>39</v>
      </c>
      <c r="D65" s="59">
        <v>4025</v>
      </c>
      <c r="E65" s="59">
        <v>4707</v>
      </c>
      <c r="F65" s="96"/>
      <c r="G65" s="96"/>
      <c r="H65" s="97">
        <f>+H39</f>
        <v>0</v>
      </c>
      <c r="I65" s="96"/>
      <c r="J65" s="96"/>
      <c r="K65" s="98">
        <f t="shared" si="8"/>
        <v>7.9880661137937986E-2</v>
      </c>
      <c r="L65" s="64">
        <f t="shared" si="5"/>
        <v>0</v>
      </c>
    </row>
    <row r="66" spans="1:16" ht="15" customHeight="1" outlineLevel="1" x14ac:dyDescent="0.25">
      <c r="B66" s="95" t="s">
        <v>55</v>
      </c>
      <c r="C66" s="54"/>
      <c r="D66" s="54"/>
      <c r="E66" s="55"/>
      <c r="F66" s="99"/>
      <c r="G66" s="99"/>
      <c r="H66" s="100">
        <f>SUM(H55:H65)</f>
        <v>1077783603.0475838</v>
      </c>
      <c r="I66" s="99"/>
      <c r="J66" s="99"/>
      <c r="K66" s="101"/>
      <c r="L66" s="72"/>
      <c r="P66" s="102"/>
    </row>
    <row r="67" spans="1:16" ht="15" customHeight="1" outlineLevel="1" x14ac:dyDescent="0.25">
      <c r="B67" s="49" t="s">
        <v>48</v>
      </c>
      <c r="C67" s="103"/>
      <c r="D67" s="50"/>
      <c r="E67" s="51"/>
      <c r="F67" s="104"/>
      <c r="G67" s="104"/>
      <c r="H67" s="104"/>
      <c r="I67" s="104"/>
      <c r="J67" s="104"/>
      <c r="K67" s="69"/>
      <c r="L67" s="105">
        <f>SUM(L55:L65)</f>
        <v>86094066.775069892</v>
      </c>
    </row>
    <row r="68" spans="1:16" ht="15" customHeight="1" outlineLevel="1" x14ac:dyDescent="0.25">
      <c r="B68" s="92"/>
      <c r="C68" s="106"/>
      <c r="D68" s="107"/>
      <c r="E68" s="107"/>
      <c r="F68" s="108"/>
      <c r="G68" s="108"/>
      <c r="H68" s="108"/>
      <c r="I68" s="108"/>
      <c r="J68" s="108"/>
      <c r="K68" s="108"/>
      <c r="L68" s="8"/>
    </row>
    <row r="69" spans="1:16" ht="15" customHeight="1" outlineLevel="1" x14ac:dyDescent="0.25">
      <c r="L69" s="109"/>
    </row>
    <row r="70" spans="1:16" ht="21" x14ac:dyDescent="0.55000000000000004">
      <c r="A70" s="1" t="s">
        <v>56</v>
      </c>
      <c r="F70" s="110"/>
      <c r="G70" s="110"/>
      <c r="H70" s="110"/>
      <c r="I70" s="110"/>
      <c r="J70" s="110"/>
      <c r="K70" s="110"/>
    </row>
    <row r="71" spans="1:16" x14ac:dyDescent="0.25">
      <c r="A71" s="1" t="s">
        <v>57</v>
      </c>
      <c r="G71" s="111"/>
      <c r="H71" s="111"/>
      <c r="I71" s="111"/>
      <c r="J71" s="111"/>
      <c r="K71" s="111"/>
    </row>
    <row r="72" spans="1:16" x14ac:dyDescent="0.25">
      <c r="A72" s="1" t="s">
        <v>58</v>
      </c>
    </row>
  </sheetData>
  <mergeCells count="8">
    <mergeCell ref="G43:L43"/>
    <mergeCell ref="G52:L52"/>
    <mergeCell ref="B4:I6"/>
    <mergeCell ref="C17:E17"/>
    <mergeCell ref="C18:E18"/>
    <mergeCell ref="C19:E19"/>
    <mergeCell ref="C20:E20"/>
    <mergeCell ref="G26:L26"/>
  </mergeCells>
  <conditionalFormatting sqref="B1">
    <cfRule type="expression" dxfId="0" priority="1" stopIfTrue="1">
      <formula>LEFT($C1,6)="Macros"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8167192D49BE74B8E487B64E9012969" ma:contentTypeVersion="46" ma:contentTypeDescription="Create a new document." ma:contentTypeScope="" ma:versionID="2ab638d31771d19a9d2060fda2accbc0">
  <xsd:schema xmlns:xsd="http://www.w3.org/2001/XMLSchema" xmlns:xs="http://www.w3.org/2001/XMLSchema" xmlns:p="http://schemas.microsoft.com/office/2006/metadata/properties" xmlns:ns2="6a95137c-d42e-468e-9f88-48056057fa51" targetNamespace="http://schemas.microsoft.com/office/2006/metadata/properties" ma:root="true" ma:fieldsID="cec26060faadc0b2fed06678648fdcf9" ns2:_="">
    <xsd:import namespace="6a95137c-d42e-468e-9f88-48056057fa51"/>
    <xsd:element name="properties">
      <xsd:complexType>
        <xsd:sequence>
          <xsd:element name="documentManagement">
            <xsd:complexType>
              <xsd:all>
                <xsd:element ref="ns2:IRR_x0020_Label" minOccurs="0"/>
                <xsd:element ref="ns2:Status" minOccurs="0"/>
                <xsd:element ref="ns2:Strategic_x003f_" minOccurs="0"/>
                <xsd:element ref="ns2:Witness_x0028_es_x0029_" minOccurs="0"/>
                <xsd:element ref="ns2:FinanceInputs_x002f_Validation" minOccurs="0"/>
                <xsd:element ref="ns2:Confidential" minOccurs="0"/>
                <xsd:element ref="ns2:TorysCounsel" minOccurs="0"/>
                <xsd:element ref="ns2:AnchorIRR" minOccurs="0"/>
                <xsd:element ref="ns2:CrossReference" minOccurs="0"/>
                <xsd:element ref="ns2:HasExcelAttachment" minOccurs="0"/>
                <xsd:element ref="ns2:RegContact" minOccurs="0"/>
                <xsd:element ref="ns2:Round2Topic" minOccurs="0"/>
                <xsd:element ref="ns2:Issue_x002f_Theme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SME_x0028_s_x0029_" minOccurs="0"/>
                <xsd:element ref="ns2:Intervenor" minOccurs="0"/>
                <xsd:element ref="ns2:S_x002e_SheehyStatus" minOccurs="0"/>
                <xsd:element ref="ns2:UsmanStatus" minOccurs="0"/>
                <xsd:element ref="ns2:SaadStatus" minOccurs="0"/>
                <xsd:element ref="ns2:SamStatus" minOccurs="0"/>
                <xsd:element ref="ns2:MunishStatus" minOccurs="0"/>
                <xsd:element ref="ns2:LincolnStatus" minOccurs="0"/>
                <xsd:element ref="ns2:KristonStatus" minOccurs="0"/>
                <xsd:element ref="ns2:BradStatus" minOccurs="0"/>
                <xsd:element ref="ns2:S_x002e_VetsisStatus" minOccurs="0"/>
                <xsd:element ref="ns2:CynthiaStatus" minOccurs="0"/>
                <xsd:element ref="ns2:ZubairStatus" minOccurs="0"/>
                <xsd:element ref="ns2:ExhibitRef" minOccurs="0"/>
                <xsd:element ref="ns2:Ex_x002e_" minOccurs="0"/>
                <xsd:element ref="ns2:BBA_DRP" minOccurs="0"/>
                <xsd:element ref="ns2:ErinIntervention" minOccurs="0"/>
                <xsd:element ref="ns2:Attachment" minOccurs="0"/>
                <xsd:element ref="ns2:GlenWinn" minOccurs="0"/>
                <xsd:element ref="ns2:StatusNotes" minOccurs="0"/>
                <xsd:element ref="ns2:GeneralNotes" minOccurs="0"/>
                <xsd:element ref="ns2:MediaServiceBillingMetadata" minOccurs="0"/>
                <xsd:element ref="ns2:BBA_Comments" minOccurs="0"/>
                <xsd:element ref="ns2:IRR" minOccurs="0"/>
                <xsd:element ref="ns2:ABlair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95137c-d42e-468e-9f88-48056057fa51" elementFormDefault="qualified">
    <xsd:import namespace="http://schemas.microsoft.com/office/2006/documentManagement/types"/>
    <xsd:import namespace="http://schemas.microsoft.com/office/infopath/2007/PartnerControls"/>
    <xsd:element name="IRR_x0020_Label" ma:index="1" nillable="true" ma:displayName="IRR Label" ma:description="Exhibit-Intervenor-#" ma:internalName="IRR_x0020_Label">
      <xsd:simpleType>
        <xsd:restriction base="dms:Text">
          <xsd:maxLength value="255"/>
        </xsd:restriction>
      </xsd:simpleType>
    </xsd:element>
    <xsd:element name="Status" ma:index="2" nillable="true" ma:displayName="Main Status (REG ONLY)" ma:default="Drafting stage" ma:description="Stage of production" ma:format="Dropdown" ma:internalName="Status">
      <xsd:simpleType>
        <xsd:restriction base="dms:Choice">
          <xsd:enumeration value="Drafting stage"/>
          <xsd:enumeration value="Draft - ready for Reg review"/>
          <xsd:enumeration value="Witness signed off"/>
          <xsd:enumeration value="Final - To be redacted"/>
          <xsd:enumeration value="Final - Ready for PDF"/>
          <xsd:enumeration value="Torys review required"/>
          <xsd:enumeration value="Torys review complete"/>
          <xsd:enumeration value="ERIN or Στέφανος to review"/>
          <xsd:enumeration value="Reg review complete - ready for sign off"/>
          <xsd:enumeration value="Deferred to Round 2"/>
        </xsd:restriction>
      </xsd:simpleType>
    </xsd:element>
    <xsd:element name="Strategic_x003f_" ma:index="3" nillable="true" ma:displayName="Strategic?" ma:default="0" ma:description="IRRs that require legal review, tie to broader issues, and/or bear risk due to questions asked" ma:format="Dropdown" ma:internalName="Strategic_x003f_">
      <xsd:simpleType>
        <xsd:restriction base="dms:Boolean"/>
      </xsd:simpleType>
    </xsd:element>
    <xsd:element name="Witness_x0028_es_x0029_" ma:index="4" nillable="true" ma:displayName="Witness(es)" ma:description="All Witnesses responsible for approving responses" ma:format="Dropdown" ma:internalName="Witness_x0028_es_x0029_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Cynthia"/>
                    <xsd:enumeration value="Zubair"/>
                    <xsd:enumeration value="S. Sheehy"/>
                    <xsd:enumeration value="S. Vetsis"/>
                    <xsd:enumeration value="Sam"/>
                    <xsd:enumeration value="Usman"/>
                    <xsd:enumeration value="Saad"/>
                    <xsd:enumeration value="Munish"/>
                    <xsd:enumeration value="Kriston"/>
                    <xsd:enumeration value="Lincoln"/>
                    <xsd:enumeration value="Brad"/>
                    <xsd:enumeration value="A. Blair"/>
                    <xsd:enumeration value="S. Fenrick (SV)"/>
                    <xsd:enumeration value="Not Yet Assigned"/>
                  </xsd:restriction>
                </xsd:simpleType>
              </xsd:element>
            </xsd:sequence>
          </xsd:extension>
        </xsd:complexContent>
      </xsd:complexType>
    </xsd:element>
    <xsd:element name="FinanceInputs_x002f_Validation" ma:index="5" nillable="true" ma:displayName="Finance Inputs/Validation" ma:default="N/A" ma:description="Response requires data from Finance, or Finance review and validation" ma:format="Dropdown" ma:internalName="FinanceInputs_x002f_Validation">
      <xsd:simpleType>
        <xsd:restriction base="dms:Choice">
          <xsd:enumeration value="Finance review or inputs outstanding"/>
          <xsd:enumeration value="Ready for Finance review"/>
          <xsd:enumeration value="Finance review/input complete"/>
          <xsd:enumeration value="N/A"/>
        </xsd:restriction>
      </xsd:simpleType>
    </xsd:element>
    <xsd:element name="Confidential" ma:index="6" nillable="true" ma:displayName="Confidential" ma:default="N/A" ma:description="Stage of confidentiality for those requiring that treatment" ma:format="Dropdown" ma:internalName="Confidential">
      <xsd:simpleType>
        <xsd:restriction base="dms:Choice">
          <xsd:enumeration value="Possibly Confidential - Internal review required"/>
          <xsd:enumeration value="Confidential - Redactions needed"/>
          <xsd:enumeration value="Confidential - Proposed redactions ready"/>
          <xsd:enumeration value="Confidential - Torys review required"/>
          <xsd:enumeration value="Confidential - Elexicon input required"/>
          <xsd:enumeration value="Confidential - Ready - Marked-up version"/>
          <xsd:enumeration value="Confidential - Ready - Public version"/>
          <xsd:enumeration value="N/A"/>
          <xsd:enumeration value="Reviewed - Confirmed not confidential"/>
        </xsd:restriction>
      </xsd:simpleType>
    </xsd:element>
    <xsd:element name="TorysCounsel" ma:index="7" nillable="true" ma:displayName="Torys' Counsel" ma:default="N/A" ma:description="Name of lawyer" ma:format="Dropdown" ma:internalName="TorysCounsel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Daliana"/>
                    <xsd:enumeration value="Daniel"/>
                    <xsd:enumeration value="Meghan"/>
                    <xsd:enumeration value="Arlen"/>
                    <xsd:enumeration value="Jonathan"/>
                    <xsd:enumeration value="N/A"/>
                  </xsd:restriction>
                </xsd:simpleType>
              </xsd:element>
            </xsd:sequence>
          </xsd:extension>
        </xsd:complexContent>
      </xsd:complexType>
    </xsd:element>
    <xsd:element name="AnchorIRR" ma:index="8" nillable="true" ma:displayName="Anchor IRR" ma:default="0" ma:description="Identifies IRRs that address key topics and are cite in other IR responses" ma:format="Dropdown" ma:internalName="AnchorIRR">
      <xsd:simpleType>
        <xsd:restriction base="dms:Boolean"/>
      </xsd:simpleType>
    </xsd:element>
    <xsd:element name="CrossReference" ma:index="9" nillable="true" ma:displayName="Cross Reference" ma:description="Captures duplicative or related IRRs to Anchor responses" ma:format="Dropdown" ma:internalName="CrossReference">
      <xsd:simpleType>
        <xsd:restriction base="dms:Note">
          <xsd:maxLength value="255"/>
        </xsd:restriction>
      </xsd:simpleType>
    </xsd:element>
    <xsd:element name="HasExcelAttachment" ma:index="10" nillable="true" ma:displayName="Has Excel Attachment" ma:default="0" ma:description="Identifies IRRs that have Excel attachments that need to be reviewed by the Witness" ma:format="Dropdown" ma:internalName="HasExcelAttachment">
      <xsd:simpleType>
        <xsd:restriction base="dms:Boolean"/>
      </xsd:simpleType>
    </xsd:element>
    <xsd:element name="RegContact" ma:index="11" nillable="true" ma:displayName="Reg Contact" ma:description="Regulatory team member responsible for project management / review" ma:format="Dropdown" ma:internalName="RegContact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Carlisle"/>
                    <xsd:enumeration value="Jeff"/>
                    <xsd:enumeration value="Susan"/>
                    <xsd:enumeration value="Erin"/>
                    <xsd:enumeration value="Not Yet Assigned"/>
                  </xsd:restriction>
                </xsd:simpleType>
              </xsd:element>
            </xsd:sequence>
          </xsd:extension>
        </xsd:complexContent>
      </xsd:complexType>
    </xsd:element>
    <xsd:element name="Round2Topic" ma:index="12" nillable="true" ma:displayName="Round 2 Topic" ma:default="0" ma:description="IRRs that relate to evidence update items and should be deferred to the second round. " ma:format="Dropdown" ma:internalName="Round2Topic">
      <xsd:simpleType>
        <xsd:restriction base="dms:Boolean"/>
      </xsd:simpleType>
    </xsd:element>
    <xsd:element name="Issue_x002f_Theme" ma:index="13" nillable="true" ma:displayName="Issue/Theme" ma:description="Tag issue/theme to ensure alignment across multiple IRRs" ma:format="Dropdown" ma:internalName="Issue_x002f_Theme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Synergies"/>
                        <xsd:enumeration value="Merger"/>
                        <xsd:enumeration value="Productivity and Efficiency"/>
                        <xsd:enumeration value="Modernization and/or Dx NEXT"/>
                        <xsd:enumeration value="Rate Framework and Clearspring"/>
                        <xsd:enumeration value="Stretch Factor"/>
                        <xsd:enumeration value="Inflation"/>
                        <xsd:enumeration value="Benchmarking"/>
                        <xsd:enumeration value="Investment Planning"/>
                        <xsd:enumeration value="Customer Growth"/>
                        <xsd:enumeration value="Stations Investments"/>
                        <xsd:enumeration value="Reactive Captial"/>
                        <xsd:enumeration value="Customer Engagement"/>
                        <xsd:enumeration value="Reliability"/>
                        <xsd:enumeration value="eDSM"/>
                        <xsd:enumeration value="Capacity and Load Forecast"/>
                        <xsd:enumeration value="Asset Condition and ACA"/>
                        <xsd:enumeration value="Execution and Contractors"/>
                        <xsd:enumeration value="NWS and DERs"/>
                        <xsd:enumeration value="DVAs"/>
                        <xsd:enumeration value="New DVAs"/>
                        <xsd:enumeration value="Workforce and Compensation"/>
                        <xsd:enumeration value="Shared Services"/>
                        <xsd:enumeration value="Letters of Comment"/>
                        <xsd:enumeration value="RRWF"/>
                        <xsd:enumeration value="Chapter 2 Appendices"/>
                        <xsd:enumeration value="Application Costs"/>
                        <xsd:enumeration value="Historical ISA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MediaServiceMetadata" ma:index="17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8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SME_x0028_s_x0029_" ma:index="24" nillable="true" ma:displayName="SME(s)" ma:description="Magda Sulzycki" ma:format="Dropdown" ma:internalName="SME_x0028_s_x0029_">
      <xsd:simpleType>
        <xsd:restriction base="dms:Text">
          <xsd:maxLength value="255"/>
        </xsd:restriction>
      </xsd:simpleType>
    </xsd:element>
    <xsd:element name="Intervenor" ma:index="25" nillable="true" ma:displayName="Intervenor" ma:description="Acronym identifying Intervenor" ma:format="Dropdown" ma:internalName="Intervenor">
      <xsd:simpleType>
        <xsd:restriction base="dms:Choice">
          <xsd:enumeration value="OEB Staff"/>
          <xsd:enumeration value="BOMA"/>
          <xsd:enumeration value="CCMBC"/>
          <xsd:enumeration value="CCC"/>
          <xsd:enumeration value="DRC"/>
          <xsd:enumeration value="Energy Probe"/>
          <xsd:enumeration value="Pollution Probe"/>
          <xsd:enumeration value="PWU"/>
          <xsd:enumeration value="QMA"/>
          <xsd:enumeration value="SEC"/>
          <xsd:enumeration value="VECC"/>
          <xsd:enumeration value="N/A"/>
        </xsd:restriction>
      </xsd:simpleType>
    </xsd:element>
    <xsd:element name="S_x002e_SheehyStatus" ma:index="26" nillable="true" ma:displayName="S. Sheehy Status" ma:default="N/A" ma:format="Dropdown" ma:internalName="S_x002e_SheehyStatus">
      <xsd:simpleType>
        <xsd:restriction base="dms:Choice">
          <xsd:enumeration value="Draft - with DRP/SME"/>
          <xsd:enumeration value="Draft - Ready for Witness Review"/>
          <xsd:enumeration value="DRP/SME - Revisions/inputs required"/>
          <xsd:enumeration value="Revised draft - with DRP/SME"/>
          <xsd:enumeration value="Revised draft - Ready for Witness Review"/>
          <xsd:enumeration value="Witness review complete"/>
          <xsd:enumeration value="Reg review complete - Ready for sign-off"/>
          <xsd:enumeration value="Witness signed off"/>
          <xsd:enumeration value="N/A"/>
        </xsd:restriction>
      </xsd:simpleType>
    </xsd:element>
    <xsd:element name="UsmanStatus" ma:index="27" nillable="true" ma:displayName="Usman Status" ma:default="N/A" ma:format="Dropdown" ma:internalName="UsmanStatus">
      <xsd:simpleType>
        <xsd:restriction base="dms:Choice">
          <xsd:enumeration value="Draft - with DRP/SME"/>
          <xsd:enumeration value="Draft - Ready for Witness review"/>
          <xsd:enumeration value="DRP/SME - Revisions/inputs required"/>
          <xsd:enumeration value="Revised draft - with DRP/SME"/>
          <xsd:enumeration value="Revised draft - Ready for Witness review"/>
          <xsd:enumeration value="Witness review complete"/>
          <xsd:enumeration value="Reg review complete - Ready for sign-off"/>
          <xsd:enumeration value="Witness signed off"/>
          <xsd:enumeration value="N/A"/>
        </xsd:restriction>
      </xsd:simpleType>
    </xsd:element>
    <xsd:element name="SaadStatus" ma:index="28" nillable="true" ma:displayName="Saad Status" ma:default="N/A" ma:format="Dropdown" ma:internalName="SaadStatus">
      <xsd:simpleType>
        <xsd:restriction base="dms:Choice">
          <xsd:enumeration value="Draft - with DRP/SME"/>
          <xsd:enumeration value="Draft - Ready for Witness review"/>
          <xsd:enumeration value="DRP/SME - Revisions/inputs required"/>
          <xsd:enumeration value="Revised draft - with DRP/SME"/>
          <xsd:enumeration value="Revised draft - Ready for Witness review"/>
          <xsd:enumeration value="Witness review complete"/>
          <xsd:enumeration value="Reg review complete - Ready for sign-off"/>
          <xsd:enumeration value="Witness signed off"/>
          <xsd:enumeration value="N/A"/>
        </xsd:restriction>
      </xsd:simpleType>
    </xsd:element>
    <xsd:element name="SamStatus" ma:index="29" nillable="true" ma:displayName="Sam Status" ma:default="N/A" ma:format="Dropdown" ma:internalName="SamStatus">
      <xsd:simpleType>
        <xsd:restriction base="dms:Choice">
          <xsd:enumeration value="Draft - with DRP/SME"/>
          <xsd:enumeration value="Draft - Ready for Witness review"/>
          <xsd:enumeration value="DRP/SME - Revisions/inputs required"/>
          <xsd:enumeration value="Revised draft - with DRP/SME"/>
          <xsd:enumeration value="Revised draft - Ready for Witness review"/>
          <xsd:enumeration value="Witness review complete"/>
          <xsd:enumeration value="Reg review complete - Ready for sign-off"/>
          <xsd:enumeration value="Witness signed off"/>
          <xsd:enumeration value="N/A"/>
        </xsd:restriction>
      </xsd:simpleType>
    </xsd:element>
    <xsd:element name="MunishStatus" ma:index="30" nillable="true" ma:displayName="Munish Status" ma:default="N/A" ma:format="Dropdown" ma:internalName="MunishStatus">
      <xsd:simpleType>
        <xsd:restriction base="dms:Choice">
          <xsd:enumeration value="Draft - with DRP/SME"/>
          <xsd:enumeration value="Draft - Ready for Witness review"/>
          <xsd:enumeration value="DRP/SME - Revisions/inputs required"/>
          <xsd:enumeration value="Revised draft - with DRP/SME"/>
          <xsd:enumeration value="Revised draft - Ready for Witness Review"/>
          <xsd:enumeration value="Witness review complete"/>
          <xsd:enumeration value="Reg review complete - Ready for sign-off"/>
          <xsd:enumeration value="Witness signed off"/>
          <xsd:enumeration value="N/A"/>
        </xsd:restriction>
      </xsd:simpleType>
    </xsd:element>
    <xsd:element name="LincolnStatus" ma:index="31" nillable="true" ma:displayName="Lincoln Status" ma:default="N/A" ma:format="Dropdown" ma:internalName="LincolnStatus">
      <xsd:simpleType>
        <xsd:restriction base="dms:Choice">
          <xsd:enumeration value="Draft - with DRP/SME"/>
          <xsd:enumeration value="Draft - Ready for Witness review"/>
          <xsd:enumeration value="DRP/SME - Revisions/inputs required"/>
          <xsd:enumeration value="Revised draft - with DRP/SME"/>
          <xsd:enumeration value="Revised draft - Ready for Witness review"/>
          <xsd:enumeration value="Witness review complete"/>
          <xsd:enumeration value="Reg review complete - Ready for sign-off"/>
          <xsd:enumeration value="Witness signed off"/>
          <xsd:enumeration value="N/A"/>
        </xsd:restriction>
      </xsd:simpleType>
    </xsd:element>
    <xsd:element name="KristonStatus" ma:index="32" nillable="true" ma:displayName="Kriston Status" ma:default="N/A" ma:format="Dropdown" ma:internalName="KristonStatus">
      <xsd:simpleType>
        <xsd:restriction base="dms:Choice">
          <xsd:enumeration value="Draft - with DRP/SME"/>
          <xsd:enumeration value="Draft - Ready for Witness Review"/>
          <xsd:enumeration value="DRP/SME - Revisions/inputs required"/>
          <xsd:enumeration value="Revised draft - with DRP/SME"/>
          <xsd:enumeration value="Revised draft - Ready for Witness review"/>
          <xsd:enumeration value="Witness review complete"/>
          <xsd:enumeration value="Reg review complete - Ready for sign-off"/>
          <xsd:enumeration value="Witness signed off"/>
          <xsd:enumeration value="N/A"/>
        </xsd:restriction>
      </xsd:simpleType>
    </xsd:element>
    <xsd:element name="BradStatus" ma:index="33" nillable="true" ma:displayName="Brad Status" ma:default="N/A" ma:format="Dropdown" ma:internalName="BradStatus">
      <xsd:simpleType>
        <xsd:restriction base="dms:Choice">
          <xsd:enumeration value="Draft - with DRP/SME"/>
          <xsd:enumeration value="Draft - Ready for Witness review"/>
          <xsd:enumeration value="DRP/SME - Revisions/inputs required"/>
          <xsd:enumeration value="Revised draft - with DRP/SME"/>
          <xsd:enumeration value="Revised draft - Ready for Witness review"/>
          <xsd:enumeration value="Witness review complete"/>
          <xsd:enumeration value="Reg review complete - Ready for sign-off"/>
          <xsd:enumeration value="Witness signed off"/>
          <xsd:enumeration value="N/A"/>
        </xsd:restriction>
      </xsd:simpleType>
    </xsd:element>
    <xsd:element name="S_x002e_VetsisStatus" ma:index="34" nillable="true" ma:displayName="Στέφανος" ma:default="N/A" ma:format="Dropdown" ma:internalName="S_x002e_VetsisStatus">
      <xsd:simpleType>
        <xsd:restriction base="dms:Choice">
          <xsd:enumeration value="Draft - with DRP/SME"/>
          <xsd:enumeration value="Draft - Ready for Witness review"/>
          <xsd:enumeration value="DRP/SME - Revisions/inputs required"/>
          <xsd:enumeration value="Revised draft - with DRP/SME"/>
          <xsd:enumeration value="Revised draft - Ready for Witness review"/>
          <xsd:enumeration value="Witness review complete"/>
          <xsd:enumeration value="Reg review complete - Ready for sign-off"/>
          <xsd:enumeration value="Witness signed off"/>
          <xsd:enumeration value="N/A"/>
        </xsd:restriction>
      </xsd:simpleType>
    </xsd:element>
    <xsd:element name="CynthiaStatus" ma:index="35" nillable="true" ma:displayName="Cynthia Status" ma:default="N/A" ma:format="Dropdown" ma:internalName="CynthiaStatus">
      <xsd:simpleType>
        <xsd:restriction base="dms:Choice">
          <xsd:enumeration value="Draft - with DRP/SME"/>
          <xsd:enumeration value="Draft - Ready for Witness review"/>
          <xsd:enumeration value="DRP/SME - Revisions/inputs required"/>
          <xsd:enumeration value="Revised draft - with DRP/SME"/>
          <xsd:enumeration value="Revised draft - Ready for Witness review"/>
          <xsd:enumeration value="Witness review complete"/>
          <xsd:enumeration value="Ready for sign-off"/>
          <xsd:enumeration value="Witness signed off"/>
          <xsd:enumeration value="N/A"/>
        </xsd:restriction>
      </xsd:simpleType>
    </xsd:element>
    <xsd:element name="ZubairStatus" ma:index="36" nillable="true" ma:displayName="Zubair Status" ma:default="N/A" ma:format="Dropdown" ma:internalName="ZubairStatus">
      <xsd:simpleType>
        <xsd:restriction base="dms:Choice">
          <xsd:enumeration value="Draft - with DRP/SME"/>
          <xsd:enumeration value="Draft - Ready for Witness review"/>
          <xsd:enumeration value="DRP/SME - Revisions/inputs required"/>
          <xsd:enumeration value="Revised draft - with DRP/SME"/>
          <xsd:enumeration value="Revised draft - Ready for Witness review"/>
          <xsd:enumeration value="Witness review complete"/>
          <xsd:enumeration value="Reg review complete - Ready for sign-off"/>
          <xsd:enumeration value="Witness signed off"/>
          <xsd:enumeration value="N/A"/>
        </xsd:restriction>
      </xsd:simpleType>
    </xsd:element>
    <xsd:element name="ExhibitRef" ma:index="37" nillable="true" ma:displayName="Exhibit Ref" ma:format="Dropdown" ma:internalName="ExhibitRef">
      <xsd:simpleType>
        <xsd:restriction base="dms:Text">
          <xsd:maxLength value="255"/>
        </xsd:restriction>
      </xsd:simpleType>
    </xsd:element>
    <xsd:element name="Ex_x002e_" ma:index="38" nillable="true" ma:displayName="Ex." ma:default="Ex 1" ma:format="RadioButtons" ma:internalName="Ex_x002e_">
      <xsd:simpleType>
        <xsd:restriction base="dms:Choice">
          <xsd:enumeration value="Ex 1"/>
          <xsd:enumeration value="Ex 2"/>
          <xsd:enumeration value="Ex 3"/>
          <xsd:enumeration value="Ex 4"/>
          <xsd:enumeration value="Ex 5"/>
          <xsd:enumeration value="Ex 6"/>
          <xsd:enumeration value="Ex 7"/>
          <xsd:enumeration value="Ex 8"/>
          <xsd:enumeration value="Ex 9"/>
          <xsd:enumeration value="Ex 10"/>
        </xsd:restriction>
      </xsd:simpleType>
    </xsd:element>
    <xsd:element name="BBA_DRP" ma:index="39" nillable="true" ma:displayName="BBA_DRP" ma:format="Dropdown" ma:list="UserInfo" ma:SharePointGroup="0" ma:internalName="BBA_DRP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rinIntervention" ma:index="40" nillable="true" ma:displayName="Erin Intervention" ma:default="0" ma:format="Dropdown" ma:internalName="ErinIntervention">
      <xsd:simpleType>
        <xsd:restriction base="dms:Boolean"/>
      </xsd:simpleType>
    </xsd:element>
    <xsd:element name="Attachment" ma:index="41" nillable="true" ma:displayName="Attachment" ma:default="0" ma:format="Dropdown" ma:internalName="Attachment">
      <xsd:simpleType>
        <xsd:restriction base="dms:Boolean"/>
      </xsd:simpleType>
    </xsd:element>
    <xsd:element name="GlenWinn" ma:index="42" nillable="true" ma:displayName="Glen Winn" ma:format="Dropdown" ma:list="UserInfo" ma:SharePointGroup="0" ma:internalName="GlenWinn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tatusNotes" ma:index="43" nillable="true" ma:displayName="Status Notes" ma:format="Dropdown" ma:internalName="StatusNotes">
      <xsd:simpleType>
        <xsd:restriction base="dms:Note">
          <xsd:maxLength value="255"/>
        </xsd:restriction>
      </xsd:simpleType>
    </xsd:element>
    <xsd:element name="GeneralNotes" ma:index="44" nillable="true" ma:displayName="General Notes" ma:description="General notes to aid in completion of IRs" ma:format="Dropdown" ma:internalName="GeneralNotes">
      <xsd:simpleType>
        <xsd:restriction base="dms:Note">
          <xsd:maxLength value="255"/>
        </xsd:restriction>
      </xsd:simpleType>
    </xsd:element>
    <xsd:element name="MediaServiceBillingMetadata" ma:index="45" nillable="true" ma:displayName="MediaServiceBillingMetadata" ma:hidden="true" ma:internalName="MediaServiceBillingMetadata" ma:readOnly="true">
      <xsd:simpleType>
        <xsd:restriction base="dms:Note"/>
      </xsd:simpleType>
    </xsd:element>
    <xsd:element name="BBA_Comments" ma:index="46" nillable="true" ma:displayName="BBA_Comments" ma:format="Dropdown" ma:internalName="BBA_Comments">
      <xsd:simpleType>
        <xsd:restriction base="dms:Note">
          <xsd:maxLength value="255"/>
        </xsd:restriction>
      </xsd:simpleType>
    </xsd:element>
    <xsd:element name="IRR" ma:index="47" nillable="true" ma:displayName="Item (not IRR)" ma:default="0" ma:format="Dropdown" ma:internalName="IRR">
      <xsd:simpleType>
        <xsd:restriction base="dms:Boolean"/>
      </xsd:simpleType>
    </xsd:element>
    <xsd:element name="ABlairStatus" ma:index="48" nillable="true" ma:displayName="A Blair Status" ma:default="N/A" ma:format="Dropdown" ma:internalName="ABlairStatus">
      <xsd:simpleType>
        <xsd:restriction base="dms:Choice">
          <xsd:enumeration value="Draft - with DRP"/>
          <xsd:enumeration value="Draft - Ready for Review"/>
          <xsd:enumeration value="DRP/SME input required"/>
          <xsd:enumeration value="Revised draft - with DRP"/>
          <xsd:enumeration value="Revised draft ready for review"/>
          <xsd:enumeration value="Reg done ready for Witness Sign-off"/>
          <xsd:enumeration value="Witness sign-off"/>
          <xsd:enumeration value="AB done - ready for SK"/>
          <xsd:enumeration value="N/A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0" ma:displayName="Content Type"/>
        <xsd:element ref="dc:title" minOccurs="0" maxOccurs="1" ma:index="1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atus xmlns="6a95137c-d42e-468e-9f88-48056057fa51">Witness signed off</Status>
    <HasExcelAttachment xmlns="6a95137c-d42e-468e-9f88-48056057fa51">false</HasExcelAttachment>
    <MunishStatus xmlns="6a95137c-d42e-468e-9f88-48056057fa51">N/A</MunishStatus>
    <TorysCounsel xmlns="6a95137c-d42e-468e-9f88-48056057fa51">
      <Value>N/A</Value>
    </TorysCounsel>
    <CrossReference xmlns="6a95137c-d42e-468e-9f88-48056057fa51" xsi:nil="true"/>
    <Issue_x002f_Theme xmlns="6a95137c-d42e-468e-9f88-48056057fa51" xsi:nil="true"/>
    <Attachment xmlns="6a95137c-d42e-468e-9f88-48056057fa51">false</Attachment>
    <ZubairStatus xmlns="6a95137c-d42e-468e-9f88-48056057fa51">N/A</ZubairStatus>
    <ExhibitRef xmlns="6a95137c-d42e-468e-9f88-48056057fa51" xsi:nil="true"/>
    <BBA_DRP xmlns="6a95137c-d42e-468e-9f88-48056057fa51">
      <UserInfo>
        <DisplayName/>
        <AccountId xsi:nil="true"/>
        <AccountType/>
      </UserInfo>
    </BBA_DRP>
    <AnchorIRR xmlns="6a95137c-d42e-468e-9f88-48056057fa51">false</AnchorIRR>
    <StatusNotes xmlns="6a95137c-d42e-468e-9f88-48056057fa51" xsi:nil="true"/>
    <KristonStatus xmlns="6a95137c-d42e-468e-9f88-48056057fa51">N/A</KristonStatus>
    <CynthiaStatus xmlns="6a95137c-d42e-468e-9f88-48056057fa51">N/A</CynthiaStatus>
    <IRR xmlns="6a95137c-d42e-468e-9f88-48056057fa51">false</IRR>
    <ABlairStatus xmlns="6a95137c-d42e-468e-9f88-48056057fa51">Reg done ready for Witness Sign-off</ABlairStatus>
    <Round2Topic xmlns="6a95137c-d42e-468e-9f88-48056057fa51">false</Round2Topic>
    <IRR_x0020_Label xmlns="6a95137c-d42e-468e-9f88-48056057fa51" xsi:nil="true"/>
    <Intervenor xmlns="6a95137c-d42e-468e-9f88-48056057fa51">OEB Staff</Intervenor>
    <UsmanStatus xmlns="6a95137c-d42e-468e-9f88-48056057fa51">N/A</UsmanStatus>
    <S_x002e_VetsisStatus xmlns="6a95137c-d42e-468e-9f88-48056057fa51">Witness signed off</S_x002e_VetsisStatus>
    <Strategic_x003f_ xmlns="6a95137c-d42e-468e-9f88-48056057fa51">false</Strategic_x003f_>
    <S_x002e_SheehyStatus xmlns="6a95137c-d42e-468e-9f88-48056057fa51">N/A</S_x002e_SheehyStatus>
    <Ex_x002e_ xmlns="6a95137c-d42e-468e-9f88-48056057fa51">Ex 1</Ex_x002e_>
    <LincolnStatus xmlns="6a95137c-d42e-468e-9f88-48056057fa51">N/A</LincolnStatus>
    <BBA_Comments xmlns="6a95137c-d42e-468e-9f88-48056057fa51" xsi:nil="true"/>
    <RegContact xmlns="6a95137c-d42e-468e-9f88-48056057fa51" xsi:nil="true"/>
    <SaadStatus xmlns="6a95137c-d42e-468e-9f88-48056057fa51">N/A</SaadStatus>
    <Witness_x0028_es_x0029_ xmlns="6a95137c-d42e-468e-9f88-48056057fa51" xsi:nil="true"/>
    <GlenWinn xmlns="6a95137c-d42e-468e-9f88-48056057fa51">
      <UserInfo>
        <DisplayName/>
        <AccountId xsi:nil="true"/>
        <AccountType/>
      </UserInfo>
    </GlenWinn>
    <FinanceInputs_x002f_Validation xmlns="6a95137c-d42e-468e-9f88-48056057fa51">N/A</FinanceInputs_x002f_Validation>
    <Confidential xmlns="6a95137c-d42e-468e-9f88-48056057fa51">N/A</Confidential>
    <SME_x0028_s_x0029_ xmlns="6a95137c-d42e-468e-9f88-48056057fa51" xsi:nil="true"/>
    <BradStatus xmlns="6a95137c-d42e-468e-9f88-48056057fa51">N/A</BradStatus>
    <SamStatus xmlns="6a95137c-d42e-468e-9f88-48056057fa51">N/A</SamStatus>
    <ErinIntervention xmlns="6a95137c-d42e-468e-9f88-48056057fa51">false</ErinIntervention>
    <GeneralNotes xmlns="6a95137c-d42e-468e-9f88-48056057fa51" xsi:nil="true"/>
  </documentManagement>
</p:properties>
</file>

<file path=customXml/itemProps1.xml><?xml version="1.0" encoding="utf-8"?>
<ds:datastoreItem xmlns:ds="http://schemas.openxmlformats.org/officeDocument/2006/customXml" ds:itemID="{272F1001-7A74-47F4-9C53-B131382D03F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a95137c-d42e-468e-9f88-48056057fa5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B491A69-0277-47AF-AB1B-280E466C9A8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8FB0DAC-BC3C-4072-B185-F754092645A7}">
  <ds:schemaRefs>
    <ds:schemaRef ds:uri="6a95137c-d42e-468e-9f88-48056057fa51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App.2-ZA_Com. Exp. (2027)</vt:lpstr>
      <vt:lpstr>App.2-ZB_Cost of Power (2027)</vt:lpstr>
      <vt:lpstr>App.2-ZA_Com. Exp. (2028)</vt:lpstr>
      <vt:lpstr>App.2-ZB_Cost of Power (2028)</vt:lpstr>
      <vt:lpstr>App.2-ZA_Com. Exp. (2029)</vt:lpstr>
      <vt:lpstr>App.2-ZB_Cost of Power (2029)</vt:lpstr>
      <vt:lpstr>App.2-ZA_Com. Exp. (2030)</vt:lpstr>
      <vt:lpstr>App.2-ZB_Cost of Power (2030)</vt:lpstr>
      <vt:lpstr>App.2-ZA_Com. Exp. (2031)</vt:lpstr>
      <vt:lpstr>App.2-ZB_Cost of Power (2031)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Andrew Blair</dc:creator>
  <cp:keywords/>
  <dc:description/>
  <cp:lastModifiedBy>Susan Kim</cp:lastModifiedBy>
  <cp:revision/>
  <dcterms:created xsi:type="dcterms:W3CDTF">2025-07-03T14:11:39Z</dcterms:created>
  <dcterms:modified xsi:type="dcterms:W3CDTF">2026-05-08T02:46:34Z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0x01010078167192D49BE74B8E487B64E9012969</vt:lpwstr>
  </property>
  <property fmtid="{D5CDD505-2E9C-101B-9397-08002B2CF9AE}" pid="3" name="MediaServiceImageTags">
    <vt:lpwstr/>
  </property>
</Properties>
</file>