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36" documentId="8_{18464DF5-CD91-4FFD-B2DD-EB87D1A32394}" xr6:coauthVersionLast="47" xr6:coauthVersionMax="47" xr10:uidLastSave="{6DE96B7E-7351-4BF9-8293-A65CF597F312}"/>
  <bookViews>
    <workbookView xWindow="-9735" yWindow="-16485" windowWidth="29040" windowHeight="15720" xr2:uid="{4DB48C85-434E-4D12-B8CE-0140A61AF62D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5" i="1" l="1"/>
  <c r="AA11" i="1"/>
  <c r="M46" i="1"/>
  <c r="AJ28" i="1"/>
  <c r="AJ23" i="1"/>
  <c r="AJ22" i="1"/>
  <c r="AJ21" i="1"/>
  <c r="AJ20" i="1"/>
  <c r="AJ19" i="1"/>
  <c r="AJ18" i="1"/>
  <c r="AJ17" i="1"/>
  <c r="AJ16" i="1"/>
  <c r="AM40" i="1" l="1"/>
  <c r="AK40" i="1"/>
  <c r="AJ40" i="1"/>
  <c r="AI40" i="1"/>
  <c r="AM31" i="1"/>
  <c r="AJ31" i="1"/>
  <c r="AJ42" i="1" s="1"/>
  <c r="AI28" i="1"/>
  <c r="AI31" i="1" s="1"/>
  <c r="AI42" i="1" s="1"/>
  <c r="AK23" i="1"/>
  <c r="AK22" i="1"/>
  <c r="AK21" i="1"/>
  <c r="AK20" i="1"/>
  <c r="AK19" i="1"/>
  <c r="AK18" i="1"/>
  <c r="AK17" i="1"/>
  <c r="AK16" i="1"/>
  <c r="AS40" i="1"/>
  <c r="AS31" i="1"/>
  <c r="AS42" i="1" s="1"/>
  <c r="AQ40" i="1"/>
  <c r="AP31" i="1"/>
  <c r="AO28" i="1"/>
  <c r="AQ28" i="1" s="1"/>
  <c r="AQ23" i="1"/>
  <c r="AQ22" i="1"/>
  <c r="AQ21" i="1"/>
  <c r="AQ20" i="1"/>
  <c r="AQ19" i="1"/>
  <c r="AQ18" i="1"/>
  <c r="AQ17" i="1"/>
  <c r="AQ16" i="1"/>
  <c r="AP40" i="1"/>
  <c r="AO40" i="1"/>
  <c r="AM42" i="1" l="1"/>
  <c r="AK28" i="1"/>
  <c r="AK31" i="1" s="1"/>
  <c r="AK42" i="1" s="1"/>
  <c r="AQ31" i="1"/>
  <c r="AQ42" i="1" s="1"/>
  <c r="AO31" i="1"/>
  <c r="AO42" i="1" s="1"/>
  <c r="AP42" i="1"/>
  <c r="AG28" i="1" l="1"/>
  <c r="AG27" i="1"/>
  <c r="AG26" i="1"/>
  <c r="AG24" i="1"/>
  <c r="AG23" i="1"/>
  <c r="AG22" i="1"/>
  <c r="AG21" i="1"/>
  <c r="AG20" i="1"/>
  <c r="AG19" i="1"/>
  <c r="AG18" i="1"/>
  <c r="AG17" i="1"/>
  <c r="AG16" i="1"/>
  <c r="AG13" i="1"/>
  <c r="AF31" i="1"/>
  <c r="AE40" i="1" l="1"/>
  <c r="AE31" i="1"/>
  <c r="AE42" i="1" s="1"/>
  <c r="AD40" i="1"/>
  <c r="AD31" i="1"/>
  <c r="AC37" i="1"/>
  <c r="AG37" i="1" s="1"/>
  <c r="AC36" i="1"/>
  <c r="AC35" i="1"/>
  <c r="AG35" i="1" s="1"/>
  <c r="AC29" i="1"/>
  <c r="AG29" i="1" s="1"/>
  <c r="AC25" i="1"/>
  <c r="AG25" i="1" s="1"/>
  <c r="AC15" i="1"/>
  <c r="AG15" i="1" s="1"/>
  <c r="AC14" i="1"/>
  <c r="AG14" i="1" s="1"/>
  <c r="AC12" i="1"/>
  <c r="AG12" i="1" s="1"/>
  <c r="AC11" i="1"/>
  <c r="AG11" i="1" s="1"/>
  <c r="AC10" i="1"/>
  <c r="AG10" i="1" s="1"/>
  <c r="AC9" i="1"/>
  <c r="AC8" i="1"/>
  <c r="AG8" i="1" s="1"/>
  <c r="Z35" i="1"/>
  <c r="Z9" i="1"/>
  <c r="Z37" i="1"/>
  <c r="Z25" i="1"/>
  <c r="Z14" i="1"/>
  <c r="Z29" i="1"/>
  <c r="Z15" i="1"/>
  <c r="Z36" i="1"/>
  <c r="Z12" i="1"/>
  <c r="Z11" i="1"/>
  <c r="Z10" i="1"/>
  <c r="Z8" i="1"/>
  <c r="Z31" i="1" l="1"/>
  <c r="AC31" i="1"/>
  <c r="AG9" i="1"/>
  <c r="Z40" i="1"/>
  <c r="AG31" i="1"/>
  <c r="AC40" i="1"/>
  <c r="AG36" i="1"/>
  <c r="AD42" i="1"/>
  <c r="AC42" i="1"/>
  <c r="Z42" i="1" l="1"/>
  <c r="W40" i="1"/>
  <c r="V40" i="1"/>
  <c r="W31" i="1"/>
  <c r="V31" i="1"/>
  <c r="S29" i="1"/>
  <c r="Y29" i="1" s="1"/>
  <c r="AA29" i="1" s="1"/>
  <c r="T30" i="1"/>
  <c r="T31" i="1" s="1"/>
  <c r="R40" i="1"/>
  <c r="T39" i="1"/>
  <c r="T40" i="1" s="1"/>
  <c r="S38" i="1"/>
  <c r="Y38" i="1" s="1"/>
  <c r="S37" i="1"/>
  <c r="Y37" i="1" s="1"/>
  <c r="AA37" i="1" s="1"/>
  <c r="S36" i="1"/>
  <c r="Y36" i="1" s="1"/>
  <c r="AA36" i="1" s="1"/>
  <c r="S35" i="1"/>
  <c r="Y35" i="1" s="1"/>
  <c r="AA35" i="1" s="1"/>
  <c r="R27" i="1"/>
  <c r="R26" i="1"/>
  <c r="S25" i="1"/>
  <c r="Y25" i="1" s="1"/>
  <c r="AA25" i="1" s="1"/>
  <c r="R23" i="1"/>
  <c r="R22" i="1"/>
  <c r="R21" i="1"/>
  <c r="R20" i="1"/>
  <c r="R19" i="1"/>
  <c r="R18" i="1"/>
  <c r="R17" i="1"/>
  <c r="R16" i="1"/>
  <c r="S15" i="1"/>
  <c r="Y15" i="1" s="1"/>
  <c r="S14" i="1"/>
  <c r="Y14" i="1" s="1"/>
  <c r="AA14" i="1" s="1"/>
  <c r="T13" i="1"/>
  <c r="S12" i="1"/>
  <c r="Y12" i="1" s="1"/>
  <c r="AA12" i="1" s="1"/>
  <c r="S11" i="1"/>
  <c r="Y11" i="1" s="1"/>
  <c r="S10" i="1"/>
  <c r="Y10" i="1" s="1"/>
  <c r="AA10" i="1" s="1"/>
  <c r="S9" i="1"/>
  <c r="Y9" i="1" s="1"/>
  <c r="AA9" i="1" s="1"/>
  <c r="S8" i="1"/>
  <c r="Y8" i="1" s="1"/>
  <c r="AA8" i="1" s="1"/>
  <c r="P31" i="1"/>
  <c r="P40" i="1"/>
  <c r="W42" i="1" l="1"/>
  <c r="AF38" i="1"/>
  <c r="AA38" i="1"/>
  <c r="AA40" i="1" s="1"/>
  <c r="AA31" i="1"/>
  <c r="AA42" i="1" s="1"/>
  <c r="V42" i="1"/>
  <c r="Y31" i="1"/>
  <c r="Y40" i="1"/>
  <c r="S40" i="1"/>
  <c r="R31" i="1"/>
  <c r="R42" i="1" s="1"/>
  <c r="S31" i="1"/>
  <c r="T42" i="1"/>
  <c r="AF40" i="1" l="1"/>
  <c r="AF42" i="1" s="1"/>
  <c r="AG38" i="1"/>
  <c r="AG40" i="1" s="1"/>
  <c r="AG42" i="1" s="1"/>
  <c r="S42" i="1"/>
  <c r="Y42" i="1"/>
</calcChain>
</file>

<file path=xl/sharedStrings.xml><?xml version="1.0" encoding="utf-8"?>
<sst xmlns="http://schemas.openxmlformats.org/spreadsheetml/2006/main" count="102" uniqueCount="76">
  <si>
    <t xml:space="preserve">    Collection of Account Variance (with Provision for Reg Assets)</t>
  </si>
  <si>
    <t xml:space="preserve">    IFRS-CGAAP Transitional PPE</t>
  </si>
  <si>
    <t xml:space="preserve">    IFRS Transition Costs</t>
  </si>
  <si>
    <t xml:space="preserve">    Locates</t>
  </si>
  <si>
    <t xml:space="preserve">    LEAP</t>
  </si>
  <si>
    <t xml:space="preserve">   ERA Rate Application Costs</t>
  </si>
  <si>
    <t xml:space="preserve">   Cloud</t>
  </si>
  <si>
    <t xml:space="preserve">    OEB Cost Assessments</t>
  </si>
  <si>
    <t xml:space="preserve">            SME charge</t>
  </si>
  <si>
    <t xml:space="preserve">            Hydro One LV</t>
  </si>
  <si>
    <t xml:space="preserve">            GA</t>
  </si>
  <si>
    <t xml:space="preserve">            Energy</t>
  </si>
  <si>
    <t xml:space="preserve">            Network</t>
  </si>
  <si>
    <t xml:space="preserve">            Connection</t>
  </si>
  <si>
    <t xml:space="preserve">            WMS</t>
  </si>
  <si>
    <t xml:space="preserve">            CBR</t>
  </si>
  <si>
    <t xml:space="preserve">    RSVA</t>
  </si>
  <si>
    <t xml:space="preserve">    RCVA</t>
  </si>
  <si>
    <t xml:space="preserve">           1595 Approved Balances</t>
  </si>
  <si>
    <t xml:space="preserve">           1595 Future Settlement Balances</t>
  </si>
  <si>
    <t xml:space="preserve">   Recovery of Approved Amounts</t>
  </si>
  <si>
    <t xml:space="preserve">   Regulatory Tax Liability</t>
  </si>
  <si>
    <t>Regulatory Liabilities:</t>
  </si>
  <si>
    <t xml:space="preserve">    PILs tax variance</t>
  </si>
  <si>
    <t xml:space="preserve">    Pole Attachements</t>
  </si>
  <si>
    <t xml:space="preserve">           Stranded Meters</t>
  </si>
  <si>
    <t xml:space="preserve">           Foregone Revenue</t>
  </si>
  <si>
    <t xml:space="preserve">           Estimate Useful Life</t>
  </si>
  <si>
    <t>Total Reg Assets/Liabilities</t>
  </si>
  <si>
    <t>Group 1</t>
  </si>
  <si>
    <t>Group 2</t>
  </si>
  <si>
    <t>Other</t>
  </si>
  <si>
    <t xml:space="preserve">Group 1 </t>
  </si>
  <si>
    <t>W</t>
  </si>
  <si>
    <t>V</t>
  </si>
  <si>
    <t>Closing Interest</t>
  </si>
  <si>
    <t>Reference 2:</t>
  </si>
  <si>
    <t>Provision</t>
  </si>
  <si>
    <t>Difference</t>
  </si>
  <si>
    <t>Approved</t>
  </si>
  <si>
    <t>Total</t>
  </si>
  <si>
    <t>Not Included in</t>
  </si>
  <si>
    <t>Reference 2</t>
  </si>
  <si>
    <t>As described in</t>
  </si>
  <si>
    <t>EB-2025-0046</t>
  </si>
  <si>
    <t>Total Regulatory Assets Reference 1: Debit Balance</t>
  </si>
  <si>
    <t>Total Regulatory Liabilities Reference 1:Credit Balance</t>
  </si>
  <si>
    <t>Explanation</t>
  </si>
  <si>
    <t>A</t>
  </si>
  <si>
    <t>B</t>
  </si>
  <si>
    <t>D</t>
  </si>
  <si>
    <t>E</t>
  </si>
  <si>
    <t>C= A + B</t>
  </si>
  <si>
    <t>F =C + D + E</t>
  </si>
  <si>
    <t>Column D</t>
  </si>
  <si>
    <t>Column A</t>
  </si>
  <si>
    <t>Reference 3:</t>
  </si>
  <si>
    <t xml:space="preserve"> </t>
  </si>
  <si>
    <t>VRZ Group 1</t>
  </si>
  <si>
    <t>Column B</t>
  </si>
  <si>
    <t>WRZ Group 1</t>
  </si>
  <si>
    <t>Reconciling Items</t>
  </si>
  <si>
    <t>for disposition</t>
  </si>
  <si>
    <t>EB-2024-0016</t>
  </si>
  <si>
    <t>Note 1</t>
  </si>
  <si>
    <t>Note 2</t>
  </si>
  <si>
    <t>Note 3</t>
  </si>
  <si>
    <t>EE_2026_IRM Application_20250724</t>
  </si>
  <si>
    <t>page 20/436 in PDF</t>
  </si>
  <si>
    <t>page 21/436 in PDF</t>
  </si>
  <si>
    <t>(page 18 / 32 Manager Summary)</t>
  </si>
  <si>
    <t>(page 17 / 32 Manager Summary)</t>
  </si>
  <si>
    <t>(pages 11-13 /61 Apppendix D - Group 2 Accounts - Request for Disposal)</t>
  </si>
  <si>
    <t>page 295-297/436 in PDF</t>
  </si>
  <si>
    <t>USoA</t>
  </si>
  <si>
    <t>1518_1548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</si>
</sst>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"/>
    <numFmt numFmtId="165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u/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1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5" fontId="2" fillId="0" borderId="0" xfId="1" applyNumberFormat="1" applyFont="1"/>
    <xf numFmtId="165" fontId="2" fillId="0" borderId="0" xfId="1" applyNumberFormat="1" applyFont="1" applyBorder="1"/>
    <xf numFmtId="4" fontId="2" fillId="0" borderId="0" xfId="0" applyNumberFormat="1" applyFont="1"/>
    <xf numFmtId="165" fontId="2" fillId="0" borderId="0" xfId="0" applyNumberFormat="1" applyFont="1"/>
    <xf numFmtId="165" fontId="4" fillId="0" borderId="0" xfId="1" applyNumberFormat="1" applyFont="1" applyAlignment="1">
      <alignment horizontal="right"/>
    </xf>
    <xf numFmtId="165" fontId="4" fillId="0" borderId="0" xfId="1" applyNumberFormat="1" applyFont="1" applyBorder="1" applyAlignment="1">
      <alignment horizontal="right"/>
    </xf>
    <xf numFmtId="165" fontId="5" fillId="0" borderId="0" xfId="1" applyNumberFormat="1" applyFont="1" applyAlignment="1">
      <alignment horizontal="right"/>
    </xf>
    <xf numFmtId="165" fontId="4" fillId="0" borderId="1" xfId="1" applyNumberFormat="1" applyFont="1" applyBorder="1" applyAlignment="1">
      <alignment horizontal="right"/>
    </xf>
    <xf numFmtId="165" fontId="2" fillId="0" borderId="2" xfId="1" applyNumberFormat="1" applyFont="1" applyBorder="1"/>
    <xf numFmtId="165" fontId="4" fillId="0" borderId="3" xfId="1" applyNumberFormat="1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3" fillId="0" borderId="7" xfId="0" applyFont="1" applyBorder="1"/>
    <xf numFmtId="165" fontId="2" fillId="0" borderId="7" xfId="1" applyNumberFormat="1" applyFont="1" applyBorder="1"/>
    <xf numFmtId="165" fontId="2" fillId="0" borderId="8" xfId="0" applyNumberFormat="1" applyFont="1" applyBorder="1"/>
    <xf numFmtId="165" fontId="2" fillId="0" borderId="9" xfId="1" applyNumberFormat="1" applyFont="1" applyBorder="1"/>
    <xf numFmtId="165" fontId="2" fillId="0" borderId="10" xfId="1" applyNumberFormat="1" applyFont="1" applyBorder="1"/>
    <xf numFmtId="165" fontId="2" fillId="0" borderId="8" xfId="1" applyNumberFormat="1" applyFont="1" applyBorder="1"/>
    <xf numFmtId="165" fontId="4" fillId="0" borderId="11" xfId="1" applyNumberFormat="1" applyFont="1" applyBorder="1" applyAlignment="1">
      <alignment horizontal="right"/>
    </xf>
    <xf numFmtId="165" fontId="4" fillId="0" borderId="12" xfId="1" applyNumberFormat="1" applyFont="1" applyBorder="1" applyAlignment="1">
      <alignment horizontal="right"/>
    </xf>
    <xf numFmtId="0" fontId="2" fillId="0" borderId="7" xfId="0" applyFont="1" applyBorder="1"/>
    <xf numFmtId="165" fontId="2" fillId="0" borderId="13" xfId="1" applyNumberFormat="1" applyFont="1" applyBorder="1"/>
    <xf numFmtId="0" fontId="2" fillId="0" borderId="14" xfId="0" applyFont="1" applyBorder="1"/>
    <xf numFmtId="164" fontId="2" fillId="0" borderId="14" xfId="0" applyNumberFormat="1" applyFont="1" applyBorder="1"/>
    <xf numFmtId="0" fontId="2" fillId="0" borderId="15" xfId="0" applyFont="1" applyBorder="1"/>
    <xf numFmtId="165" fontId="4" fillId="2" borderId="0" xfId="1" applyNumberFormat="1" applyFont="1" applyFill="1" applyAlignment="1">
      <alignment horizontal="right"/>
    </xf>
    <xf numFmtId="165" fontId="4" fillId="2" borderId="3" xfId="1" applyNumberFormat="1" applyFont="1" applyFill="1" applyBorder="1" applyAlignment="1">
      <alignment horizontal="right"/>
    </xf>
    <xf numFmtId="0" fontId="6" fillId="2" borderId="0" xfId="0" applyFont="1" applyFill="1" applyAlignment="1">
      <alignment horizontal="left"/>
    </xf>
    <xf numFmtId="0" fontId="2" fillId="0" borderId="6" xfId="0" applyFont="1" applyBorder="1" applyAlignment="1">
      <alignment horizontal="center"/>
    </xf>
    <xf numFmtId="43" fontId="2" fillId="0" borderId="0" xfId="1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43" fontId="2" fillId="0" borderId="7" xfId="1" applyFont="1" applyFill="1" applyBorder="1" applyAlignment="1">
      <alignment horizontal="center"/>
    </xf>
    <xf numFmtId="165" fontId="2" fillId="0" borderId="3" xfId="1" applyNumberFormat="1" applyFont="1" applyBorder="1"/>
    <xf numFmtId="165" fontId="2" fillId="2" borderId="3" xfId="1" applyNumberFormat="1" applyFont="1" applyFill="1" applyBorder="1"/>
    <xf numFmtId="0" fontId="2" fillId="0" borderId="8" xfId="0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165" fontId="2" fillId="0" borderId="11" xfId="1" applyNumberFormat="1" applyFont="1" applyBorder="1"/>
    <xf numFmtId="165" fontId="2" fillId="0" borderId="14" xfId="1" applyNumberFormat="1" applyFont="1" applyBorder="1"/>
    <xf numFmtId="165" fontId="4" fillId="0" borderId="7" xfId="1" applyNumberFormat="1" applyFont="1" applyBorder="1" applyAlignment="1">
      <alignment horizontal="right"/>
    </xf>
    <xf numFmtId="165" fontId="4" fillId="0" borderId="3" xfId="1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165" fontId="2" fillId="0" borderId="12" xfId="1" applyNumberFormat="1" applyFont="1" applyFill="1" applyBorder="1"/>
    <xf numFmtId="0" fontId="7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11</xdr:col>
      <xdr:colOff>353155</xdr:colOff>
      <xdr:row>40</xdr:row>
      <xdr:rowOff>134106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46434C-F809-50B6-2C06-75AFD3537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542925"/>
          <a:ext cx="5229955" cy="5420481"/>
        </a:xfrm>
        <a:prstGeom prst="rect">
          <a:avLst/>
        </a:prstGeom>
      </xdr:spPr>
    </xdr:pic>
    <xdr:clientData/>
  </xdr:twoCellAnchor>
  <xdr:twoCellAnchor editAs="oneCell">
    <xdr:from>
      <xdr:col>3</xdr:col>
      <xdr:colOff>234950</xdr:colOff>
      <xdr:row>41</xdr:row>
      <xdr:rowOff>133350</xdr:rowOff>
    </xdr:from>
    <xdr:to>
      <xdr:col>11</xdr:col>
      <xdr:colOff>283262</xdr:colOff>
      <xdr:row>65</xdr:row>
      <xdr:rowOff>133830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134D52-6F1D-E7CA-5E3F-D2429BDE8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3750" y="6038850"/>
          <a:ext cx="4925112" cy="34390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OEB\Rates\2026%20Rate%20Application\Models\Group%202\EE_2026_Group%202%20Continuity%20Schedule_EB-2025-0046_20250715.xlsx" TargetMode="External"/><Relationship Id="rId1" Type="http://schemas.openxmlformats.org/officeDocument/2006/relationships/externalLinkPath" Target="file:///F:\OEB\Rates\2026%20Rate%20Application\Models\Group%202\EE_2026_Group%202%20Continuity%20Schedule_EB-2025-0046_2025071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OEB\Rates\2026%20Rate%20Application\Models\Rate%20Generator\WRZ\To%20OEB\EE_WRZ_2026_IRM_Rate_Generator_Model_EB-2025-0046_20250715.xlsb" TargetMode="External"/><Relationship Id="rId1" Type="http://schemas.openxmlformats.org/officeDocument/2006/relationships/externalLinkPath" Target="file:///F:\OEB\Rates\2026%20Rate%20Application\Models\Rate%20Generator\WRZ\To%20OEB\EE_WRZ_2026_IRM_Rate_Generator_Model_EB-2025-0046_2025071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inuity"/>
      <sheetName val="2024 Billing Determinents"/>
      <sheetName val="Allocation of Balances "/>
      <sheetName val="Rate Riders"/>
    </sheetNames>
    <sheetDataSet>
      <sheetData sheetId="0">
        <row r="18">
          <cell r="EG18">
            <v>6750409.0499999998</v>
          </cell>
          <cell r="EH18">
            <v>676942.87</v>
          </cell>
        </row>
        <row r="19">
          <cell r="EG19">
            <v>442732.62</v>
          </cell>
          <cell r="EH19">
            <v>119138.8</v>
          </cell>
        </row>
        <row r="22">
          <cell r="EG22">
            <v>765924.2</v>
          </cell>
          <cell r="EH22">
            <v>25639.47</v>
          </cell>
        </row>
        <row r="23">
          <cell r="EG23">
            <v>177000</v>
          </cell>
          <cell r="EH23">
            <v>3349.09</v>
          </cell>
        </row>
        <row r="24">
          <cell r="EG24">
            <v>-2589274.71</v>
          </cell>
          <cell r="EH24">
            <v>-282378.12</v>
          </cell>
        </row>
        <row r="25">
          <cell r="EG25">
            <v>-615755.06999999995</v>
          </cell>
          <cell r="EH25">
            <v>-67188</v>
          </cell>
        </row>
        <row r="26">
          <cell r="EG26">
            <v>1785663.6700000002</v>
          </cell>
          <cell r="EH26">
            <v>189405.25</v>
          </cell>
        </row>
        <row r="27">
          <cell r="EG27">
            <v>387523.57999999996</v>
          </cell>
          <cell r="EH27">
            <v>39117</v>
          </cell>
        </row>
        <row r="28">
          <cell r="EG28">
            <v>1073504.71</v>
          </cell>
          <cell r="EH28">
            <v>0</v>
          </cell>
        </row>
        <row r="31">
          <cell r="EG31">
            <v>626259.47</v>
          </cell>
          <cell r="EH31">
            <v>5906.36</v>
          </cell>
        </row>
        <row r="32">
          <cell r="EG32">
            <v>454373.84000000014</v>
          </cell>
          <cell r="EH32">
            <v>85050.449999999983</v>
          </cell>
        </row>
        <row r="33">
          <cell r="EG33">
            <v>110699.75999999991</v>
          </cell>
          <cell r="EH33">
            <v>19037</v>
          </cell>
        </row>
        <row r="34">
          <cell r="EG34">
            <v>81245.129999999932</v>
          </cell>
          <cell r="EH34">
            <v>15714.229999999998</v>
          </cell>
        </row>
        <row r="35">
          <cell r="EG35">
            <v>24571.49</v>
          </cell>
          <cell r="EH35">
            <v>4038</v>
          </cell>
        </row>
        <row r="36">
          <cell r="EG36">
            <v>-49086.050000000047</v>
          </cell>
          <cell r="EH36">
            <v>21176.19</v>
          </cell>
        </row>
        <row r="37">
          <cell r="EG37">
            <v>-20041.260000000009</v>
          </cell>
          <cell r="EH37">
            <v>12771</v>
          </cell>
        </row>
        <row r="38">
          <cell r="EG38">
            <v>5015299.38</v>
          </cell>
          <cell r="EH38">
            <v>0</v>
          </cell>
        </row>
        <row r="39">
          <cell r="EG39">
            <v>-5388139</v>
          </cell>
          <cell r="EH39">
            <v>-577415.76</v>
          </cell>
        </row>
        <row r="40">
          <cell r="EG40">
            <v>-1892341</v>
          </cell>
          <cell r="EH40">
            <v>-183828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1. Information Sheet"/>
      <sheetName val="Sheet1"/>
      <sheetName val="Rate Zones"/>
      <sheetName val="Database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1 LV Expense"/>
      <sheetName val="16.2 LV Service Rate"/>
      <sheetName val="17. Rev2Cost_GDPIPI"/>
      <sheetName val="18. Regulatory Charges"/>
      <sheetName val="19. Additional Rates"/>
      <sheetName val="Rate Rider Database"/>
      <sheetName val="20. Final Tariff Schedule"/>
      <sheetName val="21. Bill Impacts"/>
      <sheetName val="2 1 5 TotalConsumptionData_Dist"/>
      <sheetName val="212_Total_Connection_RollUp"/>
      <sheetName val="2.1.7 Filing"/>
      <sheetName val="20. HIDDEN"/>
      <sheetName val="20. Bill Impacts hidden"/>
      <sheetName val="lis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1">
          <cell r="BO21">
            <v>8613.6699999998964</v>
          </cell>
          <cell r="BP21">
            <v>-3131.4199999999983</v>
          </cell>
        </row>
        <row r="22">
          <cell r="BO22">
            <v>-102370.72</v>
          </cell>
          <cell r="BP22">
            <v>-4642.18</v>
          </cell>
        </row>
        <row r="23">
          <cell r="BO23">
            <v>-1247710.7600000002</v>
          </cell>
          <cell r="BP23">
            <v>-60748.61</v>
          </cell>
        </row>
        <row r="25">
          <cell r="BO25">
            <v>499326.14</v>
          </cell>
          <cell r="BP25">
            <v>8651.7099999999991</v>
          </cell>
        </row>
        <row r="26">
          <cell r="BO26">
            <v>999819.33000000054</v>
          </cell>
          <cell r="BP26">
            <v>42715.89</v>
          </cell>
        </row>
        <row r="27">
          <cell r="BO27">
            <v>462246.28</v>
          </cell>
          <cell r="BP27">
            <v>25742.35</v>
          </cell>
        </row>
        <row r="28">
          <cell r="BO28">
            <v>-1210282.8399999999</v>
          </cell>
          <cell r="BP28">
            <v>-74320.86</v>
          </cell>
        </row>
        <row r="29">
          <cell r="BO29">
            <v>1279555.78</v>
          </cell>
          <cell r="BP29">
            <v>78424.709999999992</v>
          </cell>
        </row>
        <row r="33">
          <cell r="BO33">
            <v>-26021.189999999879</v>
          </cell>
          <cell r="BP33">
            <v>38732.400000000001</v>
          </cell>
        </row>
        <row r="34">
          <cell r="BO34">
            <v>-14262.249999999987</v>
          </cell>
          <cell r="BP34">
            <v>10087</v>
          </cell>
        </row>
        <row r="35">
          <cell r="BO35">
            <v>306885.43999999994</v>
          </cell>
          <cell r="BP35">
            <v>149494.16999999998</v>
          </cell>
        </row>
        <row r="36">
          <cell r="BO36">
            <v>-223082.85999999987</v>
          </cell>
          <cell r="BP36">
            <v>302479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7D477-BBF8-4B7E-A99F-A2BD08F46944}">
  <dimension ref="M2:AS48"/>
  <sheetViews>
    <sheetView tabSelected="1" workbookViewId="0">
      <selection activeCell="O56" sqref="O56"/>
    </sheetView>
  </sheetViews>
  <sheetFormatPr defaultColWidth="8.7265625" defaultRowHeight="11.5" x14ac:dyDescent="0.25"/>
  <cols>
    <col min="1" max="12" width="8.7265625" style="1"/>
    <col min="13" max="13" width="8.81640625" style="3" bestFit="1" customWidth="1"/>
    <col min="14" max="14" width="8.7265625" style="3"/>
    <col min="15" max="15" width="46" style="1" bestFit="1" customWidth="1"/>
    <col min="16" max="16" width="13.81640625" style="1" customWidth="1"/>
    <col min="17" max="17" width="1.7265625" style="1" customWidth="1"/>
    <col min="18" max="18" width="14" style="2" customWidth="1"/>
    <col min="19" max="20" width="15.1796875" style="2" customWidth="1"/>
    <col min="21" max="21" width="2.1796875" style="1" customWidth="1"/>
    <col min="22" max="23" width="14" style="1" customWidth="1"/>
    <col min="24" max="24" width="12.7265625" style="1" customWidth="1"/>
    <col min="25" max="25" width="13.453125" style="1" customWidth="1"/>
    <col min="26" max="27" width="15.1796875" style="1" customWidth="1"/>
    <col min="28" max="28" width="2" style="1" customWidth="1"/>
    <col min="29" max="29" width="14" style="1" customWidth="1"/>
    <col min="30" max="30" width="15.26953125" style="1" bestFit="1" customWidth="1"/>
    <col min="31" max="31" width="12.1796875" style="1" customWidth="1"/>
    <col min="32" max="32" width="12.453125" style="1" bestFit="1" customWidth="1"/>
    <col min="33" max="33" width="10" style="1" customWidth="1"/>
    <col min="34" max="34" width="8.7265625" style="1"/>
    <col min="35" max="35" width="10" style="1" bestFit="1" customWidth="1"/>
    <col min="36" max="36" width="11" style="1" bestFit="1" customWidth="1"/>
    <col min="37" max="37" width="10" style="1" bestFit="1" customWidth="1"/>
    <col min="38" max="38" width="1.1796875" style="1" customWidth="1"/>
    <col min="39" max="39" width="16.7265625" style="1" customWidth="1"/>
    <col min="40" max="40" width="8.7265625" style="1"/>
    <col min="41" max="41" width="10" style="1" bestFit="1" customWidth="1"/>
    <col min="42" max="42" width="11.54296875" style="1" bestFit="1" customWidth="1"/>
    <col min="43" max="43" width="8.7265625" style="1"/>
    <col min="44" max="44" width="1.54296875" style="1" customWidth="1"/>
    <col min="45" max="45" width="15.26953125" style="1" bestFit="1" customWidth="1"/>
    <col min="46" max="16384" width="8.7265625" style="1"/>
  </cols>
  <sheetData>
    <row r="2" spans="14:45" ht="12" thickBot="1" x14ac:dyDescent="0.3"/>
    <row r="3" spans="14:45" ht="14.5" customHeight="1" x14ac:dyDescent="0.25">
      <c r="P3" s="3" t="s">
        <v>53</v>
      </c>
      <c r="Q3" s="3"/>
      <c r="R3" s="4" t="s">
        <v>52</v>
      </c>
      <c r="S3" s="4" t="s">
        <v>50</v>
      </c>
      <c r="T3" s="4" t="s">
        <v>51</v>
      </c>
      <c r="U3" s="3"/>
      <c r="V3" s="42" t="s">
        <v>48</v>
      </c>
      <c r="W3" s="42" t="s">
        <v>49</v>
      </c>
      <c r="Y3" s="20"/>
      <c r="Z3" s="21"/>
      <c r="AA3" s="21"/>
      <c r="AB3" s="21"/>
      <c r="AC3" s="59" t="s">
        <v>47</v>
      </c>
      <c r="AD3" s="59"/>
      <c r="AE3" s="59"/>
      <c r="AF3" s="59"/>
      <c r="AG3" s="60"/>
      <c r="AI3" s="20"/>
      <c r="AJ3" s="21"/>
      <c r="AK3" s="21"/>
      <c r="AL3" s="21"/>
      <c r="AM3" s="40" t="s">
        <v>47</v>
      </c>
      <c r="AO3" s="20"/>
      <c r="AP3" s="21"/>
      <c r="AQ3" s="21"/>
      <c r="AR3" s="21"/>
      <c r="AS3" s="40" t="s">
        <v>47</v>
      </c>
    </row>
    <row r="4" spans="14:45" x14ac:dyDescent="0.25">
      <c r="Y4" s="22" t="s">
        <v>54</v>
      </c>
      <c r="Z4" s="43" t="s">
        <v>36</v>
      </c>
      <c r="AA4" s="3"/>
      <c r="AB4" s="3"/>
      <c r="AC4" s="3" t="s">
        <v>35</v>
      </c>
      <c r="AD4" s="3" t="s">
        <v>43</v>
      </c>
      <c r="AF4" s="3" t="s">
        <v>39</v>
      </c>
      <c r="AG4" s="23"/>
      <c r="AI4" s="32" t="s">
        <v>59</v>
      </c>
      <c r="AJ4" s="43" t="s">
        <v>56</v>
      </c>
      <c r="AM4" s="47" t="s">
        <v>43</v>
      </c>
      <c r="AO4" s="32" t="s">
        <v>55</v>
      </c>
      <c r="AP4" s="43" t="s">
        <v>56</v>
      </c>
      <c r="AS4" s="47" t="s">
        <v>43</v>
      </c>
    </row>
    <row r="5" spans="14:45" x14ac:dyDescent="0.25">
      <c r="V5" s="58" t="s">
        <v>32</v>
      </c>
      <c r="W5" s="58"/>
      <c r="X5" s="3"/>
      <c r="Y5" s="44" t="s">
        <v>30</v>
      </c>
      <c r="Z5" s="43" t="s">
        <v>30</v>
      </c>
      <c r="AA5" s="3" t="s">
        <v>38</v>
      </c>
      <c r="AB5" s="3"/>
      <c r="AC5" s="3" t="s">
        <v>41</v>
      </c>
      <c r="AD5" s="3" t="s">
        <v>44</v>
      </c>
      <c r="AF5" s="1" t="s">
        <v>62</v>
      </c>
      <c r="AG5" s="23"/>
      <c r="AI5" s="22" t="s">
        <v>29</v>
      </c>
      <c r="AJ5" s="43" t="s">
        <v>60</v>
      </c>
      <c r="AK5" s="1" t="s">
        <v>38</v>
      </c>
      <c r="AM5" s="47" t="s">
        <v>44</v>
      </c>
      <c r="AO5" s="22" t="s">
        <v>29</v>
      </c>
      <c r="AP5" s="43" t="s">
        <v>58</v>
      </c>
      <c r="AQ5" s="1" t="s">
        <v>38</v>
      </c>
      <c r="AS5" s="47" t="s">
        <v>44</v>
      </c>
    </row>
    <row r="6" spans="14:45" x14ac:dyDescent="0.25">
      <c r="N6" s="3" t="s">
        <v>74</v>
      </c>
      <c r="R6" s="41" t="s">
        <v>29</v>
      </c>
      <c r="S6" s="41" t="s">
        <v>30</v>
      </c>
      <c r="T6" s="4" t="s">
        <v>31</v>
      </c>
      <c r="V6" s="5" t="s">
        <v>34</v>
      </c>
      <c r="W6" s="5" t="s">
        <v>33</v>
      </c>
      <c r="X6" s="6"/>
      <c r="Y6" s="24"/>
      <c r="AC6" s="3" t="s">
        <v>42</v>
      </c>
      <c r="AD6" s="3" t="s">
        <v>61</v>
      </c>
      <c r="AE6" s="3" t="s">
        <v>37</v>
      </c>
      <c r="AF6" s="1" t="s">
        <v>63</v>
      </c>
      <c r="AG6" s="23" t="s">
        <v>40</v>
      </c>
      <c r="AI6" s="48" t="s">
        <v>33</v>
      </c>
      <c r="AM6" s="47" t="s">
        <v>61</v>
      </c>
      <c r="AO6" s="48" t="s">
        <v>34</v>
      </c>
      <c r="AS6" s="47" t="s">
        <v>61</v>
      </c>
    </row>
    <row r="7" spans="14:45" x14ac:dyDescent="0.25">
      <c r="R7" s="41"/>
      <c r="S7" s="41"/>
      <c r="T7" s="4"/>
      <c r="V7" s="5"/>
      <c r="W7" s="5"/>
      <c r="X7" s="6"/>
      <c r="Y7" s="24"/>
      <c r="AC7" s="3"/>
      <c r="AD7" s="3"/>
      <c r="AE7" s="3"/>
      <c r="AF7" s="3"/>
      <c r="AG7" s="23"/>
      <c r="AI7" s="48"/>
      <c r="AM7" s="23"/>
      <c r="AO7" s="48"/>
      <c r="AS7" s="23"/>
    </row>
    <row r="8" spans="14:45" x14ac:dyDescent="0.25">
      <c r="N8" s="3">
        <v>1508</v>
      </c>
      <c r="O8" s="7" t="s">
        <v>0</v>
      </c>
      <c r="P8" s="14">
        <v>6752274.8899999997</v>
      </c>
      <c r="Q8" s="10"/>
      <c r="R8" s="10"/>
      <c r="S8" s="10">
        <f>+P8</f>
        <v>6752274.8899999997</v>
      </c>
      <c r="T8" s="10"/>
      <c r="U8" s="10"/>
      <c r="V8" s="10"/>
      <c r="W8" s="10"/>
      <c r="X8" s="11"/>
      <c r="Y8" s="25">
        <f>+S8</f>
        <v>6752274.8899999997</v>
      </c>
      <c r="Z8" s="11">
        <f>+[1]Continuity!$EG$18</f>
        <v>6750409.0499999998</v>
      </c>
      <c r="AA8" s="11">
        <f>+Y8-Z8</f>
        <v>1865.839999999851</v>
      </c>
      <c r="AB8" s="11"/>
      <c r="AC8" s="11">
        <f>+[1]Continuity!$EH$18</f>
        <v>676942.87</v>
      </c>
      <c r="AD8" s="11"/>
      <c r="AE8" s="11">
        <v>-675077</v>
      </c>
      <c r="AF8" s="11"/>
      <c r="AG8" s="26">
        <f>SUM(AC8:AF8)</f>
        <v>1865.8699999999953</v>
      </c>
      <c r="AI8" s="25"/>
      <c r="AJ8" s="11"/>
      <c r="AK8" s="11"/>
      <c r="AL8" s="11"/>
      <c r="AM8" s="29"/>
      <c r="AO8" s="25"/>
      <c r="AP8" s="11"/>
      <c r="AQ8" s="11"/>
      <c r="AS8" s="23"/>
    </row>
    <row r="9" spans="14:45" x14ac:dyDescent="0.25">
      <c r="N9" s="3">
        <v>1575</v>
      </c>
      <c r="O9" s="7" t="s">
        <v>1</v>
      </c>
      <c r="P9" s="14">
        <v>6033118.4400000004</v>
      </c>
      <c r="Q9" s="10"/>
      <c r="R9" s="10"/>
      <c r="S9" s="10">
        <f>+P9</f>
        <v>6033118.4400000004</v>
      </c>
      <c r="T9" s="10"/>
      <c r="U9" s="10"/>
      <c r="V9" s="10"/>
      <c r="W9" s="10"/>
      <c r="X9" s="11"/>
      <c r="Y9" s="25">
        <f t="shared" ref="Y9:Y15" si="0">+S9</f>
        <v>6033118.4400000004</v>
      </c>
      <c r="Z9" s="11">
        <f>+[1]Continuity!$EG$38</f>
        <v>5015299.38</v>
      </c>
      <c r="AA9" s="11">
        <f t="shared" ref="AA9:AA12" si="1">+Y9-Z9</f>
        <v>1017819.0600000005</v>
      </c>
      <c r="AB9" s="11"/>
      <c r="AC9" s="11">
        <f>+[1]Continuity!$EH$38</f>
        <v>0</v>
      </c>
      <c r="AD9" s="11">
        <v>1017819</v>
      </c>
      <c r="AE9" s="11"/>
      <c r="AF9" s="11"/>
      <c r="AG9" s="26">
        <f t="shared" ref="AG9:AG29" si="2">SUM(AC9:AF9)</f>
        <v>1017819</v>
      </c>
      <c r="AI9" s="25"/>
      <c r="AJ9" s="11"/>
      <c r="AK9" s="11"/>
      <c r="AL9" s="11"/>
      <c r="AM9" s="29"/>
      <c r="AO9" s="25"/>
      <c r="AP9" s="11"/>
      <c r="AQ9" s="11"/>
      <c r="AS9" s="23"/>
    </row>
    <row r="10" spans="14:45" x14ac:dyDescent="0.25">
      <c r="N10" s="3">
        <v>1508</v>
      </c>
      <c r="O10" s="7" t="s">
        <v>2</v>
      </c>
      <c r="P10" s="14">
        <v>561871.42000000004</v>
      </c>
      <c r="Q10" s="10"/>
      <c r="R10" s="10"/>
      <c r="S10" s="10">
        <f>+P10</f>
        <v>561871.42000000004</v>
      </c>
      <c r="T10" s="10"/>
      <c r="U10" s="10"/>
      <c r="V10" s="10"/>
      <c r="W10" s="10"/>
      <c r="X10" s="11"/>
      <c r="Y10" s="25">
        <f t="shared" si="0"/>
        <v>561871.42000000004</v>
      </c>
      <c r="Z10" s="11">
        <f>+[1]Continuity!$EG$19</f>
        <v>442732.62</v>
      </c>
      <c r="AA10" s="11">
        <f t="shared" si="1"/>
        <v>119138.80000000005</v>
      </c>
      <c r="AB10" s="11"/>
      <c r="AC10" s="11">
        <f>+[1]Continuity!$EH$19</f>
        <v>119138.8</v>
      </c>
      <c r="AD10" s="11"/>
      <c r="AE10" s="11"/>
      <c r="AF10" s="11"/>
      <c r="AG10" s="26">
        <f t="shared" si="2"/>
        <v>119138.8</v>
      </c>
      <c r="AI10" s="25"/>
      <c r="AJ10" s="11"/>
      <c r="AK10" s="11"/>
      <c r="AL10" s="11"/>
      <c r="AM10" s="29"/>
      <c r="AO10" s="25"/>
      <c r="AP10" s="11"/>
      <c r="AQ10" s="11"/>
      <c r="AS10" s="23"/>
    </row>
    <row r="11" spans="14:45" x14ac:dyDescent="0.25">
      <c r="N11" s="3">
        <v>1508</v>
      </c>
      <c r="O11" s="7" t="s">
        <v>3</v>
      </c>
      <c r="P11" s="14">
        <v>791563.67</v>
      </c>
      <c r="Q11" s="10"/>
      <c r="R11" s="10"/>
      <c r="S11" s="10">
        <f>+P11</f>
        <v>791563.67</v>
      </c>
      <c r="T11" s="10"/>
      <c r="U11" s="10"/>
      <c r="V11" s="10"/>
      <c r="W11" s="10"/>
      <c r="X11" s="11"/>
      <c r="Y11" s="25">
        <f t="shared" si="0"/>
        <v>791563.67</v>
      </c>
      <c r="Z11" s="11">
        <f>+[1]Continuity!$EG$22</f>
        <v>765924.2</v>
      </c>
      <c r="AA11" s="11">
        <f>+Y11-Z11</f>
        <v>25639.470000000088</v>
      </c>
      <c r="AB11" s="11"/>
      <c r="AC11" s="11">
        <f>+[1]Continuity!$EH$22</f>
        <v>25639.47</v>
      </c>
      <c r="AD11" s="11"/>
      <c r="AE11" s="11"/>
      <c r="AF11" s="11"/>
      <c r="AG11" s="26">
        <f t="shared" si="2"/>
        <v>25639.47</v>
      </c>
      <c r="AI11" s="25"/>
      <c r="AJ11" s="11"/>
      <c r="AK11" s="11"/>
      <c r="AL11" s="11"/>
      <c r="AM11" s="29"/>
      <c r="AO11" s="25"/>
      <c r="AP11" s="11"/>
      <c r="AQ11" s="11"/>
      <c r="AS11" s="23"/>
    </row>
    <row r="12" spans="14:45" x14ac:dyDescent="0.25">
      <c r="N12" s="3">
        <v>1508</v>
      </c>
      <c r="O12" s="7" t="s">
        <v>4</v>
      </c>
      <c r="P12" s="14">
        <v>180349.09</v>
      </c>
      <c r="Q12" s="10"/>
      <c r="R12" s="10"/>
      <c r="S12" s="10">
        <f>+P12</f>
        <v>180349.09</v>
      </c>
      <c r="T12" s="10"/>
      <c r="U12" s="10"/>
      <c r="V12" s="10"/>
      <c r="W12" s="10"/>
      <c r="X12" s="11"/>
      <c r="Y12" s="25">
        <f t="shared" si="0"/>
        <v>180349.09</v>
      </c>
      <c r="Z12" s="11">
        <f>+[1]Continuity!$EG$23</f>
        <v>177000</v>
      </c>
      <c r="AA12" s="11">
        <f t="shared" si="1"/>
        <v>3349.0899999999965</v>
      </c>
      <c r="AB12" s="11"/>
      <c r="AC12" s="11">
        <f>+[1]Continuity!$EH$23</f>
        <v>3349.09</v>
      </c>
      <c r="AD12" s="11"/>
      <c r="AE12" s="11"/>
      <c r="AF12" s="11"/>
      <c r="AG12" s="26">
        <f t="shared" si="2"/>
        <v>3349.09</v>
      </c>
      <c r="AI12" s="25"/>
      <c r="AJ12" s="11"/>
      <c r="AK12" s="11"/>
      <c r="AL12" s="11"/>
      <c r="AM12" s="29"/>
      <c r="AO12" s="25"/>
      <c r="AP12" s="11"/>
      <c r="AQ12" s="11"/>
      <c r="AS12" s="23"/>
    </row>
    <row r="13" spans="14:45" x14ac:dyDescent="0.25">
      <c r="N13" s="3">
        <v>1508</v>
      </c>
      <c r="O13" s="7" t="s">
        <v>5</v>
      </c>
      <c r="P13" s="14">
        <v>1906081.65</v>
      </c>
      <c r="Q13" s="10"/>
      <c r="R13" s="10"/>
      <c r="S13" s="10"/>
      <c r="T13" s="10">
        <f>+P13</f>
        <v>1906081.65</v>
      </c>
      <c r="U13" s="10"/>
      <c r="V13" s="10"/>
      <c r="W13" s="10"/>
      <c r="X13" s="11"/>
      <c r="Y13" s="25"/>
      <c r="Z13" s="11"/>
      <c r="AA13" s="11"/>
      <c r="AB13" s="11"/>
      <c r="AC13" s="11"/>
      <c r="AD13" s="11"/>
      <c r="AE13" s="11"/>
      <c r="AF13" s="11"/>
      <c r="AG13" s="26">
        <f t="shared" si="2"/>
        <v>0</v>
      </c>
      <c r="AI13" s="25"/>
      <c r="AJ13" s="11"/>
      <c r="AK13" s="11"/>
      <c r="AL13" s="11"/>
      <c r="AM13" s="29"/>
      <c r="AO13" s="25"/>
      <c r="AP13" s="11"/>
      <c r="AQ13" s="11"/>
      <c r="AS13" s="23"/>
    </row>
    <row r="14" spans="14:45" x14ac:dyDescent="0.25">
      <c r="N14" s="3">
        <v>1511</v>
      </c>
      <c r="O14" s="7" t="s">
        <v>6</v>
      </c>
      <c r="P14" s="14">
        <v>632165.82999999996</v>
      </c>
      <c r="Q14" s="10"/>
      <c r="R14" s="10"/>
      <c r="S14" s="10">
        <f>+P14</f>
        <v>632165.82999999996</v>
      </c>
      <c r="T14" s="10"/>
      <c r="U14" s="10"/>
      <c r="V14" s="10"/>
      <c r="W14" s="10"/>
      <c r="X14" s="11"/>
      <c r="Y14" s="25">
        <f t="shared" si="0"/>
        <v>632165.82999999996</v>
      </c>
      <c r="Z14" s="11">
        <f>+[1]Continuity!$EG$31</f>
        <v>626259.47</v>
      </c>
      <c r="AA14" s="11">
        <f t="shared" ref="AA14" si="3">+Y14-Z14</f>
        <v>5906.359999999986</v>
      </c>
      <c r="AB14" s="11"/>
      <c r="AC14" s="11">
        <f>+[1]Continuity!$EH$31</f>
        <v>5906.36</v>
      </c>
      <c r="AD14" s="11"/>
      <c r="AE14" s="11"/>
      <c r="AF14" s="11"/>
      <c r="AG14" s="26">
        <f t="shared" si="2"/>
        <v>5906.36</v>
      </c>
      <c r="AI14" s="25"/>
      <c r="AJ14" s="11"/>
      <c r="AK14" s="11"/>
      <c r="AL14" s="11"/>
      <c r="AM14" s="29"/>
      <c r="AO14" s="25"/>
      <c r="AP14" s="11"/>
      <c r="AQ14" s="11"/>
      <c r="AS14" s="23"/>
    </row>
    <row r="15" spans="14:45" x14ac:dyDescent="0.25">
      <c r="N15" s="3">
        <v>1508</v>
      </c>
      <c r="O15" s="7" t="s">
        <v>7</v>
      </c>
      <c r="P15" s="14">
        <v>2887395.47</v>
      </c>
      <c r="Q15" s="10"/>
      <c r="R15" s="10"/>
      <c r="S15" s="10">
        <f>+P15</f>
        <v>2887395.47</v>
      </c>
      <c r="T15" s="10"/>
      <c r="U15" s="10"/>
      <c r="V15" s="10"/>
      <c r="W15" s="10"/>
      <c r="X15" s="11"/>
      <c r="Y15" s="25">
        <f t="shared" si="0"/>
        <v>2887395.47</v>
      </c>
      <c r="Z15" s="11">
        <f>+[1]Continuity!$EG$26+[1]Continuity!$EG$27</f>
        <v>2173187.25</v>
      </c>
      <c r="AA15" s="11">
        <f>+Y15-Z15</f>
        <v>714208.2200000002</v>
      </c>
      <c r="AB15" s="11"/>
      <c r="AC15" s="11">
        <f>+[1]Continuity!$EH$26+[1]Continuity!$EH$27</f>
        <v>228522.25</v>
      </c>
      <c r="AD15" s="11">
        <v>485686</v>
      </c>
      <c r="AE15" s="11"/>
      <c r="AF15" s="11"/>
      <c r="AG15" s="26">
        <f t="shared" si="2"/>
        <v>714208.25</v>
      </c>
      <c r="AI15" s="25"/>
      <c r="AJ15" s="11"/>
      <c r="AK15" s="11"/>
      <c r="AL15" s="11"/>
      <c r="AM15" s="29"/>
      <c r="AO15" s="25"/>
      <c r="AP15" s="11"/>
      <c r="AQ15" s="11"/>
      <c r="AS15" s="23"/>
    </row>
    <row r="16" spans="14:45" x14ac:dyDescent="0.25">
      <c r="N16" s="3">
        <v>1551</v>
      </c>
      <c r="O16" s="7" t="s">
        <v>8</v>
      </c>
      <c r="P16" s="14">
        <v>-388125.88</v>
      </c>
      <c r="Q16" s="10"/>
      <c r="R16" s="10">
        <f t="shared" ref="R16:R23" si="4">+P16</f>
        <v>-388125.88</v>
      </c>
      <c r="S16" s="10"/>
      <c r="T16" s="10"/>
      <c r="U16" s="10"/>
      <c r="V16" s="14">
        <v>-281112.53000000003</v>
      </c>
      <c r="W16" s="14">
        <v>-107013.35</v>
      </c>
      <c r="X16" s="15"/>
      <c r="Y16" s="25"/>
      <c r="Z16" s="11"/>
      <c r="AA16" s="11"/>
      <c r="AB16" s="11"/>
      <c r="AC16" s="11"/>
      <c r="AD16" s="11"/>
      <c r="AE16" s="11"/>
      <c r="AF16" s="11"/>
      <c r="AG16" s="26">
        <f t="shared" si="2"/>
        <v>0</v>
      </c>
      <c r="AI16" s="51">
        <v>-107013.35</v>
      </c>
      <c r="AJ16" s="11">
        <f>+'[2]3. Continuity Schedule'!$BO$22+'[2]3. Continuity Schedule'!$BP$22</f>
        <v>-107012.9</v>
      </c>
      <c r="AK16" s="11">
        <f>+AI16-AJ16</f>
        <v>-0.45000000001164153</v>
      </c>
      <c r="AL16" s="11"/>
      <c r="AM16" s="29"/>
      <c r="AO16" s="25">
        <v>-281112.53000000003</v>
      </c>
      <c r="AP16" s="11">
        <v>-281112.19000000006</v>
      </c>
      <c r="AQ16" s="11">
        <f>+AO16-AP16</f>
        <v>-0.33999999996740371</v>
      </c>
      <c r="AS16" s="23"/>
    </row>
    <row r="17" spans="13:45" x14ac:dyDescent="0.25">
      <c r="N17" s="3">
        <v>1550</v>
      </c>
      <c r="O17" s="7" t="s">
        <v>9</v>
      </c>
      <c r="P17" s="14">
        <v>749630.39</v>
      </c>
      <c r="Q17" s="10"/>
      <c r="R17" s="10">
        <f t="shared" si="4"/>
        <v>749630.39</v>
      </c>
      <c r="S17" s="10"/>
      <c r="T17" s="10"/>
      <c r="U17" s="10"/>
      <c r="V17" s="14">
        <v>744148.83</v>
      </c>
      <c r="W17" s="14">
        <v>5481.56</v>
      </c>
      <c r="X17" s="15"/>
      <c r="Y17" s="25"/>
      <c r="Z17" s="11"/>
      <c r="AA17" s="11"/>
      <c r="AB17" s="11"/>
      <c r="AC17" s="11"/>
      <c r="AD17" s="11"/>
      <c r="AE17" s="11"/>
      <c r="AF17" s="11"/>
      <c r="AG17" s="26">
        <f t="shared" si="2"/>
        <v>0</v>
      </c>
      <c r="AI17" s="51">
        <v>5481.56</v>
      </c>
      <c r="AJ17" s="11">
        <f>+'[2]3. Continuity Schedule'!$BO$21+'[2]3. Continuity Schedule'!$BP$21</f>
        <v>5482.2499999998981</v>
      </c>
      <c r="AK17" s="11">
        <f t="shared" ref="AK17:AK23" si="5">+AI17-AJ17</f>
        <v>-0.68999999989773642</v>
      </c>
      <c r="AL17" s="11"/>
      <c r="AM17" s="29"/>
      <c r="AO17" s="25">
        <v>744148.83</v>
      </c>
      <c r="AP17" s="11">
        <v>744149.11999999941</v>
      </c>
      <c r="AQ17" s="11">
        <f t="shared" ref="AQ17:AQ23" si="6">+AO17-AP17</f>
        <v>-0.28999999945517629</v>
      </c>
      <c r="AS17" s="23"/>
    </row>
    <row r="18" spans="13:45" x14ac:dyDescent="0.25">
      <c r="N18" s="3">
        <v>1588</v>
      </c>
      <c r="O18" s="7" t="s">
        <v>10</v>
      </c>
      <c r="P18" s="14">
        <v>6548238.1699999999</v>
      </c>
      <c r="Q18" s="10"/>
      <c r="R18" s="10">
        <f t="shared" si="4"/>
        <v>6548238.1699999999</v>
      </c>
      <c r="S18" s="10"/>
      <c r="T18" s="10"/>
      <c r="U18" s="10"/>
      <c r="V18" s="14">
        <v>5222963.95</v>
      </c>
      <c r="W18" s="14">
        <v>1325274.22</v>
      </c>
      <c r="X18" s="15"/>
      <c r="Y18" s="25"/>
      <c r="Z18" s="11"/>
      <c r="AA18" s="11"/>
      <c r="AB18" s="11"/>
      <c r="AC18" s="11"/>
      <c r="AD18" s="11"/>
      <c r="AE18" s="11"/>
      <c r="AF18" s="11"/>
      <c r="AG18" s="26">
        <f t="shared" si="2"/>
        <v>0</v>
      </c>
      <c r="AI18" s="51">
        <v>1325274.22</v>
      </c>
      <c r="AJ18" s="11">
        <f>+'[2]3. Continuity Schedule'!$BO$29+'[2]3. Continuity Schedule'!$BP$29</f>
        <v>1357980.49</v>
      </c>
      <c r="AK18" s="11">
        <f t="shared" si="5"/>
        <v>-32706.270000000019</v>
      </c>
      <c r="AL18" s="11"/>
      <c r="AM18" s="29">
        <v>-32706</v>
      </c>
      <c r="AO18" s="25">
        <v>5222963.95</v>
      </c>
      <c r="AP18" s="11">
        <v>5927051.9700000007</v>
      </c>
      <c r="AQ18" s="11">
        <f t="shared" si="6"/>
        <v>-704088.02000000048</v>
      </c>
      <c r="AS18" s="29">
        <v>-704088</v>
      </c>
    </row>
    <row r="19" spans="13:45" x14ac:dyDescent="0.25">
      <c r="N19" s="3">
        <v>1589</v>
      </c>
      <c r="O19" s="7" t="s">
        <v>11</v>
      </c>
      <c r="P19" s="14">
        <v>-2840513.06</v>
      </c>
      <c r="Q19" s="10"/>
      <c r="R19" s="10">
        <f t="shared" si="4"/>
        <v>-2840513.06</v>
      </c>
      <c r="S19" s="10"/>
      <c r="T19" s="10"/>
      <c r="U19" s="10"/>
      <c r="V19" s="14">
        <v>-1477731.68</v>
      </c>
      <c r="W19" s="14">
        <v>-1362781.38</v>
      </c>
      <c r="X19" s="15"/>
      <c r="Y19" s="25"/>
      <c r="Z19" s="11"/>
      <c r="AA19" s="11"/>
      <c r="AB19" s="11"/>
      <c r="AC19" s="11"/>
      <c r="AD19" s="11"/>
      <c r="AE19" s="11"/>
      <c r="AF19" s="11"/>
      <c r="AG19" s="26">
        <f t="shared" si="2"/>
        <v>0</v>
      </c>
      <c r="AI19" s="51">
        <v>-1362781.38</v>
      </c>
      <c r="AJ19" s="11">
        <f>+'[2]3. Continuity Schedule'!$BO$28+'[2]3. Continuity Schedule'!$BP$28</f>
        <v>-1284603.7</v>
      </c>
      <c r="AK19" s="11">
        <f t="shared" si="5"/>
        <v>-78177.679999999935</v>
      </c>
      <c r="AL19" s="11"/>
      <c r="AM19" s="29">
        <v>-78177</v>
      </c>
      <c r="AO19" s="25">
        <v>-1477731.68</v>
      </c>
      <c r="AP19" s="11">
        <v>-2245572.89</v>
      </c>
      <c r="AQ19" s="11">
        <f t="shared" si="6"/>
        <v>767841.2100000002</v>
      </c>
      <c r="AS19" s="29">
        <v>767841</v>
      </c>
    </row>
    <row r="20" spans="13:45" x14ac:dyDescent="0.25">
      <c r="M20" s="3">
        <v>53757</v>
      </c>
      <c r="N20" s="3">
        <v>1584</v>
      </c>
      <c r="O20" s="7" t="s">
        <v>12</v>
      </c>
      <c r="P20" s="14">
        <v>2838922.64</v>
      </c>
      <c r="Q20" s="10"/>
      <c r="R20" s="10">
        <f t="shared" si="4"/>
        <v>2838922.64</v>
      </c>
      <c r="S20" s="10"/>
      <c r="T20" s="10"/>
      <c r="U20" s="10"/>
      <c r="V20" s="14">
        <v>1796387.82</v>
      </c>
      <c r="W20" s="14">
        <v>1042534.82</v>
      </c>
      <c r="X20" s="15"/>
      <c r="Y20" s="25"/>
      <c r="Z20" s="11"/>
      <c r="AA20" s="11"/>
      <c r="AB20" s="11"/>
      <c r="AC20" s="11"/>
      <c r="AD20" s="11"/>
      <c r="AE20" s="11"/>
      <c r="AF20" s="11"/>
      <c r="AG20" s="26">
        <f t="shared" si="2"/>
        <v>0</v>
      </c>
      <c r="AI20" s="51">
        <v>1042534.82</v>
      </c>
      <c r="AJ20" s="11">
        <f>+'[2]3. Continuity Schedule'!$BO$26+'[2]3. Continuity Schedule'!$BP$26</f>
        <v>1042535.2200000006</v>
      </c>
      <c r="AK20" s="11">
        <f t="shared" si="5"/>
        <v>-0.40000000060535967</v>
      </c>
      <c r="AL20" s="11"/>
      <c r="AM20" s="29"/>
      <c r="AO20" s="25">
        <v>1796387.82</v>
      </c>
      <c r="AP20" s="11">
        <v>1796387.8900000001</v>
      </c>
      <c r="AQ20" s="11">
        <f t="shared" si="6"/>
        <v>-7.000000006519258E-2</v>
      </c>
      <c r="AS20" s="23"/>
    </row>
    <row r="21" spans="13:45" x14ac:dyDescent="0.25">
      <c r="N21" s="3">
        <v>1586</v>
      </c>
      <c r="O21" s="7" t="s">
        <v>13</v>
      </c>
      <c r="P21" s="14">
        <v>1116468.08</v>
      </c>
      <c r="Q21" s="10"/>
      <c r="R21" s="10">
        <f t="shared" si="4"/>
        <v>1116468.08</v>
      </c>
      <c r="S21" s="10"/>
      <c r="T21" s="10"/>
      <c r="U21" s="10"/>
      <c r="V21" s="14">
        <v>628479.47</v>
      </c>
      <c r="W21" s="14">
        <v>487988.61</v>
      </c>
      <c r="X21" s="15"/>
      <c r="Y21" s="25"/>
      <c r="Z21" s="11"/>
      <c r="AA21" s="11"/>
      <c r="AB21" s="11"/>
      <c r="AC21" s="11"/>
      <c r="AD21" s="11"/>
      <c r="AE21" s="11"/>
      <c r="AF21" s="11"/>
      <c r="AG21" s="26">
        <f t="shared" si="2"/>
        <v>0</v>
      </c>
      <c r="AI21" s="51">
        <v>487988.61</v>
      </c>
      <c r="AJ21" s="11">
        <f>+'[2]3. Continuity Schedule'!$BO$27+'[2]3. Continuity Schedule'!$BP$27</f>
        <v>487988.63</v>
      </c>
      <c r="AK21" s="11">
        <f t="shared" si="5"/>
        <v>-2.0000000018626451E-2</v>
      </c>
      <c r="AL21" s="11"/>
      <c r="AM21" s="29"/>
      <c r="AO21" s="25">
        <v>628479.47</v>
      </c>
      <c r="AP21" s="11">
        <v>628479.90999999992</v>
      </c>
      <c r="AQ21" s="11">
        <f t="shared" si="6"/>
        <v>-0.43999999994412065</v>
      </c>
      <c r="AS21" s="23"/>
    </row>
    <row r="22" spans="13:45" x14ac:dyDescent="0.25">
      <c r="N22" s="3">
        <v>1580</v>
      </c>
      <c r="O22" s="7" t="s">
        <v>14</v>
      </c>
      <c r="P22" s="14">
        <v>-4905968.09</v>
      </c>
      <c r="Q22" s="10"/>
      <c r="R22" s="10">
        <f t="shared" si="4"/>
        <v>-4905968.09</v>
      </c>
      <c r="S22" s="10"/>
      <c r="T22" s="10"/>
      <c r="U22" s="10"/>
      <c r="V22" s="14">
        <v>-3597508.92</v>
      </c>
      <c r="W22" s="14">
        <v>-1308459.17</v>
      </c>
      <c r="X22" s="15"/>
      <c r="Y22" s="25"/>
      <c r="Z22" s="11"/>
      <c r="AA22" s="11"/>
      <c r="AB22" s="11"/>
      <c r="AC22" s="11"/>
      <c r="AD22" s="11"/>
      <c r="AE22" s="11"/>
      <c r="AF22" s="11"/>
      <c r="AG22" s="26">
        <f t="shared" si="2"/>
        <v>0</v>
      </c>
      <c r="AI22" s="51">
        <v>-1308459.17</v>
      </c>
      <c r="AJ22" s="11">
        <f>+'[2]3. Continuity Schedule'!$BO$23+'[2]3. Continuity Schedule'!$BP$23</f>
        <v>-1308459.3700000003</v>
      </c>
      <c r="AK22" s="11">
        <f t="shared" si="5"/>
        <v>0.20000000041909516</v>
      </c>
      <c r="AL22" s="11"/>
      <c r="AM22" s="29"/>
      <c r="AO22" s="25">
        <v>-3597508.92</v>
      </c>
      <c r="AP22" s="11">
        <v>-3597509.2999999993</v>
      </c>
      <c r="AQ22" s="11">
        <f t="shared" si="6"/>
        <v>0.37999999942258</v>
      </c>
      <c r="AS22" s="23"/>
    </row>
    <row r="23" spans="13:45" x14ac:dyDescent="0.25">
      <c r="N23" s="3">
        <v>1580</v>
      </c>
      <c r="O23" s="8" t="s">
        <v>15</v>
      </c>
      <c r="P23" s="16">
        <v>1664576.16</v>
      </c>
      <c r="Q23" s="10"/>
      <c r="R23" s="10">
        <f t="shared" si="4"/>
        <v>1664576.16</v>
      </c>
      <c r="S23" s="10"/>
      <c r="T23" s="10"/>
      <c r="U23" s="10"/>
      <c r="V23" s="14">
        <v>1156598.3600000001</v>
      </c>
      <c r="W23" s="14">
        <v>507977.8</v>
      </c>
      <c r="X23" s="15"/>
      <c r="Y23" s="25"/>
      <c r="Z23" s="11"/>
      <c r="AA23" s="11"/>
      <c r="AB23" s="11"/>
      <c r="AC23" s="11"/>
      <c r="AD23" s="11"/>
      <c r="AE23" s="11"/>
      <c r="AF23" s="11"/>
      <c r="AG23" s="26">
        <f t="shared" si="2"/>
        <v>0</v>
      </c>
      <c r="AI23" s="51">
        <v>507977.8</v>
      </c>
      <c r="AJ23" s="11">
        <f>+'[2]3. Continuity Schedule'!$BO$25+'[2]3. Continuity Schedule'!$BP$25</f>
        <v>507977.85000000003</v>
      </c>
      <c r="AK23" s="11">
        <f t="shared" si="5"/>
        <v>-5.0000000046566129E-2</v>
      </c>
      <c r="AL23" s="11"/>
      <c r="AM23" s="29"/>
      <c r="AO23" s="25">
        <v>1156598.3600000001</v>
      </c>
      <c r="AP23" s="11">
        <v>1156598.2899999998</v>
      </c>
      <c r="AQ23" s="11">
        <f t="shared" si="6"/>
        <v>7.0000000298023224E-2</v>
      </c>
      <c r="AS23" s="23"/>
    </row>
    <row r="24" spans="13:45" x14ac:dyDescent="0.25">
      <c r="O24" s="7" t="s">
        <v>16</v>
      </c>
      <c r="P24" s="14">
        <v>4783228.41</v>
      </c>
      <c r="Q24" s="10"/>
      <c r="R24" s="10"/>
      <c r="S24" s="10"/>
      <c r="T24" s="10"/>
      <c r="U24" s="10"/>
      <c r="V24" s="10"/>
      <c r="W24" s="10"/>
      <c r="X24" s="11"/>
      <c r="Y24" s="25"/>
      <c r="Z24" s="11"/>
      <c r="AA24" s="11"/>
      <c r="AB24" s="11"/>
      <c r="AC24" s="11"/>
      <c r="AD24" s="11"/>
      <c r="AE24" s="11"/>
      <c r="AF24" s="11"/>
      <c r="AG24" s="26">
        <f t="shared" si="2"/>
        <v>0</v>
      </c>
      <c r="AI24" s="25"/>
      <c r="AJ24" s="11"/>
      <c r="AK24" s="11"/>
      <c r="AL24" s="11"/>
      <c r="AM24" s="29"/>
      <c r="AO24" s="25"/>
      <c r="AP24" s="11"/>
      <c r="AQ24" s="11"/>
      <c r="AS24" s="23"/>
    </row>
    <row r="25" spans="13:45" x14ac:dyDescent="0.25">
      <c r="N25" s="3" t="s">
        <v>75</v>
      </c>
      <c r="O25" s="7" t="s">
        <v>17</v>
      </c>
      <c r="P25" s="14">
        <v>794729.65</v>
      </c>
      <c r="Q25" s="10"/>
      <c r="R25" s="10"/>
      <c r="S25" s="10">
        <f>+P25</f>
        <v>794729.65</v>
      </c>
      <c r="T25" s="10"/>
      <c r="U25" s="10"/>
      <c r="V25" s="10"/>
      <c r="W25" s="10"/>
      <c r="X25" s="11"/>
      <c r="Y25" s="25">
        <f t="shared" ref="Y25" si="7">+S25</f>
        <v>794729.65</v>
      </c>
      <c r="Z25" s="11">
        <f>+[1]Continuity!$EG$32+[1]Continuity!$EG$33+[1]Continuity!$EG$34+[1]Continuity!$EG$35</f>
        <v>670890.22</v>
      </c>
      <c r="AA25" s="11">
        <f>+Y25-Z25</f>
        <v>123839.43000000005</v>
      </c>
      <c r="AB25" s="11"/>
      <c r="AC25" s="11">
        <f>+[1]Continuity!$EH$32+[1]Continuity!$EH$33+[1]Continuity!$EH$34+[1]Continuity!$EH$35</f>
        <v>123839.67999999998</v>
      </c>
      <c r="AD25" s="11"/>
      <c r="AE25" s="11"/>
      <c r="AF25" s="11"/>
      <c r="AG25" s="26">
        <f t="shared" si="2"/>
        <v>123839.67999999998</v>
      </c>
      <c r="AI25" s="25"/>
      <c r="AJ25" s="11"/>
      <c r="AK25" s="11"/>
      <c r="AL25" s="11"/>
      <c r="AM25" s="29"/>
      <c r="AO25" s="25"/>
      <c r="AP25" s="11"/>
      <c r="AQ25" s="11"/>
      <c r="AS25" s="23"/>
    </row>
    <row r="26" spans="13:45" x14ac:dyDescent="0.25">
      <c r="N26" s="3">
        <v>1595</v>
      </c>
      <c r="O26" s="7" t="s">
        <v>18</v>
      </c>
      <c r="P26" s="14">
        <v>34209.97</v>
      </c>
      <c r="Q26" s="10"/>
      <c r="R26" s="10">
        <f>+P26</f>
        <v>34209.97</v>
      </c>
      <c r="S26" s="10"/>
      <c r="T26" s="10"/>
      <c r="U26" s="10"/>
      <c r="V26" s="14">
        <v>-320206.57</v>
      </c>
      <c r="W26" s="14">
        <v>354416.54</v>
      </c>
      <c r="X26" s="15"/>
      <c r="Y26" s="25"/>
      <c r="Z26" s="11"/>
      <c r="AA26" s="11"/>
      <c r="AB26" s="11"/>
      <c r="AC26" s="11"/>
      <c r="AD26" s="11"/>
      <c r="AE26" s="11"/>
      <c r="AF26" s="11"/>
      <c r="AG26" s="26">
        <f t="shared" si="2"/>
        <v>0</v>
      </c>
      <c r="AI26" s="51">
        <v>354416.54</v>
      </c>
      <c r="AJ26" s="11"/>
      <c r="AK26" s="11" t="s">
        <v>57</v>
      </c>
      <c r="AL26" s="11"/>
      <c r="AM26" s="29"/>
      <c r="AO26" s="25">
        <v>-320206.57</v>
      </c>
      <c r="AQ26" s="11" t="s">
        <v>57</v>
      </c>
      <c r="AS26" s="23"/>
    </row>
    <row r="27" spans="13:45" x14ac:dyDescent="0.25">
      <c r="N27" s="3">
        <v>1595</v>
      </c>
      <c r="O27" s="8" t="s">
        <v>19</v>
      </c>
      <c r="P27" s="16">
        <v>688560.88</v>
      </c>
      <c r="Q27" s="10"/>
      <c r="R27" s="10">
        <f>+P27</f>
        <v>688560.88</v>
      </c>
      <c r="S27" s="10"/>
      <c r="T27" s="10"/>
      <c r="U27" s="10"/>
      <c r="V27" s="14">
        <v>498664.71</v>
      </c>
      <c r="W27" s="14">
        <v>189896.17</v>
      </c>
      <c r="X27" s="15"/>
      <c r="Y27" s="25"/>
      <c r="Z27" s="11"/>
      <c r="AA27" s="11"/>
      <c r="AB27" s="11"/>
      <c r="AC27" s="11"/>
      <c r="AD27" s="11"/>
      <c r="AE27" s="11"/>
      <c r="AF27" s="11"/>
      <c r="AG27" s="26">
        <f t="shared" si="2"/>
        <v>0</v>
      </c>
      <c r="AI27" s="51">
        <v>189896.17</v>
      </c>
      <c r="AJ27" s="11"/>
      <c r="AK27" s="11" t="s">
        <v>57</v>
      </c>
      <c r="AL27" s="11"/>
      <c r="AM27" s="29"/>
      <c r="AO27" s="25">
        <v>498664.71</v>
      </c>
      <c r="AP27" s="11"/>
      <c r="AQ27" s="11" t="s">
        <v>57</v>
      </c>
      <c r="AS27" s="23"/>
    </row>
    <row r="28" spans="13:45" x14ac:dyDescent="0.25">
      <c r="O28" s="7" t="s">
        <v>20</v>
      </c>
      <c r="P28" s="14">
        <v>722770.85</v>
      </c>
      <c r="Q28" s="10"/>
      <c r="R28" s="10"/>
      <c r="S28" s="10"/>
      <c r="T28" s="10"/>
      <c r="U28" s="10"/>
      <c r="V28" s="10"/>
      <c r="W28" s="10"/>
      <c r="X28" s="11"/>
      <c r="Y28" s="25"/>
      <c r="Z28" s="11"/>
      <c r="AA28" s="11"/>
      <c r="AB28" s="11"/>
      <c r="AC28" s="11"/>
      <c r="AD28" s="11"/>
      <c r="AE28" s="11"/>
      <c r="AF28" s="11"/>
      <c r="AG28" s="26">
        <f t="shared" si="2"/>
        <v>0</v>
      </c>
      <c r="AI28" s="25">
        <f>SUM(AI26:AI27)</f>
        <v>544312.71</v>
      </c>
      <c r="AJ28" s="11">
        <f>+'[2]3. Continuity Schedule'!$BO$33+'[2]3. Continuity Schedule'!$BP$33+'[2]3. Continuity Schedule'!$BO$34+'[2]3. Continuity Schedule'!$BP$34+'[2]3. Continuity Schedule'!$BO$35+'[2]3. Continuity Schedule'!$BP$35+'[2]3. Continuity Schedule'!$BO$36+'[2]3. Continuity Schedule'!$BP$36</f>
        <v>544311.7100000002</v>
      </c>
      <c r="AK28" s="11">
        <f t="shared" ref="AK28" si="8">+AI28-AJ28</f>
        <v>0.99999999976716936</v>
      </c>
      <c r="AL28" s="11"/>
      <c r="AM28" s="29"/>
      <c r="AO28" s="27">
        <f>SUM(AO26:AO27)</f>
        <v>178458.14</v>
      </c>
      <c r="AP28" s="11">
        <v>178457.37000000011</v>
      </c>
      <c r="AQ28" s="11">
        <f t="shared" ref="AQ28" si="9">+AO28-AP28</f>
        <v>0.76999999990221113</v>
      </c>
      <c r="AS28" s="23"/>
    </row>
    <row r="29" spans="13:45" x14ac:dyDescent="0.25">
      <c r="N29" s="3">
        <v>1508</v>
      </c>
      <c r="O29" s="7" t="s">
        <v>27</v>
      </c>
      <c r="P29" s="16">
        <v>1083842.96</v>
      </c>
      <c r="Q29" s="10"/>
      <c r="R29" s="10"/>
      <c r="S29" s="10">
        <f>+P29</f>
        <v>1083842.96</v>
      </c>
      <c r="T29" s="10"/>
      <c r="U29" s="10"/>
      <c r="V29" s="10"/>
      <c r="W29" s="10"/>
      <c r="X29" s="11"/>
      <c r="Y29" s="25">
        <f t="shared" ref="Y29" si="10">+S29</f>
        <v>1083842.96</v>
      </c>
      <c r="Z29" s="11">
        <f>+[1]Continuity!$EG$28</f>
        <v>1073504.71</v>
      </c>
      <c r="AA29" s="11">
        <f>+Y29-Z29</f>
        <v>10338.25</v>
      </c>
      <c r="AB29" s="11"/>
      <c r="AC29" s="11">
        <f>+[1]Continuity!$EH$28</f>
        <v>0</v>
      </c>
      <c r="AD29" s="11">
        <v>10338</v>
      </c>
      <c r="AE29" s="11"/>
      <c r="AF29" s="11"/>
      <c r="AG29" s="26">
        <f t="shared" si="2"/>
        <v>10338</v>
      </c>
      <c r="AI29" s="25"/>
      <c r="AJ29" s="11"/>
      <c r="AK29" s="11"/>
      <c r="AL29" s="11"/>
      <c r="AM29" s="29"/>
      <c r="AO29" s="25"/>
      <c r="AP29" s="11"/>
      <c r="AQ29" s="11"/>
      <c r="AS29" s="23"/>
    </row>
    <row r="30" spans="13:45" x14ac:dyDescent="0.25">
      <c r="N30" s="3">
        <v>1495</v>
      </c>
      <c r="O30" s="7" t="s">
        <v>21</v>
      </c>
      <c r="P30" s="17">
        <v>26627500.079999998</v>
      </c>
      <c r="Q30" s="10"/>
      <c r="R30" s="10"/>
      <c r="S30" s="10"/>
      <c r="T30" s="10">
        <f>+P30</f>
        <v>26627500.079999998</v>
      </c>
      <c r="U30" s="10"/>
      <c r="V30" s="10"/>
      <c r="W30" s="10"/>
      <c r="X30" s="11"/>
      <c r="Y30" s="25"/>
      <c r="Z30" s="11"/>
      <c r="AA30" s="11"/>
      <c r="AB30" s="11"/>
      <c r="AC30" s="11"/>
      <c r="AD30" s="11"/>
      <c r="AE30" s="11"/>
      <c r="AF30" s="11"/>
      <c r="AG30" s="23"/>
      <c r="AI30" s="25"/>
      <c r="AJ30" s="11"/>
      <c r="AK30" s="11"/>
      <c r="AM30" s="23"/>
      <c r="AO30" s="25"/>
      <c r="AP30" s="11"/>
      <c r="AQ30" s="11"/>
      <c r="AS30" s="23"/>
    </row>
    <row r="31" spans="13:45" x14ac:dyDescent="0.25">
      <c r="O31" s="39" t="s">
        <v>45</v>
      </c>
      <c r="P31" s="37">
        <f>+P8+P9+P10+P11+P12+P13+P14+P15+P24+P25+P28+P29+P30</f>
        <v>53756892.409999996</v>
      </c>
      <c r="Q31" s="10"/>
      <c r="R31" s="18">
        <f>SUM(R8:R30)</f>
        <v>5505999.2599999998</v>
      </c>
      <c r="S31" s="18">
        <f t="shared" ref="S31:T31" si="11">SUM(S8:S30)</f>
        <v>19717311.419999998</v>
      </c>
      <c r="T31" s="18">
        <f t="shared" si="11"/>
        <v>28533581.729999997</v>
      </c>
      <c r="U31" s="10"/>
      <c r="V31" s="18">
        <f t="shared" ref="V31:AG31" si="12">SUM(V8:V30)</f>
        <v>4370683.4400000013</v>
      </c>
      <c r="W31" s="18">
        <f t="shared" si="12"/>
        <v>1135315.82</v>
      </c>
      <c r="X31" s="11"/>
      <c r="Y31" s="27">
        <f t="shared" si="12"/>
        <v>19717311.419999998</v>
      </c>
      <c r="Z31" s="18">
        <f t="shared" si="12"/>
        <v>17695206.899999999</v>
      </c>
      <c r="AA31" s="18">
        <f t="shared" si="12"/>
        <v>2022104.5200000009</v>
      </c>
      <c r="AB31" s="11"/>
      <c r="AC31" s="18">
        <f t="shared" si="12"/>
        <v>1183338.5199999998</v>
      </c>
      <c r="AD31" s="18">
        <f t="shared" si="12"/>
        <v>1513843</v>
      </c>
      <c r="AE31" s="18">
        <f t="shared" si="12"/>
        <v>-675077</v>
      </c>
      <c r="AF31" s="18">
        <f t="shared" si="12"/>
        <v>0</v>
      </c>
      <c r="AG31" s="28">
        <f t="shared" si="12"/>
        <v>2022104.52</v>
      </c>
      <c r="AI31" s="27">
        <f>+AI16+AI17+AI18+AI19+AI20+AI21+AI22+AI23+AI28</f>
        <v>1135315.82</v>
      </c>
      <c r="AJ31" s="18">
        <f>SUM(AJ8:AJ30)</f>
        <v>1246200.1800000004</v>
      </c>
      <c r="AK31" s="18">
        <f>SUM(AK8:AK30)</f>
        <v>-110884.36000000035</v>
      </c>
      <c r="AM31" s="28">
        <f>SUM(AM8:AM30)</f>
        <v>-110883</v>
      </c>
      <c r="AO31" s="27">
        <f>+AO16+AO17+AO18+AO19+AO20+AO21+AO22+AO23+AO28</f>
        <v>4370683.4400000004</v>
      </c>
      <c r="AP31" s="18">
        <f>SUM(AP8:AP30)</f>
        <v>4306930.1700000009</v>
      </c>
      <c r="AQ31" s="18">
        <f>SUM(AQ8:AQ30)</f>
        <v>63753.269999999902</v>
      </c>
      <c r="AS31" s="28">
        <f>SUM(AS8:AS30)</f>
        <v>63753</v>
      </c>
    </row>
    <row r="32" spans="13:45" x14ac:dyDescent="0.25">
      <c r="O32" s="7"/>
      <c r="P32" s="14"/>
      <c r="Q32" s="10"/>
      <c r="R32" s="10"/>
      <c r="S32" s="10"/>
      <c r="T32" s="10"/>
      <c r="U32" s="10"/>
      <c r="V32" s="10"/>
      <c r="W32" s="10"/>
      <c r="X32" s="11"/>
      <c r="Y32" s="25"/>
      <c r="Z32" s="11"/>
      <c r="AA32" s="11"/>
      <c r="AB32" s="11"/>
      <c r="AC32" s="11"/>
      <c r="AD32" s="11"/>
      <c r="AE32" s="11"/>
      <c r="AF32" s="11"/>
      <c r="AG32" s="23"/>
      <c r="AI32" s="25"/>
      <c r="AJ32" s="11"/>
      <c r="AK32" s="11"/>
      <c r="AM32" s="29"/>
      <c r="AO32" s="25"/>
      <c r="AP32" s="11"/>
      <c r="AQ32" s="11"/>
      <c r="AS32" s="29"/>
    </row>
    <row r="33" spans="13:45" x14ac:dyDescent="0.25">
      <c r="O33" s="7"/>
      <c r="P33" s="14"/>
      <c r="Q33" s="10"/>
      <c r="R33" s="10"/>
      <c r="S33" s="10"/>
      <c r="T33" s="10"/>
      <c r="U33" s="10"/>
      <c r="V33" s="10"/>
      <c r="W33" s="10"/>
      <c r="X33" s="11"/>
      <c r="Y33" s="25"/>
      <c r="Z33" s="11"/>
      <c r="AA33" s="11"/>
      <c r="AB33" s="11"/>
      <c r="AC33" s="11"/>
      <c r="AD33" s="11"/>
      <c r="AE33" s="11"/>
      <c r="AF33" s="11"/>
      <c r="AG33" s="23"/>
      <c r="AI33" s="25"/>
      <c r="AJ33" s="11"/>
      <c r="AK33" s="11"/>
      <c r="AM33" s="29"/>
      <c r="AO33" s="25"/>
      <c r="AP33" s="11"/>
      <c r="AQ33" s="11"/>
      <c r="AS33" s="29"/>
    </row>
    <row r="34" spans="13:45" x14ac:dyDescent="0.25">
      <c r="O34" s="9" t="s">
        <v>22</v>
      </c>
      <c r="P34" s="14"/>
      <c r="Q34" s="10"/>
      <c r="R34" s="10"/>
      <c r="S34" s="10"/>
      <c r="T34" s="10"/>
      <c r="U34" s="10"/>
      <c r="V34" s="10"/>
      <c r="W34" s="10"/>
      <c r="X34" s="11"/>
      <c r="Y34" s="25"/>
      <c r="Z34" s="11"/>
      <c r="AA34" s="11"/>
      <c r="AB34" s="11"/>
      <c r="AC34" s="11"/>
      <c r="AD34" s="11"/>
      <c r="AE34" s="11"/>
      <c r="AF34" s="11"/>
      <c r="AG34" s="23"/>
      <c r="AI34" s="25"/>
      <c r="AJ34" s="11"/>
      <c r="AK34" s="11"/>
      <c r="AM34" s="29"/>
      <c r="AO34" s="25"/>
      <c r="AP34" s="11"/>
      <c r="AQ34" s="11"/>
      <c r="AS34" s="29"/>
    </row>
    <row r="35" spans="13:45" x14ac:dyDescent="0.25">
      <c r="N35" s="3">
        <v>1592</v>
      </c>
      <c r="O35" s="7" t="s">
        <v>23</v>
      </c>
      <c r="P35" s="14">
        <v>-8041723.7599999998</v>
      </c>
      <c r="Q35" s="10"/>
      <c r="R35" s="10"/>
      <c r="S35" s="10">
        <f>+P35</f>
        <v>-8041723.7599999998</v>
      </c>
      <c r="T35" s="10"/>
      <c r="U35" s="10"/>
      <c r="V35" s="10"/>
      <c r="W35" s="10"/>
      <c r="X35" s="11"/>
      <c r="Y35" s="25">
        <f t="shared" ref="Y35:Y38" si="13">+S35</f>
        <v>-8041723.7599999998</v>
      </c>
      <c r="Z35" s="11">
        <f>+[1]Continuity!$EG$39+[1]Continuity!$EG$40</f>
        <v>-7280480</v>
      </c>
      <c r="AA35" s="11">
        <f t="shared" ref="AA35:AA38" si="14">+Y35-Z35</f>
        <v>-761243.75999999978</v>
      </c>
      <c r="AB35" s="11"/>
      <c r="AC35" s="11">
        <f>+[1]Continuity!$EH$39+[1]Continuity!$EH$40</f>
        <v>-761243.76</v>
      </c>
      <c r="AD35" s="11"/>
      <c r="AE35" s="11"/>
      <c r="AF35" s="11"/>
      <c r="AG35" s="26">
        <f t="shared" ref="AG35:AG38" si="15">SUM(AC35:AF35)</f>
        <v>-761243.76</v>
      </c>
      <c r="AI35" s="25"/>
      <c r="AJ35" s="11"/>
      <c r="AK35" s="11"/>
      <c r="AM35" s="29"/>
      <c r="AO35" s="25"/>
      <c r="AP35" s="11"/>
      <c r="AQ35" s="11"/>
      <c r="AS35" s="29"/>
    </row>
    <row r="36" spans="13:45" x14ac:dyDescent="0.25">
      <c r="N36" s="3">
        <v>1508</v>
      </c>
      <c r="O36" s="7" t="s">
        <v>24</v>
      </c>
      <c r="P36" s="14">
        <v>-3554595.9</v>
      </c>
      <c r="Q36" s="10"/>
      <c r="R36" s="10"/>
      <c r="S36" s="10">
        <f>+P36</f>
        <v>-3554595.9</v>
      </c>
      <c r="T36" s="10"/>
      <c r="U36" s="10"/>
      <c r="V36" s="10"/>
      <c r="W36" s="10"/>
      <c r="X36" s="11"/>
      <c r="Y36" s="25">
        <f t="shared" si="13"/>
        <v>-3554595.9</v>
      </c>
      <c r="Z36" s="11">
        <f>+[1]Continuity!$EG$24+[1]Continuity!$EG$25</f>
        <v>-3205029.78</v>
      </c>
      <c r="AA36" s="11">
        <f t="shared" si="14"/>
        <v>-349566.12000000011</v>
      </c>
      <c r="AB36" s="11"/>
      <c r="AC36" s="11">
        <f>+[1]Continuity!$EH$24+[1]Continuity!$EH$25</f>
        <v>-349566.12</v>
      </c>
      <c r="AD36" s="11"/>
      <c r="AE36" s="11"/>
      <c r="AF36" s="11"/>
      <c r="AG36" s="26">
        <f t="shared" si="15"/>
        <v>-349566.12</v>
      </c>
      <c r="AI36" s="25"/>
      <c r="AJ36" s="11"/>
      <c r="AK36" s="11"/>
      <c r="AL36" s="11"/>
      <c r="AM36" s="29"/>
      <c r="AO36" s="25"/>
      <c r="AP36" s="11"/>
      <c r="AQ36" s="11"/>
      <c r="AS36" s="29"/>
    </row>
    <row r="37" spans="13:45" x14ac:dyDescent="0.25">
      <c r="N37" s="3">
        <v>1555</v>
      </c>
      <c r="O37" s="7" t="s">
        <v>25</v>
      </c>
      <c r="P37" s="14">
        <v>-35179.86</v>
      </c>
      <c r="Q37" s="10"/>
      <c r="R37" s="10"/>
      <c r="S37" s="10">
        <f>+P37</f>
        <v>-35179.86</v>
      </c>
      <c r="T37" s="10"/>
      <c r="U37" s="10"/>
      <c r="V37" s="10"/>
      <c r="W37" s="10"/>
      <c r="X37" s="11"/>
      <c r="Y37" s="25">
        <f t="shared" si="13"/>
        <v>-35179.86</v>
      </c>
      <c r="Z37" s="11">
        <f>+[1]Continuity!$EG$36+[1]Continuity!$EG$37</f>
        <v>-69127.310000000056</v>
      </c>
      <c r="AA37" s="11">
        <f t="shared" si="14"/>
        <v>33947.450000000055</v>
      </c>
      <c r="AB37" s="11"/>
      <c r="AC37" s="11">
        <f>+[1]Continuity!$EH$36+[1]Continuity!$EH$37</f>
        <v>33947.19</v>
      </c>
      <c r="AD37" s="11"/>
      <c r="AE37" s="11"/>
      <c r="AF37" s="11"/>
      <c r="AG37" s="26">
        <f t="shared" si="15"/>
        <v>33947.19</v>
      </c>
      <c r="AI37" s="25"/>
      <c r="AJ37" s="11"/>
      <c r="AK37" s="11"/>
      <c r="AL37" s="11"/>
      <c r="AM37" s="29"/>
      <c r="AO37" s="25"/>
      <c r="AP37" s="11"/>
      <c r="AQ37" s="11"/>
      <c r="AS37" s="29"/>
    </row>
    <row r="38" spans="13:45" x14ac:dyDescent="0.25">
      <c r="N38" s="3">
        <v>1509</v>
      </c>
      <c r="O38" s="7" t="s">
        <v>26</v>
      </c>
      <c r="P38" s="14">
        <v>-4374.42</v>
      </c>
      <c r="Q38" s="10"/>
      <c r="R38" s="10"/>
      <c r="S38" s="10">
        <f>+P38</f>
        <v>-4374.42</v>
      </c>
      <c r="T38" s="10"/>
      <c r="U38" s="10"/>
      <c r="V38" s="10"/>
      <c r="W38" s="10"/>
      <c r="X38" s="11"/>
      <c r="Y38" s="25">
        <f t="shared" si="13"/>
        <v>-4374.42</v>
      </c>
      <c r="Z38" s="11"/>
      <c r="AA38" s="11">
        <f t="shared" si="14"/>
        <v>-4374.42</v>
      </c>
      <c r="AB38" s="11"/>
      <c r="AC38" s="11"/>
      <c r="AD38" s="11"/>
      <c r="AE38" s="11"/>
      <c r="AF38" s="11">
        <f>+Y38</f>
        <v>-4374.42</v>
      </c>
      <c r="AG38" s="26">
        <f t="shared" si="15"/>
        <v>-4374.42</v>
      </c>
      <c r="AI38" s="25"/>
      <c r="AJ38" s="11"/>
      <c r="AK38" s="11"/>
      <c r="AL38" s="11"/>
      <c r="AM38" s="29"/>
      <c r="AO38" s="25"/>
      <c r="AP38" s="11"/>
      <c r="AQ38" s="11"/>
      <c r="AS38" s="29"/>
    </row>
    <row r="39" spans="13:45" x14ac:dyDescent="0.25">
      <c r="N39" s="3">
        <v>2405</v>
      </c>
      <c r="O39" s="7" t="s">
        <v>21</v>
      </c>
      <c r="P39" s="17">
        <v>-3042914</v>
      </c>
      <c r="Q39" s="10"/>
      <c r="R39" s="10"/>
      <c r="S39" s="10"/>
      <c r="T39" s="10">
        <f>+P39</f>
        <v>-3042914</v>
      </c>
      <c r="U39" s="10"/>
      <c r="V39" s="10"/>
      <c r="W39" s="10"/>
      <c r="X39" s="11"/>
      <c r="Y39" s="25"/>
      <c r="Z39" s="11"/>
      <c r="AA39" s="11"/>
      <c r="AB39" s="11"/>
      <c r="AC39" s="11"/>
      <c r="AD39" s="11"/>
      <c r="AE39" s="11"/>
      <c r="AF39" s="11"/>
      <c r="AG39" s="23"/>
      <c r="AI39" s="25"/>
      <c r="AJ39" s="11"/>
      <c r="AK39" s="11"/>
      <c r="AM39" s="29"/>
      <c r="AO39" s="25"/>
      <c r="AP39" s="11"/>
      <c r="AQ39" s="11"/>
      <c r="AS39" s="29"/>
    </row>
    <row r="40" spans="13:45" x14ac:dyDescent="0.25">
      <c r="O40" s="39" t="s">
        <v>46</v>
      </c>
      <c r="P40" s="37">
        <f>SUM(P35:P39)</f>
        <v>-14678787.939999999</v>
      </c>
      <c r="Q40" s="10"/>
      <c r="R40" s="18">
        <f>SUM(R35:R39)</f>
        <v>0</v>
      </c>
      <c r="S40" s="18">
        <f t="shared" ref="S40:W40" si="16">SUM(S35:S39)</f>
        <v>-11635873.939999999</v>
      </c>
      <c r="T40" s="18">
        <f t="shared" si="16"/>
        <v>-3042914</v>
      </c>
      <c r="U40" s="10"/>
      <c r="V40" s="18">
        <f t="shared" si="16"/>
        <v>0</v>
      </c>
      <c r="W40" s="18">
        <f t="shared" si="16"/>
        <v>0</v>
      </c>
      <c r="X40" s="11"/>
      <c r="Y40" s="27">
        <f t="shared" ref="Y40:Z40" si="17">SUM(Y35:Y39)</f>
        <v>-11635873.939999999</v>
      </c>
      <c r="Z40" s="18">
        <f t="shared" si="17"/>
        <v>-10554637.09</v>
      </c>
      <c r="AA40" s="18">
        <f t="shared" ref="AA40" si="18">SUM(AA35:AA39)</f>
        <v>-1081236.8499999999</v>
      </c>
      <c r="AB40" s="11"/>
      <c r="AC40" s="18">
        <f t="shared" ref="AC40:AD40" si="19">SUM(AC35:AC39)</f>
        <v>-1076862.69</v>
      </c>
      <c r="AD40" s="18">
        <f t="shared" si="19"/>
        <v>0</v>
      </c>
      <c r="AE40" s="18">
        <f t="shared" ref="AE40:AF40" si="20">SUM(AE35:AE39)</f>
        <v>0</v>
      </c>
      <c r="AF40" s="18">
        <f t="shared" si="20"/>
        <v>-4374.42</v>
      </c>
      <c r="AG40" s="28">
        <f t="shared" ref="AG40" si="21">SUM(AG35:AG39)</f>
        <v>-1081237.1099999999</v>
      </c>
      <c r="AI40" s="27">
        <f t="shared" ref="AI40:AK40" si="22">SUM(AI35:AI39)</f>
        <v>0</v>
      </c>
      <c r="AJ40" s="18">
        <f t="shared" si="22"/>
        <v>0</v>
      </c>
      <c r="AK40" s="18">
        <f t="shared" si="22"/>
        <v>0</v>
      </c>
      <c r="AM40" s="28">
        <f t="shared" ref="AM40" si="23">SUM(AM35:AM39)</f>
        <v>0</v>
      </c>
      <c r="AO40" s="27">
        <f t="shared" ref="AO40:AP40" si="24">SUM(AO35:AO39)</f>
        <v>0</v>
      </c>
      <c r="AP40" s="18">
        <f t="shared" si="24"/>
        <v>0</v>
      </c>
      <c r="AQ40" s="18">
        <f t="shared" ref="AQ40:AS40" si="25">SUM(AQ35:AQ39)</f>
        <v>0</v>
      </c>
      <c r="AS40" s="28">
        <f t="shared" si="25"/>
        <v>0</v>
      </c>
    </row>
    <row r="41" spans="13:45" x14ac:dyDescent="0.25">
      <c r="O41" s="7"/>
      <c r="P41" s="14"/>
      <c r="Q41" s="10"/>
      <c r="R41" s="10"/>
      <c r="S41" s="10"/>
      <c r="T41" s="10"/>
      <c r="U41" s="10"/>
      <c r="V41" s="10"/>
      <c r="W41" s="10"/>
      <c r="X41" s="11"/>
      <c r="Y41" s="25"/>
      <c r="Z41" s="11"/>
      <c r="AA41" s="11"/>
      <c r="AB41" s="11"/>
      <c r="AC41" s="11"/>
      <c r="AD41" s="11"/>
      <c r="AE41" s="11"/>
      <c r="AF41" s="11"/>
      <c r="AG41" s="29"/>
      <c r="AI41" s="25"/>
      <c r="AJ41" s="11"/>
      <c r="AK41" s="11"/>
      <c r="AM41" s="29"/>
      <c r="AO41" s="25"/>
      <c r="AP41" s="11"/>
      <c r="AQ41" s="11"/>
      <c r="AS41" s="29"/>
    </row>
    <row r="42" spans="13:45" x14ac:dyDescent="0.25">
      <c r="O42" s="9" t="s">
        <v>28</v>
      </c>
      <c r="P42" s="19">
        <v>39078104.469999999</v>
      </c>
      <c r="Q42" s="10"/>
      <c r="R42" s="19">
        <f>+R31+R40</f>
        <v>5505999.2599999998</v>
      </c>
      <c r="S42" s="19">
        <f t="shared" ref="S42:W42" si="26">+S31+S40</f>
        <v>8081437.4799999986</v>
      </c>
      <c r="T42" s="19">
        <f t="shared" si="26"/>
        <v>25490667.729999997</v>
      </c>
      <c r="U42" s="10"/>
      <c r="V42" s="19">
        <f t="shared" si="26"/>
        <v>4370683.4400000013</v>
      </c>
      <c r="W42" s="19">
        <f t="shared" si="26"/>
        <v>1135315.82</v>
      </c>
      <c r="X42" s="15"/>
      <c r="Y42" s="30">
        <f t="shared" ref="Y42:Z42" si="27">+Y31+Y40</f>
        <v>8081437.4799999986</v>
      </c>
      <c r="Z42" s="38">
        <f t="shared" si="27"/>
        <v>7140569.8099999987</v>
      </c>
      <c r="AA42" s="19">
        <f>+AA31+AA40</f>
        <v>940867.67000000109</v>
      </c>
      <c r="AB42" s="15"/>
      <c r="AC42" s="52">
        <f t="shared" ref="AC42:AD42" si="28">+AC31+AC40</f>
        <v>106475.82999999984</v>
      </c>
      <c r="AD42" s="52">
        <f t="shared" si="28"/>
        <v>1513843</v>
      </c>
      <c r="AE42" s="52">
        <f t="shared" ref="AE42:AF42" si="29">+AE31+AE40</f>
        <v>-675077</v>
      </c>
      <c r="AF42" s="52">
        <f t="shared" si="29"/>
        <v>-4374.42</v>
      </c>
      <c r="AG42" s="31">
        <f t="shared" ref="AG42" si="30">+AG31+AG40</f>
        <v>940867.41000000015</v>
      </c>
      <c r="AI42" s="49">
        <f t="shared" ref="AI42:AK42" si="31">+AI31+AI40</f>
        <v>1135315.82</v>
      </c>
      <c r="AJ42" s="46">
        <f t="shared" si="31"/>
        <v>1246200.1800000004</v>
      </c>
      <c r="AK42" s="45">
        <f t="shared" si="31"/>
        <v>-110884.36000000035</v>
      </c>
      <c r="AM42" s="55">
        <f t="shared" ref="AM42" si="32">+AM31+AM40</f>
        <v>-110883</v>
      </c>
      <c r="AO42" s="49">
        <f t="shared" ref="AO42:AP42" si="33">+AO31+AO40</f>
        <v>4370683.4400000004</v>
      </c>
      <c r="AP42" s="46">
        <f t="shared" si="33"/>
        <v>4306930.1700000009</v>
      </c>
      <c r="AQ42" s="45">
        <f t="shared" ref="AQ42:AS42" si="34">+AQ31+AQ40</f>
        <v>63753.269999999902</v>
      </c>
      <c r="AS42" s="55">
        <f t="shared" si="34"/>
        <v>63753</v>
      </c>
    </row>
    <row r="43" spans="13:45" x14ac:dyDescent="0.25">
      <c r="Y43" s="32"/>
      <c r="AD43" s="53" t="s">
        <v>64</v>
      </c>
      <c r="AG43" s="23"/>
      <c r="AI43" s="25"/>
      <c r="AJ43" s="11"/>
      <c r="AK43" s="11"/>
      <c r="AM43" s="54" t="s">
        <v>65</v>
      </c>
      <c r="AO43" s="25"/>
      <c r="AP43" s="11"/>
      <c r="AQ43" s="11"/>
      <c r="AS43" s="54" t="s">
        <v>66</v>
      </c>
    </row>
    <row r="44" spans="13:45" ht="12" thickBot="1" x14ac:dyDescent="0.3">
      <c r="X44" s="11"/>
      <c r="Y44" s="33"/>
      <c r="Z44" s="34"/>
      <c r="AA44" s="34"/>
      <c r="AB44" s="34"/>
      <c r="AC44" s="35"/>
      <c r="AD44" s="35"/>
      <c r="AE44" s="34"/>
      <c r="AF44" s="34"/>
      <c r="AG44" s="36"/>
      <c r="AI44" s="33"/>
      <c r="AJ44" s="50"/>
      <c r="AK44" s="50"/>
      <c r="AL44" s="34"/>
      <c r="AM44" s="36"/>
      <c r="AO44" s="33"/>
      <c r="AP44" s="50"/>
      <c r="AQ44" s="50"/>
      <c r="AR44" s="34"/>
      <c r="AS44" s="36"/>
    </row>
    <row r="45" spans="13:45" x14ac:dyDescent="0.25">
      <c r="M45" s="3">
        <v>14679</v>
      </c>
      <c r="V45" s="10"/>
      <c r="W45" s="10"/>
      <c r="X45" s="11"/>
      <c r="Y45" s="10"/>
      <c r="AC45" s="12"/>
      <c r="AD45" s="12"/>
    </row>
    <row r="46" spans="13:45" x14ac:dyDescent="0.25">
      <c r="M46" s="57">
        <f>+M20-M45</f>
        <v>39078</v>
      </c>
      <c r="V46" s="13"/>
      <c r="W46" s="13"/>
      <c r="X46" s="13"/>
      <c r="Y46" s="13"/>
      <c r="AC46" s="56" t="s">
        <v>64</v>
      </c>
      <c r="AD46" s="56" t="s">
        <v>67</v>
      </c>
      <c r="AE46" s="56"/>
      <c r="AF46" s="56"/>
      <c r="AG46" s="56" t="s">
        <v>73</v>
      </c>
      <c r="AH46" s="56"/>
      <c r="AI46" s="56" t="s">
        <v>72</v>
      </c>
      <c r="AJ46" s="56"/>
      <c r="AK46" s="56"/>
      <c r="AL46" s="56"/>
      <c r="AM46" s="56"/>
      <c r="AN46" s="56"/>
    </row>
    <row r="47" spans="13:45" x14ac:dyDescent="0.25">
      <c r="AC47" s="56" t="s">
        <v>65</v>
      </c>
      <c r="AD47" s="56" t="s">
        <v>67</v>
      </c>
      <c r="AE47" s="56"/>
      <c r="AF47" s="56"/>
      <c r="AG47" s="56" t="s">
        <v>69</v>
      </c>
      <c r="AH47" s="56"/>
      <c r="AI47" s="56" t="s">
        <v>70</v>
      </c>
      <c r="AJ47" s="56"/>
      <c r="AK47" s="56"/>
      <c r="AL47" s="56"/>
      <c r="AM47" s="56"/>
      <c r="AN47" s="56"/>
    </row>
    <row r="48" spans="13:45" x14ac:dyDescent="0.25">
      <c r="AC48" s="56" t="s">
        <v>66</v>
      </c>
      <c r="AD48" s="56" t="s">
        <v>67</v>
      </c>
      <c r="AE48" s="56"/>
      <c r="AF48" s="56"/>
      <c r="AG48" s="56" t="s">
        <v>68</v>
      </c>
      <c r="AH48" s="56"/>
      <c r="AI48" s="56" t="s">
        <v>71</v>
      </c>
      <c r="AJ48" s="56"/>
      <c r="AK48" s="56"/>
      <c r="AL48" s="56"/>
      <c r="AM48" s="56"/>
      <c r="AN48" s="56"/>
    </row>
  </sheetData>
  <mergeCells count="2">
    <mergeCell ref="V5:W5"/>
    <mergeCell ref="AC3:AG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>
      <Value>Financial Statement Reconciliation</Value>
    </Issue_x002f_Theme>
    <Attachment xmlns="6a95137c-d42e-468e-9f88-48056057fa51">false</Attachment>
    <ZubairStatus xmlns="6a95137c-d42e-468e-9f88-48056057fa51">Witness signed off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N/A</CynthiaStatus>
    <Round2Topic xmlns="6a95137c-d42e-468e-9f88-48056057fa51">false</Round2Topic>
    <IRR_x0020_Label xmlns="6a95137c-d42e-468e-9f88-48056057fa51" xsi:nil="true"/>
    <Intervenor xmlns="6a95137c-d42e-468e-9f88-48056057fa51">OEB Staff</Intervenor>
    <UsmanStatus xmlns="6a95137c-d42e-468e-9f88-48056057fa51">N/A</UsmanStatus>
    <S_x002e_VetsisStatus xmlns="6a95137c-d42e-468e-9f88-48056057fa51">N/A</S_x002e_VetsisStatus>
    <Strategic_x003f_ xmlns="6a95137c-d42e-468e-9f88-48056057fa51">false</Strategic_x003f_>
    <S_x002e_SheehyStatus xmlns="6a95137c-d42e-468e-9f88-48056057fa51">N/A</S_x002e_SheehyStatus>
    <Ex_x002e_ xmlns="6a95137c-d42e-468e-9f88-48056057fa51">Ex 1</Ex_x002e_>
    <LincolnStatus xmlns="6a95137c-d42e-468e-9f88-48056057fa51">N/A</LincolnStatus>
    <RegContact xmlns="6a95137c-d42e-468e-9f88-48056057fa51">
      <Value>Carlisle</Value>
    </RegContact>
    <SaadStatus xmlns="6a95137c-d42e-468e-9f88-48056057fa51">N/A</SaadStatus>
    <Witness_x0028_es_x0029_ xmlns="6a95137c-d42e-468e-9f88-48056057fa51">
      <Value>Zubair</Value>
    </Witness_x0028_es_x0029_>
    <Status xmlns="6a95137c-d42e-468e-9f88-48056057fa51">Witness signed off</Status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>Cindy</SME_x0028_s_x0029_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  <IRR xmlns="6a95137c-d42e-468e-9f88-48056057fa51">true</IRR>
    <BBA_Comments xmlns="6a95137c-d42e-468e-9f88-48056057fa51" xsi:nil="true"/>
    <ABlairStatus xmlns="6a95137c-d42e-468e-9f88-48056057fa51">N/A</ABlair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905593-DDE8-4404-B874-6D5CE0D8F652}"/>
</file>

<file path=customXml/itemProps2.xml><?xml version="1.0" encoding="utf-8"?>
<ds:datastoreItem xmlns:ds="http://schemas.openxmlformats.org/officeDocument/2006/customXml" ds:itemID="{4A928791-6104-4758-99F2-66D9438175BA}">
  <ds:schemaRefs>
    <ds:schemaRef ds:uri="6a95137c-d42e-468e-9f88-48056057fa51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DCD4064-A0FC-4819-A9A5-E0381E9262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Elexicon Energy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Perrin</dc:creator>
  <cp:lastModifiedBy>Carlisle Hannelas</cp:lastModifiedBy>
  <dcterms:created xsi:type="dcterms:W3CDTF">2026-04-14T00:29:00Z</dcterms:created>
  <dcterms:modified xsi:type="dcterms:W3CDTF">2026-05-05T19:13:29Z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</Properties>
</file>