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24" documentId="13_ncr:1_{43725704-4C26-474C-913D-E1565C115062}" xr6:coauthVersionLast="47" xr6:coauthVersionMax="47" xr10:uidLastSave="{9FAFFBBB-B26D-4628-BB14-9CBA886470E3}"/>
  <bookViews>
    <workbookView xWindow="-63480" yWindow="-1290" windowWidth="29040" windowHeight="15720" xr2:uid="{61653253-C7FD-4547-912B-25FEEECCAE44}"/>
  </bookViews>
  <sheets>
    <sheet name="2-CCC-11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8" i="3" l="1"/>
  <c r="D35" i="3"/>
  <c r="D25" i="3"/>
  <c r="D23" i="3"/>
  <c r="D46" i="3"/>
  <c r="D18" i="3"/>
  <c r="D17" i="3"/>
  <c r="D15" i="3"/>
  <c r="D13" i="3"/>
  <c r="D39" i="3" l="1"/>
  <c r="D42" i="3" s="1"/>
  <c r="D38" i="3"/>
  <c r="D44" i="3" s="1"/>
  <c r="D37" i="3"/>
  <c r="D43" i="3" s="1"/>
  <c r="D12" i="3"/>
  <c r="D45" i="3" l="1"/>
  <c r="D50" i="3" l="1"/>
</calcChain>
</file>

<file path=xl/sharedStrings.xml><?xml version="1.0" encoding="utf-8"?>
<sst xmlns="http://schemas.openxmlformats.org/spreadsheetml/2006/main" count="76" uniqueCount="75">
  <si>
    <t>Equity</t>
  </si>
  <si>
    <t>Return on Equity</t>
  </si>
  <si>
    <t>A</t>
  </si>
  <si>
    <t>OM&amp;A</t>
  </si>
  <si>
    <t>C</t>
  </si>
  <si>
    <t>B</t>
  </si>
  <si>
    <t>D</t>
  </si>
  <si>
    <t>E</t>
  </si>
  <si>
    <t>K</t>
  </si>
  <si>
    <t>Rate Base</t>
  </si>
  <si>
    <t>M</t>
  </si>
  <si>
    <t>Revenue Requirement Calculation</t>
  </si>
  <si>
    <t>Service Revenue Requirement</t>
  </si>
  <si>
    <t>S</t>
  </si>
  <si>
    <t>Base Revenue Requirement</t>
  </si>
  <si>
    <t>Reference</t>
  </si>
  <si>
    <t>Opening PPE Balance (ISA)</t>
  </si>
  <si>
    <t xml:space="preserve">Current Year ISA </t>
  </si>
  <si>
    <t>Capital Expenditure -current year spend</t>
  </si>
  <si>
    <t>CWIP - prior period spend</t>
  </si>
  <si>
    <t>Weighted average depreciation rate</t>
  </si>
  <si>
    <t>Current year depreciation expense</t>
  </si>
  <si>
    <t>Closing PPE Balance</t>
  </si>
  <si>
    <t>Total depreciation for current year</t>
  </si>
  <si>
    <t>H =B+G</t>
  </si>
  <si>
    <t>I =A+F-H</t>
  </si>
  <si>
    <t>Average PPE Balance</t>
  </si>
  <si>
    <t>J =(A+I)/2</t>
  </si>
  <si>
    <t>OM&amp;A for the year</t>
  </si>
  <si>
    <t>Cost of Power</t>
  </si>
  <si>
    <t>Working capital allowance rate</t>
  </si>
  <si>
    <t>L</t>
  </si>
  <si>
    <t>Working capital allowance</t>
  </si>
  <si>
    <t>Yearly depreciation on opening PPE balance</t>
  </si>
  <si>
    <t>O = J+N</t>
  </si>
  <si>
    <t>Long term debt %</t>
  </si>
  <si>
    <t>Short term debt %</t>
  </si>
  <si>
    <t>Equity %</t>
  </si>
  <si>
    <t>Long term debt rate</t>
  </si>
  <si>
    <t>Short term debt rate</t>
  </si>
  <si>
    <t>Equity rate</t>
  </si>
  <si>
    <t>P</t>
  </si>
  <si>
    <t>Q</t>
  </si>
  <si>
    <t>R</t>
  </si>
  <si>
    <t xml:space="preserve">T </t>
  </si>
  <si>
    <t>U</t>
  </si>
  <si>
    <t>F ='C x 60% + D x 40%</t>
  </si>
  <si>
    <t>N =(K+L) x M</t>
  </si>
  <si>
    <t>V = P x S + Q x T + R x U</t>
  </si>
  <si>
    <t>WACC (weighted average cost of capital)</t>
  </si>
  <si>
    <t>Long term debt</t>
  </si>
  <si>
    <t>Short term debt</t>
  </si>
  <si>
    <t>W =P x O</t>
  </si>
  <si>
    <t>X =Q x O</t>
  </si>
  <si>
    <t>Y = R x O</t>
  </si>
  <si>
    <t>Z = Y x U</t>
  </si>
  <si>
    <t>Interest on long term debt</t>
  </si>
  <si>
    <t>AA = W x S</t>
  </si>
  <si>
    <t>Interest on short term debt</t>
  </si>
  <si>
    <t>AB = X x T</t>
  </si>
  <si>
    <t>PILS</t>
  </si>
  <si>
    <t>Other Revenue</t>
  </si>
  <si>
    <t>AC *</t>
  </si>
  <si>
    <t>AE</t>
  </si>
  <si>
    <t>AF =AD -AE</t>
  </si>
  <si>
    <t>As such, PILS requirement is being  shown as Nil in this illustrative example</t>
  </si>
  <si>
    <t>E) Please see below illustrative example of conversion of capital expenditures to in-service additions to rate base to revenue requirement</t>
  </si>
  <si>
    <t xml:space="preserve">AC* - Given Elexicon loss carry forward balance the PILS requirement is being offset with the loss carry forward balance. </t>
  </si>
  <si>
    <t>G= F x E x half year rule (0.5)</t>
  </si>
  <si>
    <t>Depreciation</t>
  </si>
  <si>
    <t>H</t>
  </si>
  <si>
    <t>AD =Z+AA+AB+H+K+AC</t>
  </si>
  <si>
    <t>RESPONSE:</t>
  </si>
  <si>
    <t>Comments</t>
  </si>
  <si>
    <t>methodology used for forecast years in absense of detialed project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</si>
</sst>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"/>
    <numFmt numFmtId="165" formatCode="&quot;$&quot;#,##0;\(&quot;$&quot;#,##0\)"/>
    <numFmt numFmtId="166" formatCode="_-* #,##0_-;\-* #,##0_-;_-* &quot;-&quot;??_-;_-@_-"/>
    <numFmt numFmtId="167" formatCode="&quot;$&quot;#,##0.00"/>
    <numFmt numFmtId="168" formatCode="_-* #,##0.0_-;\-* #,##0.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0" fontId="0" fillId="0" borderId="0" xfId="2" applyNumberFormat="1" applyFont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164" fontId="0" fillId="0" borderId="0" xfId="0" applyNumberFormat="1"/>
    <xf numFmtId="0" fontId="5" fillId="0" borderId="0" xfId="0" applyFont="1"/>
    <xf numFmtId="0" fontId="6" fillId="0" borderId="0" xfId="0" applyFont="1"/>
    <xf numFmtId="166" fontId="0" fillId="0" borderId="0" xfId="0" applyNumberFormat="1"/>
    <xf numFmtId="0" fontId="5" fillId="0" borderId="0" xfId="0" applyFont="1" applyAlignment="1">
      <alignment horizontal="right"/>
    </xf>
    <xf numFmtId="167" fontId="4" fillId="0" borderId="0" xfId="0" applyNumberFormat="1" applyFont="1" applyAlignment="1">
      <alignment horizontal="left" wrapText="1"/>
    </xf>
    <xf numFmtId="165" fontId="5" fillId="0" borderId="0" xfId="0" applyNumberFormat="1" applyFont="1"/>
    <xf numFmtId="166" fontId="0" fillId="0" borderId="0" xfId="1" applyNumberFormat="1" applyFont="1"/>
    <xf numFmtId="166" fontId="2" fillId="0" borderId="0" xfId="1" applyNumberFormat="1" applyFont="1" applyBorder="1"/>
    <xf numFmtId="9" fontId="0" fillId="0" borderId="0" xfId="2" applyFont="1"/>
    <xf numFmtId="10" fontId="1" fillId="0" borderId="0" xfId="2" applyNumberFormat="1" applyFont="1" applyBorder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quotePrefix="1"/>
    <xf numFmtId="168" fontId="0" fillId="0" borderId="0" xfId="1" applyNumberFormat="1" applyFont="1"/>
    <xf numFmtId="43" fontId="0" fillId="0" borderId="0" xfId="0" applyNumberFormat="1"/>
    <xf numFmtId="168" fontId="2" fillId="0" borderId="0" xfId="1" applyNumberFormat="1" applyFont="1"/>
    <xf numFmtId="10" fontId="1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4D28E-A959-4E27-A612-3F78A5CEF474}">
  <sheetPr>
    <tabColor rgb="FFFFFFCC"/>
  </sheetPr>
  <dimension ref="A1:J84"/>
  <sheetViews>
    <sheetView tabSelected="1" zoomScaleNormal="100" workbookViewId="0">
      <selection activeCell="E52" sqref="E52"/>
    </sheetView>
  </sheetViews>
  <sheetFormatPr defaultRowHeight="15" x14ac:dyDescent="0.25"/>
  <cols>
    <col min="1" max="1" width="2.5703125" customWidth="1"/>
    <col min="2" max="2" width="8.7109375" customWidth="1"/>
    <col min="3" max="3" width="40.7109375" customWidth="1"/>
    <col min="4" max="4" width="14.7109375" bestFit="1" customWidth="1"/>
    <col min="5" max="5" width="24.140625" customWidth="1"/>
    <col min="6" max="6" width="69.7109375" bestFit="1" customWidth="1"/>
  </cols>
  <sheetData>
    <row r="1" spans="1:6" ht="15.75" x14ac:dyDescent="0.25">
      <c r="A1" s="2" t="s">
        <v>72</v>
      </c>
      <c r="B1" s="1"/>
    </row>
    <row r="2" spans="1:6" x14ac:dyDescent="0.25">
      <c r="B2" t="s">
        <v>66</v>
      </c>
    </row>
    <row r="3" spans="1:6" x14ac:dyDescent="0.25">
      <c r="D3" s="20"/>
    </row>
    <row r="4" spans="1:6" x14ac:dyDescent="0.25">
      <c r="D4" s="20"/>
      <c r="E4" s="20" t="s">
        <v>15</v>
      </c>
      <c r="F4" s="20" t="s">
        <v>73</v>
      </c>
    </row>
    <row r="5" spans="1:6" x14ac:dyDescent="0.25">
      <c r="C5" t="s">
        <v>16</v>
      </c>
      <c r="D5" s="3">
        <v>2000</v>
      </c>
      <c r="E5" t="s">
        <v>2</v>
      </c>
    </row>
    <row r="6" spans="1:6" x14ac:dyDescent="0.25">
      <c r="C6" t="s">
        <v>33</v>
      </c>
      <c r="D6" s="3">
        <v>70</v>
      </c>
      <c r="E6" t="s">
        <v>5</v>
      </c>
    </row>
    <row r="7" spans="1:6" x14ac:dyDescent="0.25">
      <c r="D7" s="3"/>
    </row>
    <row r="8" spans="1:6" x14ac:dyDescent="0.25">
      <c r="C8" t="s">
        <v>18</v>
      </c>
      <c r="D8" s="3">
        <v>100</v>
      </c>
      <c r="E8" t="s">
        <v>4</v>
      </c>
    </row>
    <row r="9" spans="1:6" x14ac:dyDescent="0.25">
      <c r="C9" t="s">
        <v>19</v>
      </c>
      <c r="D9" s="15">
        <v>40</v>
      </c>
      <c r="E9" t="s">
        <v>6</v>
      </c>
    </row>
    <row r="10" spans="1:6" x14ac:dyDescent="0.25">
      <c r="C10" s="2" t="s">
        <v>20</v>
      </c>
      <c r="D10" s="25">
        <v>3.4660000000000003E-2</v>
      </c>
      <c r="E10" t="s">
        <v>7</v>
      </c>
    </row>
    <row r="11" spans="1:6" x14ac:dyDescent="0.25">
      <c r="D11" s="15"/>
    </row>
    <row r="12" spans="1:6" x14ac:dyDescent="0.25">
      <c r="C12" s="2" t="s">
        <v>17</v>
      </c>
      <c r="D12" s="19">
        <f>(D8*0.6)+(D9*0.4)</f>
        <v>76</v>
      </c>
      <c r="E12" s="21" t="s">
        <v>46</v>
      </c>
      <c r="F12" t="s">
        <v>74</v>
      </c>
    </row>
    <row r="13" spans="1:6" x14ac:dyDescent="0.25">
      <c r="C13" t="s">
        <v>21</v>
      </c>
      <c r="D13" s="22">
        <f>(D12*D10)/2</f>
        <v>1.31708</v>
      </c>
      <c r="E13" s="21" t="s">
        <v>68</v>
      </c>
    </row>
    <row r="14" spans="1:6" x14ac:dyDescent="0.25">
      <c r="D14" s="15"/>
    </row>
    <row r="15" spans="1:6" x14ac:dyDescent="0.25">
      <c r="C15" t="s">
        <v>23</v>
      </c>
      <c r="D15" s="22">
        <f>D6+D13</f>
        <v>71.317080000000004</v>
      </c>
      <c r="E15" t="s">
        <v>24</v>
      </c>
    </row>
    <row r="16" spans="1:6" x14ac:dyDescent="0.25">
      <c r="D16" s="15"/>
    </row>
    <row r="17" spans="3:5" x14ac:dyDescent="0.25">
      <c r="C17" t="s">
        <v>22</v>
      </c>
      <c r="D17" s="15">
        <f>D5-D15+D12</f>
        <v>2004.68292</v>
      </c>
      <c r="E17" t="s">
        <v>25</v>
      </c>
    </row>
    <row r="18" spans="3:5" x14ac:dyDescent="0.25">
      <c r="C18" t="s">
        <v>26</v>
      </c>
      <c r="D18" s="15">
        <f>(D17+D5)/2</f>
        <v>2002.3414600000001</v>
      </c>
      <c r="E18" t="s">
        <v>27</v>
      </c>
    </row>
    <row r="19" spans="3:5" x14ac:dyDescent="0.25">
      <c r="D19" s="15"/>
    </row>
    <row r="20" spans="3:5" x14ac:dyDescent="0.25">
      <c r="C20" t="s">
        <v>28</v>
      </c>
      <c r="D20" s="15">
        <v>70</v>
      </c>
      <c r="E20" t="s">
        <v>8</v>
      </c>
    </row>
    <row r="21" spans="3:5" x14ac:dyDescent="0.25">
      <c r="C21" t="s">
        <v>29</v>
      </c>
      <c r="D21" s="15">
        <v>500</v>
      </c>
      <c r="E21" t="s">
        <v>31</v>
      </c>
    </row>
    <row r="22" spans="3:5" x14ac:dyDescent="0.25">
      <c r="C22" t="s">
        <v>30</v>
      </c>
      <c r="D22" s="4">
        <v>6.6199999999999995E-2</v>
      </c>
      <c r="E22" t="s">
        <v>10</v>
      </c>
    </row>
    <row r="23" spans="3:5" x14ac:dyDescent="0.25">
      <c r="C23" t="s">
        <v>32</v>
      </c>
      <c r="D23" s="15">
        <f>(D20+D21)*D22</f>
        <v>37.733999999999995</v>
      </c>
      <c r="E23" t="s">
        <v>47</v>
      </c>
    </row>
    <row r="24" spans="3:5" x14ac:dyDescent="0.25">
      <c r="D24" s="15"/>
    </row>
    <row r="25" spans="3:5" x14ac:dyDescent="0.25">
      <c r="C25" s="2" t="s">
        <v>9</v>
      </c>
      <c r="D25" s="19">
        <f>D23+D18</f>
        <v>2040.07546</v>
      </c>
      <c r="E25" s="2" t="s">
        <v>34</v>
      </c>
    </row>
    <row r="26" spans="3:5" x14ac:dyDescent="0.25">
      <c r="D26" s="15"/>
    </row>
    <row r="27" spans="3:5" x14ac:dyDescent="0.25">
      <c r="C27" t="s">
        <v>35</v>
      </c>
      <c r="D27" s="17">
        <v>0.56000000000000005</v>
      </c>
      <c r="E27" t="s">
        <v>41</v>
      </c>
    </row>
    <row r="28" spans="3:5" x14ac:dyDescent="0.25">
      <c r="C28" t="s">
        <v>36</v>
      </c>
      <c r="D28" s="17">
        <v>0.04</v>
      </c>
      <c r="E28" t="s">
        <v>42</v>
      </c>
    </row>
    <row r="29" spans="3:5" x14ac:dyDescent="0.25">
      <c r="C29" t="s">
        <v>37</v>
      </c>
      <c r="D29" s="17">
        <v>0.4</v>
      </c>
      <c r="E29" t="s">
        <v>43</v>
      </c>
    </row>
    <row r="30" spans="3:5" x14ac:dyDescent="0.25">
      <c r="D30" s="15"/>
    </row>
    <row r="31" spans="3:5" x14ac:dyDescent="0.25">
      <c r="C31" t="s">
        <v>38</v>
      </c>
      <c r="D31" s="4">
        <v>4.8300000000000003E-2</v>
      </c>
      <c r="E31" t="s">
        <v>13</v>
      </c>
    </row>
    <row r="32" spans="3:5" x14ac:dyDescent="0.25">
      <c r="C32" t="s">
        <v>39</v>
      </c>
      <c r="D32" s="4">
        <v>2.7199999999999998E-2</v>
      </c>
      <c r="E32" t="s">
        <v>44</v>
      </c>
    </row>
    <row r="33" spans="3:10" x14ac:dyDescent="0.25">
      <c r="C33" t="s">
        <v>40</v>
      </c>
      <c r="D33" s="4">
        <v>9.11E-2</v>
      </c>
      <c r="E33" t="s">
        <v>45</v>
      </c>
    </row>
    <row r="34" spans="3:10" x14ac:dyDescent="0.25">
      <c r="D34" s="15"/>
    </row>
    <row r="35" spans="3:10" x14ac:dyDescent="0.25">
      <c r="C35" t="s">
        <v>49</v>
      </c>
      <c r="D35" s="4">
        <f>D27*D31+D28*D32+D29*D33</f>
        <v>6.4575999999999995E-2</v>
      </c>
      <c r="E35" t="s">
        <v>48</v>
      </c>
    </row>
    <row r="36" spans="3:10" x14ac:dyDescent="0.25">
      <c r="D36" s="15"/>
    </row>
    <row r="37" spans="3:10" x14ac:dyDescent="0.25">
      <c r="C37" t="s">
        <v>50</v>
      </c>
      <c r="D37" s="15">
        <f>D25*D27</f>
        <v>1142.4422576000002</v>
      </c>
      <c r="E37" t="s">
        <v>52</v>
      </c>
      <c r="J37" s="23"/>
    </row>
    <row r="38" spans="3:10" x14ac:dyDescent="0.25">
      <c r="C38" t="s">
        <v>51</v>
      </c>
      <c r="D38" s="15">
        <f>D25*D28</f>
        <v>81.603018399999996</v>
      </c>
      <c r="E38" t="s">
        <v>53</v>
      </c>
    </row>
    <row r="39" spans="3:10" x14ac:dyDescent="0.25">
      <c r="C39" t="s">
        <v>0</v>
      </c>
      <c r="D39" s="15">
        <f>D25*D29</f>
        <v>816.03018400000008</v>
      </c>
      <c r="E39" t="s">
        <v>54</v>
      </c>
    </row>
    <row r="40" spans="3:10" x14ac:dyDescent="0.25">
      <c r="D40" s="15"/>
    </row>
    <row r="41" spans="3:10" x14ac:dyDescent="0.25">
      <c r="C41" s="2" t="s">
        <v>11</v>
      </c>
      <c r="D41" s="15"/>
    </row>
    <row r="42" spans="3:10" x14ac:dyDescent="0.25">
      <c r="C42" t="s">
        <v>1</v>
      </c>
      <c r="D42" s="22">
        <f>D39*D33</f>
        <v>74.34034976240001</v>
      </c>
      <c r="E42" t="s">
        <v>55</v>
      </c>
    </row>
    <row r="43" spans="3:10" x14ac:dyDescent="0.25">
      <c r="C43" t="s">
        <v>56</v>
      </c>
      <c r="D43" s="22">
        <f>D37*D31</f>
        <v>55.179961042080009</v>
      </c>
      <c r="E43" t="s">
        <v>57</v>
      </c>
    </row>
    <row r="44" spans="3:10" x14ac:dyDescent="0.25">
      <c r="C44" t="s">
        <v>58</v>
      </c>
      <c r="D44" s="22">
        <f>D38*D32</f>
        <v>2.21960210048</v>
      </c>
      <c r="E44" t="s">
        <v>59</v>
      </c>
    </row>
    <row r="45" spans="3:10" x14ac:dyDescent="0.25">
      <c r="C45" t="s">
        <v>69</v>
      </c>
      <c r="D45" s="22">
        <f>D15</f>
        <v>71.317080000000004</v>
      </c>
      <c r="E45" t="s">
        <v>70</v>
      </c>
    </row>
    <row r="46" spans="3:10" x14ac:dyDescent="0.25">
      <c r="C46" t="s">
        <v>3</v>
      </c>
      <c r="D46" s="22">
        <f>D20</f>
        <v>70</v>
      </c>
      <c r="E46" t="s">
        <v>8</v>
      </c>
    </row>
    <row r="47" spans="3:10" x14ac:dyDescent="0.25">
      <c r="C47" t="s">
        <v>60</v>
      </c>
      <c r="D47" s="22">
        <v>0</v>
      </c>
      <c r="E47" t="s">
        <v>62</v>
      </c>
    </row>
    <row r="48" spans="3:10" x14ac:dyDescent="0.25">
      <c r="C48" s="2" t="s">
        <v>12</v>
      </c>
      <c r="D48" s="24">
        <f>SUM(D42:D47)</f>
        <v>273.05699290496</v>
      </c>
      <c r="E48" t="s">
        <v>71</v>
      </c>
    </row>
    <row r="49" spans="2:5" x14ac:dyDescent="0.25">
      <c r="C49" t="s">
        <v>61</v>
      </c>
      <c r="D49" s="22">
        <v>10</v>
      </c>
      <c r="E49" t="s">
        <v>63</v>
      </c>
    </row>
    <row r="50" spans="2:5" x14ac:dyDescent="0.25">
      <c r="C50" s="2" t="s">
        <v>14</v>
      </c>
      <c r="D50" s="24">
        <f>D48-D49</f>
        <v>263.05699290496</v>
      </c>
      <c r="E50" t="s">
        <v>64</v>
      </c>
    </row>
    <row r="51" spans="2:5" x14ac:dyDescent="0.25">
      <c r="D51" s="15"/>
    </row>
    <row r="52" spans="2:5" x14ac:dyDescent="0.25">
      <c r="D52" s="15"/>
    </row>
    <row r="53" spans="2:5" x14ac:dyDescent="0.25">
      <c r="D53" s="15"/>
    </row>
    <row r="54" spans="2:5" x14ac:dyDescent="0.25">
      <c r="B54" s="2" t="s">
        <v>67</v>
      </c>
      <c r="D54" s="15"/>
    </row>
    <row r="55" spans="2:5" x14ac:dyDescent="0.25">
      <c r="B55" s="2" t="s">
        <v>65</v>
      </c>
      <c r="D55" s="15"/>
    </row>
    <row r="56" spans="2:5" x14ac:dyDescent="0.25">
      <c r="D56" s="15"/>
    </row>
    <row r="57" spans="2:5" x14ac:dyDescent="0.25">
      <c r="D57" s="15"/>
    </row>
    <row r="58" spans="2:5" x14ac:dyDescent="0.25">
      <c r="D58" s="15"/>
    </row>
    <row r="59" spans="2:5" x14ac:dyDescent="0.25">
      <c r="D59" s="15"/>
    </row>
    <row r="60" spans="2:5" x14ac:dyDescent="0.25">
      <c r="D60" s="18"/>
    </row>
    <row r="61" spans="2:5" x14ac:dyDescent="0.25">
      <c r="C61" s="2"/>
      <c r="D61" s="19"/>
    </row>
    <row r="62" spans="2:5" x14ac:dyDescent="0.25">
      <c r="C62" s="2"/>
      <c r="D62" s="16"/>
    </row>
    <row r="63" spans="2:5" x14ac:dyDescent="0.25">
      <c r="B63" s="3"/>
      <c r="D63" s="6"/>
    </row>
    <row r="64" spans="2:5" x14ac:dyDescent="0.25">
      <c r="B64" s="3"/>
      <c r="D64" s="4"/>
    </row>
    <row r="65" spans="1:4" x14ac:dyDescent="0.25">
      <c r="B65" s="3"/>
      <c r="D65" s="4"/>
    </row>
    <row r="66" spans="1:4" x14ac:dyDescent="0.25">
      <c r="B66" s="3"/>
      <c r="D66" s="5"/>
    </row>
    <row r="67" spans="1:4" x14ac:dyDescent="0.25">
      <c r="B67" s="3"/>
      <c r="D67" s="5"/>
    </row>
    <row r="69" spans="1:4" x14ac:dyDescent="0.25">
      <c r="B69" s="7"/>
      <c r="D69" s="8"/>
    </row>
    <row r="70" spans="1:4" x14ac:dyDescent="0.25">
      <c r="B70" s="7"/>
      <c r="D70" s="8"/>
    </row>
    <row r="71" spans="1:4" x14ac:dyDescent="0.25">
      <c r="B71" s="7"/>
      <c r="D71" s="17"/>
    </row>
    <row r="72" spans="1:4" x14ac:dyDescent="0.25">
      <c r="B72" s="7"/>
      <c r="D72" s="8"/>
    </row>
    <row r="73" spans="1:4" x14ac:dyDescent="0.25">
      <c r="B73" s="7"/>
      <c r="D73" s="8"/>
    </row>
    <row r="74" spans="1:4" x14ac:dyDescent="0.25">
      <c r="A74" s="9"/>
      <c r="C74" s="10"/>
    </row>
    <row r="75" spans="1:4" x14ac:dyDescent="0.25">
      <c r="A75" s="9"/>
      <c r="C75" s="10"/>
    </row>
    <row r="76" spans="1:4" x14ac:dyDescent="0.25">
      <c r="A76" s="9"/>
      <c r="C76" s="7"/>
      <c r="D76" s="11"/>
    </row>
    <row r="77" spans="1:4" x14ac:dyDescent="0.25">
      <c r="A77" s="9"/>
      <c r="C77" s="7"/>
      <c r="D77" s="11"/>
    </row>
    <row r="78" spans="1:4" x14ac:dyDescent="0.25">
      <c r="A78" s="9"/>
      <c r="C78" s="7"/>
      <c r="D78" s="11"/>
    </row>
    <row r="79" spans="1:4" x14ac:dyDescent="0.25">
      <c r="A79" s="9"/>
      <c r="C79" s="7"/>
      <c r="D79" s="11"/>
    </row>
    <row r="80" spans="1:4" x14ac:dyDescent="0.25">
      <c r="A80" s="9"/>
      <c r="C80" s="7"/>
      <c r="D80" s="11"/>
    </row>
    <row r="81" spans="1:4" x14ac:dyDescent="0.25">
      <c r="A81" s="9"/>
      <c r="C81" s="12"/>
      <c r="D81" s="14"/>
    </row>
    <row r="82" spans="1:4" x14ac:dyDescent="0.25">
      <c r="A82" s="9"/>
      <c r="C82" s="10"/>
    </row>
    <row r="83" spans="1:4" x14ac:dyDescent="0.25">
      <c r="A83" s="9"/>
      <c r="C83" s="10"/>
    </row>
    <row r="84" spans="1:4" x14ac:dyDescent="0.25">
      <c r="A84" s="12"/>
      <c r="B84" s="13"/>
      <c r="C84" s="12"/>
      <c r="D84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Daliana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Round2Topic xmlns="6a95137c-d42e-468e-9f88-48056057fa51">false</Round2Topic>
    <IRR_x0020_Label xmlns="6a95137c-d42e-468e-9f88-48056057fa51" xsi:nil="true"/>
    <Intervenor xmlns="6a95137c-d42e-468e-9f88-48056057fa51">CCC</Intervenor>
    <UsmanStatus xmlns="6a95137c-d42e-468e-9f88-48056057fa51">N/A</UsmanStatus>
    <S_x002e_VetsisStatus xmlns="6a95137c-d42e-468e-9f88-48056057fa51">N/A</S_x002e_VetsisStatus>
    <Strategic_x003f_ xmlns="6a95137c-d42e-468e-9f88-48056057fa51">true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Bren, Darlene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ABlairStatus xmlns="6a95137c-d42e-468e-9f88-48056057fa51">N/A</ABlair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C0FA57-31ED-4FC4-BC4F-BF4363884612}"/>
</file>

<file path=customXml/itemProps2.xml><?xml version="1.0" encoding="utf-8"?>
<ds:datastoreItem xmlns:ds="http://schemas.openxmlformats.org/officeDocument/2006/customXml" ds:itemID="{B0C3F04C-AF9E-4C23-9D5E-4B5C060F2137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a95137c-d42e-468e-9f88-48056057fa5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7EA9DD-7BAB-40DB-9B44-971646C217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2-CCC-11e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 Bozzer</dc:creator>
  <cp:lastModifiedBy>Zubair Islam</cp:lastModifiedBy>
  <dcterms:created xsi:type="dcterms:W3CDTF">2026-04-16T19:31:36Z</dcterms:created>
  <dcterms:modified xsi:type="dcterms:W3CDTF">2026-05-05T13:18:54Z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