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6" documentId="8_{C5146F5C-F640-4E41-A244-82800A9585BB}" xr6:coauthVersionLast="47" xr6:coauthVersionMax="47" xr10:uidLastSave="{6DE9B98D-6650-4135-A603-38D79FED42A2}"/>
  <bookViews>
    <workbookView xWindow="-120" yWindow="-120" windowWidth="29040" windowHeight="15720" xr2:uid="{00000000-000D-0000-FFFF-FFFF00000000}"/>
  </bookViews>
  <sheets>
    <sheet name="Pickering" sheetId="1" r:id="rId1"/>
    <sheet name="Belleville" sheetId="2" r:id="rId2"/>
    <sheet name="Port Hop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E28" i="1"/>
  <c r="E27" i="1"/>
  <c r="E16" i="1"/>
  <c r="E15" i="1"/>
  <c r="E6" i="1"/>
  <c r="E5" i="1"/>
  <c r="E26" i="1"/>
  <c r="E25" i="1"/>
  <c r="E24" i="1"/>
  <c r="E23" i="1"/>
  <c r="E22" i="1"/>
  <c r="E21" i="1"/>
  <c r="E20" i="1"/>
  <c r="E19" i="1"/>
  <c r="E18" i="1"/>
  <c r="E14" i="1"/>
  <c r="E13" i="1"/>
  <c r="E12" i="1"/>
  <c r="E11" i="1"/>
  <c r="E10" i="1"/>
  <c r="E9" i="1"/>
  <c r="E4" i="1"/>
  <c r="E17" i="1" l="1"/>
  <c r="E8" i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 l="1"/>
  <c r="E22" i="3"/>
  <c r="E23" i="3"/>
  <c r="E24" i="3"/>
  <c r="E25" i="3"/>
  <c r="E20" i="3"/>
  <c r="E21" i="3"/>
  <c r="E19" i="3"/>
  <c r="E18" i="3"/>
  <c r="E12" i="3"/>
  <c r="E13" i="3"/>
  <c r="E14" i="3"/>
  <c r="E15" i="3"/>
  <c r="E16" i="3"/>
  <c r="E17" i="3"/>
  <c r="E11" i="3"/>
  <c r="E3" i="3"/>
  <c r="E4" i="3"/>
  <c r="E5" i="3"/>
  <c r="E6" i="3"/>
  <c r="E7" i="3"/>
  <c r="E8" i="3"/>
  <c r="E9" i="3"/>
  <c r="E10" i="3"/>
  <c r="E26" i="3" l="1"/>
  <c r="E3" i="1"/>
  <c r="E29" i="1" l="1"/>
</calcChain>
</file>

<file path=xl/sharedStrings.xml><?xml version="1.0" encoding="utf-8"?>
<sst xmlns="http://schemas.openxmlformats.org/spreadsheetml/2006/main" count="158" uniqueCount="52">
  <si>
    <t>Pickering</t>
  </si>
  <si>
    <t>Phase</t>
  </si>
  <si>
    <t>Asset Class</t>
  </si>
  <si>
    <t>Count</t>
  </si>
  <si>
    <t>Total</t>
  </si>
  <si>
    <t>Notes &amp; Assumptions:</t>
  </si>
  <si>
    <t>Port Hope</t>
  </si>
  <si>
    <t>UG Conductor (in Meters)</t>
  </si>
  <si>
    <t>4 x 2 Meter Concrete Encased Trench Installation (per meter)</t>
  </si>
  <si>
    <t>1000MCM w/ 500MCM separate neutral circuit installation through existing ducts (per meter) U/G [per phase]</t>
  </si>
  <si>
    <t>500MCM Separate Neutral U/G (per meter) [per phase]</t>
  </si>
  <si>
    <t>3-Circuit Pole Installation</t>
  </si>
  <si>
    <t>4-Circuit Pole Installation</t>
  </si>
  <si>
    <t>Three Phase Padmount Transformer 150kVA Installation</t>
  </si>
  <si>
    <t>300kVA - Three Phase Polemount Tx</t>
  </si>
  <si>
    <t>50kVA - Single Phase Polemount Tx</t>
  </si>
  <si>
    <t>Total Cost</t>
  </si>
  <si>
    <t>2 x 2 Meter Concrete Encased Trench Installation (per meter)</t>
  </si>
  <si>
    <t>1/0 Cable Installation through existing duct (per meter) U/G [per phase]</t>
  </si>
  <si>
    <t>50kVA (27.6/16kV) Single Phase Padmount Tx</t>
  </si>
  <si>
    <t>3P Padmount Transformers</t>
  </si>
  <si>
    <t>1P Padmount Transformers</t>
  </si>
  <si>
    <t>Polemount Transformers</t>
  </si>
  <si>
    <t xml:space="preserve">Pole </t>
  </si>
  <si>
    <t>1 Radials</t>
  </si>
  <si>
    <t>Phase 2 Radials</t>
  </si>
  <si>
    <t>Phase 3 Radials</t>
  </si>
  <si>
    <t>Phase 4</t>
  </si>
  <si>
    <t>Phase 4 Radials</t>
  </si>
  <si>
    <t>Phase 5</t>
  </si>
  <si>
    <t>Phase 5 Radials</t>
  </si>
  <si>
    <t>Phase 7</t>
  </si>
  <si>
    <t>Phase 7 Radials</t>
  </si>
  <si>
    <t>Phase 8</t>
  </si>
  <si>
    <t>Phase 9</t>
  </si>
  <si>
    <t>Phase 9 Radials</t>
  </si>
  <si>
    <t>Belleville</t>
  </si>
  <si>
    <t xml:space="preserve">Fuse Replacement </t>
  </si>
  <si>
    <t xml:space="preserve">Trip Saver Installation </t>
  </si>
  <si>
    <t xml:space="preserve">25kVA Transformer Replacement </t>
  </si>
  <si>
    <t xml:space="preserve">50kVA Transformer Replacement </t>
  </si>
  <si>
    <t xml:space="preserve">167kVA Transformer Replacement </t>
  </si>
  <si>
    <t xml:space="preserve">Single Phase Pole Replacement </t>
  </si>
  <si>
    <t>Fuse Replacement</t>
  </si>
  <si>
    <t>Trip Saver Installation</t>
  </si>
  <si>
    <t>25kVA Transformer Replacement</t>
  </si>
  <si>
    <t>50kVA Transformer Replacement</t>
  </si>
  <si>
    <t>Single Phase Pole Replacement</t>
  </si>
  <si>
    <t>Three Phase Pole Replacement</t>
  </si>
  <si>
    <t>Insulator Replacement</t>
  </si>
  <si>
    <t>Unit Cost (All In)</t>
  </si>
  <si>
    <t>- Unit Costs (All In) include the following: material, labour, project management, inflation, and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</si>
</sst>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44" fontId="0" fillId="0" borderId="0" xfId="1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164" fontId="8" fillId="2" borderId="2" xfId="1" applyNumberFormat="1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(&quot;$&quot;* #,##0_);_(&quot;$&quot;* \(#,##0\);_(&quot;$&quot;* &quot;-&quot;??_);_(@_)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(&quot;$&quot;* #,##0_);_(&quot;$&quot;* \(#,##0\);_(&quot;$&quot;* &quot;-&quot;??_);_(@_)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_(&quot;$&quot;* #,##0_);_(&quot;$&quot;* \(#,##0\);_(&quot;$&quot;* &quot;-&quot;??_);_(@_)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_(&quot;$&quot;* #,##0_);_(&quot;$&quot;* \(#,##0\);_(&quot;$&quot;* &quot;-&quot;??_);_(@_)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</dxfs>
  <tableStyles count="0" defaultTableStyle="TableStyleMedium2" defaultPivotStyle="PivotStyleMedium9"/>
  <colors>
    <mruColors>
      <color rgb="FF0066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3297F2-3010-4CFB-A44A-B7DB0B98CDF1}" name="Table3" displayName="Table3" ref="A2:E28" totalsRowShown="0" headerRowDxfId="14" dataDxfId="15" tableBorderDxfId="23">
  <autoFilter ref="A2:E28" xr:uid="{473297F2-3010-4CFB-A44A-B7DB0B98CDF1}"/>
  <tableColumns count="5">
    <tableColumn id="1" xr3:uid="{9A6E3538-E4CE-442C-9E2D-7CBDE0A45682}" name="Phase" dataDxfId="20"/>
    <tableColumn id="2" xr3:uid="{EFF28D2A-73C6-4E60-8AD0-6EB4811FDFDD}" name="Asset Class" dataDxfId="19"/>
    <tableColumn id="3" xr3:uid="{5E793EFC-16A7-46CE-BB6C-584E0EC7EE2E}" name="Count" dataDxfId="18"/>
    <tableColumn id="4" xr3:uid="{F33BBEF8-8D5E-4619-813F-F4CCB59FE160}" name="Unit Cost (All In)" dataDxfId="17" dataCellStyle="Currency"/>
    <tableColumn id="5" xr3:uid="{66B5C6B0-FE0B-4922-8C19-54A59FBB4751}" name="Total" dataDxfId="16" dataCellStyle="Currency">
      <calculatedColumnFormula>C3*D3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3115A3-D00C-4504-B1E2-237CAD85A89C}" name="Table2" displayName="Table2" ref="A2:E48" totalsRowShown="0" headerRowDxfId="8" dataDxfId="7">
  <autoFilter ref="A2:E48" xr:uid="{D23115A3-D00C-4504-B1E2-237CAD85A89C}"/>
  <tableColumns count="5">
    <tableColumn id="1" xr3:uid="{0A5784D5-5C1B-4943-9CFB-E483FCE36B13}" name="Phase" dataDxfId="13" totalsRowDxfId="22"/>
    <tableColumn id="2" xr3:uid="{76B0A01E-3189-47A2-AE4F-CCDA715FB559}" name="Asset Class" dataDxfId="12"/>
    <tableColumn id="3" xr3:uid="{C1C03688-F651-437C-8A19-278E94D90DB5}" name="Count" dataDxfId="11"/>
    <tableColumn id="4" xr3:uid="{F713FB56-E145-4449-AB03-EEFD52D0B1A3}" name="Unit Cost (All In)" dataDxfId="10" dataCellStyle="Currency" totalsRowCellStyle="Currency"/>
    <tableColumn id="5" xr3:uid="{5631CBA2-3ADB-4F0F-9D50-8736371851FB}" name="Total Cost" dataDxfId="9" totalsRowDxfId="21" dataCellStyle="Currency" totalsRowCellStyle="Currency">
      <calculatedColumnFormula>Table2[[#This Row],[Count]]*Table2[[#This Row],[Unit Cost (All In)]]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3C0153-7562-452F-B500-39FB54DF74C9}" name="Table1" displayName="Table1" ref="A2:E25" totalsRowShown="0" headerRowDxfId="1" dataDxfId="0">
  <autoFilter ref="A2:E25" xr:uid="{6A3C0153-7562-452F-B500-39FB54DF74C9}"/>
  <tableColumns count="5">
    <tableColumn id="1" xr3:uid="{BC269663-55A6-4801-9FA9-35801A80B50E}" name="Phase" dataDxfId="6"/>
    <tableColumn id="2" xr3:uid="{52785948-6B4F-4954-A55C-DA85F45AC4F2}" name="Asset Class" dataDxfId="5"/>
    <tableColumn id="3" xr3:uid="{90760E66-1FAE-429A-9FE8-77CB367BB3CE}" name="Count" dataDxfId="4"/>
    <tableColumn id="4" xr3:uid="{055A1104-7A8E-4EBC-953A-A3FCA434489A}" name="Unit Cost (All In)" dataDxfId="3" dataCellStyle="Currency"/>
    <tableColumn id="8" xr3:uid="{6C3FFDD9-9FB0-451A-8333-D35635E5D61D}" name="Total Cost" dataDxfId="2" dataCellStyle="Currency">
      <calculatedColumnFormula>Table1[[#This Row],[Count]]*Table1[[#This Row],[Unit Cost (All In)]]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</sheetPr>
  <dimension ref="A1:E37"/>
  <sheetViews>
    <sheetView tabSelected="1" zoomScaleNormal="100" workbookViewId="0">
      <selection activeCell="H6" sqref="H6"/>
    </sheetView>
  </sheetViews>
  <sheetFormatPr defaultColWidth="8.85546875" defaultRowHeight="15" x14ac:dyDescent="0.25"/>
  <cols>
    <col min="1" max="1" width="13.28515625" customWidth="1"/>
    <col min="2" max="2" width="25" bestFit="1" customWidth="1"/>
    <col min="3" max="3" width="10" style="6" bestFit="1" customWidth="1"/>
    <col min="4" max="4" width="23.140625" style="5" customWidth="1"/>
    <col min="5" max="5" width="15.140625" customWidth="1"/>
  </cols>
  <sheetData>
    <row r="1" spans="1:5" ht="18.75" x14ac:dyDescent="0.25">
      <c r="A1" s="18" t="s">
        <v>0</v>
      </c>
      <c r="B1" s="18"/>
      <c r="C1" s="18"/>
      <c r="D1" s="18"/>
      <c r="E1" s="18"/>
    </row>
    <row r="2" spans="1:5" x14ac:dyDescent="0.25">
      <c r="A2" s="19" t="s">
        <v>1</v>
      </c>
      <c r="B2" s="19" t="s">
        <v>2</v>
      </c>
      <c r="C2" s="20" t="s">
        <v>3</v>
      </c>
      <c r="D2" s="21" t="s">
        <v>50</v>
      </c>
      <c r="E2" s="19" t="s">
        <v>4</v>
      </c>
    </row>
    <row r="3" spans="1:5" x14ac:dyDescent="0.25">
      <c r="A3" s="7">
        <v>1</v>
      </c>
      <c r="B3" s="8" t="s">
        <v>37</v>
      </c>
      <c r="C3" s="7">
        <v>5</v>
      </c>
      <c r="D3" s="9">
        <v>5411.2895355344153</v>
      </c>
      <c r="E3" s="9">
        <f>C3*D3</f>
        <v>27056.447677672077</v>
      </c>
    </row>
    <row r="4" spans="1:5" x14ac:dyDescent="0.25">
      <c r="A4" s="7">
        <v>1</v>
      </c>
      <c r="B4" s="8" t="s">
        <v>38</v>
      </c>
      <c r="C4" s="7">
        <v>6</v>
      </c>
      <c r="D4" s="9">
        <v>13528.22383883604</v>
      </c>
      <c r="E4" s="9">
        <f t="shared" ref="E4:E28" si="0">C4*D4</f>
        <v>81169.343033016237</v>
      </c>
    </row>
    <row r="5" spans="1:5" x14ac:dyDescent="0.25">
      <c r="A5" s="7">
        <v>1</v>
      </c>
      <c r="B5" s="8" t="s">
        <v>39</v>
      </c>
      <c r="C5" s="7">
        <v>17</v>
      </c>
      <c r="D5" s="9">
        <v>13528.22383883604</v>
      </c>
      <c r="E5" s="9">
        <f t="shared" si="0"/>
        <v>229979.80526021268</v>
      </c>
    </row>
    <row r="6" spans="1:5" x14ac:dyDescent="0.25">
      <c r="A6" s="7">
        <v>1</v>
      </c>
      <c r="B6" s="8" t="s">
        <v>40</v>
      </c>
      <c r="C6" s="7">
        <v>2</v>
      </c>
      <c r="D6" s="9">
        <v>16233.868606603246</v>
      </c>
      <c r="E6" s="9">
        <f t="shared" si="0"/>
        <v>32467.737213206492</v>
      </c>
    </row>
    <row r="7" spans="1:5" x14ac:dyDescent="0.25">
      <c r="A7" s="7">
        <v>1</v>
      </c>
      <c r="B7" s="8" t="s">
        <v>41</v>
      </c>
      <c r="C7" s="7">
        <v>1</v>
      </c>
      <c r="D7" s="9">
        <v>19841.394963626193</v>
      </c>
      <c r="E7" s="9">
        <f>C7*D7</f>
        <v>19841.394963626193</v>
      </c>
    </row>
    <row r="8" spans="1:5" x14ac:dyDescent="0.25">
      <c r="A8" s="7">
        <v>1</v>
      </c>
      <c r="B8" s="8" t="s">
        <v>42</v>
      </c>
      <c r="C8" s="7">
        <v>31</v>
      </c>
      <c r="D8" s="9">
        <v>27056.44767767208</v>
      </c>
      <c r="E8" s="9">
        <f t="shared" si="0"/>
        <v>838749.87800783454</v>
      </c>
    </row>
    <row r="9" spans="1:5" x14ac:dyDescent="0.25">
      <c r="A9" s="7">
        <v>2</v>
      </c>
      <c r="B9" s="8" t="s">
        <v>43</v>
      </c>
      <c r="C9" s="10">
        <v>17</v>
      </c>
      <c r="D9" s="9">
        <v>5411.2895355344153</v>
      </c>
      <c r="E9" s="9">
        <f t="shared" si="0"/>
        <v>91991.922104085068</v>
      </c>
    </row>
    <row r="10" spans="1:5" x14ac:dyDescent="0.25">
      <c r="A10" s="7">
        <v>2</v>
      </c>
      <c r="B10" s="8" t="s">
        <v>44</v>
      </c>
      <c r="C10" s="10">
        <v>7</v>
      </c>
      <c r="D10" s="9">
        <v>13528.22383883604</v>
      </c>
      <c r="E10" s="9">
        <f t="shared" si="0"/>
        <v>94697.566871852279</v>
      </c>
    </row>
    <row r="11" spans="1:5" x14ac:dyDescent="0.25">
      <c r="A11" s="7">
        <v>2</v>
      </c>
      <c r="B11" s="11" t="s">
        <v>45</v>
      </c>
      <c r="C11" s="10">
        <v>29</v>
      </c>
      <c r="D11" s="9">
        <v>13528.22383883604</v>
      </c>
      <c r="E11" s="9">
        <f t="shared" si="0"/>
        <v>392318.49132624519</v>
      </c>
    </row>
    <row r="12" spans="1:5" x14ac:dyDescent="0.25">
      <c r="A12" s="7">
        <v>2</v>
      </c>
      <c r="B12" s="11" t="s">
        <v>46</v>
      </c>
      <c r="C12" s="10">
        <v>5</v>
      </c>
      <c r="D12" s="9">
        <v>16233.868606603246</v>
      </c>
      <c r="E12" s="9">
        <f t="shared" si="0"/>
        <v>81169.343033016223</v>
      </c>
    </row>
    <row r="13" spans="1:5" x14ac:dyDescent="0.25">
      <c r="A13" s="7">
        <v>2</v>
      </c>
      <c r="B13" s="11" t="s">
        <v>47</v>
      </c>
      <c r="C13" s="10">
        <v>25</v>
      </c>
      <c r="D13" s="9">
        <v>27056.44767767208</v>
      </c>
      <c r="E13" s="9">
        <f t="shared" si="0"/>
        <v>676411.19194180204</v>
      </c>
    </row>
    <row r="14" spans="1:5" x14ac:dyDescent="0.25">
      <c r="A14" s="10">
        <v>2</v>
      </c>
      <c r="B14" s="12" t="s">
        <v>48</v>
      </c>
      <c r="C14" s="10">
        <v>2</v>
      </c>
      <c r="D14" s="9">
        <v>27056.44767767208</v>
      </c>
      <c r="E14" s="9">
        <f t="shared" si="0"/>
        <v>54112.895355344161</v>
      </c>
    </row>
    <row r="15" spans="1:5" x14ac:dyDescent="0.25">
      <c r="A15" s="10">
        <v>2</v>
      </c>
      <c r="B15" s="12" t="s">
        <v>49</v>
      </c>
      <c r="C15" s="10">
        <v>210</v>
      </c>
      <c r="D15" s="9">
        <v>901.88158925573612</v>
      </c>
      <c r="E15" s="9">
        <f t="shared" si="0"/>
        <v>189395.13374370459</v>
      </c>
    </row>
    <row r="16" spans="1:5" x14ac:dyDescent="0.25">
      <c r="A16" s="10">
        <v>3</v>
      </c>
      <c r="B16" s="12" t="s">
        <v>44</v>
      </c>
      <c r="C16" s="10">
        <v>6</v>
      </c>
      <c r="D16" s="9">
        <v>12964.547845551204</v>
      </c>
      <c r="E16" s="9">
        <f t="shared" si="0"/>
        <v>77787.28707330722</v>
      </c>
    </row>
    <row r="17" spans="1:5" x14ac:dyDescent="0.25">
      <c r="A17" s="10">
        <v>3</v>
      </c>
      <c r="B17" s="12" t="s">
        <v>45</v>
      </c>
      <c r="C17" s="10">
        <v>16</v>
      </c>
      <c r="D17" s="9">
        <v>13528.22383883604</v>
      </c>
      <c r="E17" s="9">
        <f t="shared" si="0"/>
        <v>216451.58142137664</v>
      </c>
    </row>
    <row r="18" spans="1:5" x14ac:dyDescent="0.25">
      <c r="A18" s="10">
        <v>3</v>
      </c>
      <c r="B18" s="12" t="s">
        <v>46</v>
      </c>
      <c r="C18" s="10">
        <v>1</v>
      </c>
      <c r="D18" s="9">
        <v>16233.868606603246</v>
      </c>
      <c r="E18" s="9">
        <f t="shared" si="0"/>
        <v>16233.868606603246</v>
      </c>
    </row>
    <row r="19" spans="1:5" x14ac:dyDescent="0.25">
      <c r="A19" s="10">
        <v>3</v>
      </c>
      <c r="B19" s="12" t="s">
        <v>47</v>
      </c>
      <c r="C19" s="10">
        <v>36</v>
      </c>
      <c r="D19" s="9">
        <v>27056.44767767208</v>
      </c>
      <c r="E19" s="9">
        <f t="shared" si="0"/>
        <v>974032.11639619491</v>
      </c>
    </row>
    <row r="20" spans="1:5" x14ac:dyDescent="0.25">
      <c r="A20" s="10">
        <v>3</v>
      </c>
      <c r="B20" s="12" t="s">
        <v>48</v>
      </c>
      <c r="C20" s="10">
        <v>2</v>
      </c>
      <c r="D20" s="9">
        <v>27056.44767767208</v>
      </c>
      <c r="E20" s="9">
        <f t="shared" si="0"/>
        <v>54112.895355344161</v>
      </c>
    </row>
    <row r="21" spans="1:5" x14ac:dyDescent="0.25">
      <c r="A21" s="10">
        <v>3</v>
      </c>
      <c r="B21" s="12" t="s">
        <v>49</v>
      </c>
      <c r="C21" s="10">
        <v>199</v>
      </c>
      <c r="D21" s="9">
        <v>901.88158925573612</v>
      </c>
      <c r="E21" s="9">
        <f t="shared" si="0"/>
        <v>179474.43626189147</v>
      </c>
    </row>
    <row r="22" spans="1:5" x14ac:dyDescent="0.25">
      <c r="A22" s="10">
        <v>4</v>
      </c>
      <c r="B22" s="12" t="s">
        <v>43</v>
      </c>
      <c r="C22" s="10">
        <v>1</v>
      </c>
      <c r="D22" s="9">
        <v>5411.2895355344153</v>
      </c>
      <c r="E22" s="9">
        <f t="shared" si="0"/>
        <v>5411.2895355344153</v>
      </c>
    </row>
    <row r="23" spans="1:5" x14ac:dyDescent="0.25">
      <c r="A23" s="10">
        <v>4</v>
      </c>
      <c r="B23" s="12" t="s">
        <v>44</v>
      </c>
      <c r="C23" s="10">
        <v>7</v>
      </c>
      <c r="D23" s="9">
        <v>13528.22383883604</v>
      </c>
      <c r="E23" s="9">
        <f t="shared" si="0"/>
        <v>94697.566871852279</v>
      </c>
    </row>
    <row r="24" spans="1:5" x14ac:dyDescent="0.25">
      <c r="A24" s="13">
        <v>4</v>
      </c>
      <c r="B24" s="11" t="s">
        <v>45</v>
      </c>
      <c r="C24" s="10">
        <v>10</v>
      </c>
      <c r="D24" s="9">
        <v>13528.22383883604</v>
      </c>
      <c r="E24" s="9">
        <f t="shared" si="0"/>
        <v>135282.23838836039</v>
      </c>
    </row>
    <row r="25" spans="1:5" x14ac:dyDescent="0.25">
      <c r="A25" s="13">
        <v>4</v>
      </c>
      <c r="B25" s="11" t="s">
        <v>47</v>
      </c>
      <c r="C25" s="10">
        <v>13</v>
      </c>
      <c r="D25" s="9">
        <v>27056.44767767208</v>
      </c>
      <c r="E25" s="9">
        <f t="shared" si="0"/>
        <v>351733.81980973703</v>
      </c>
    </row>
    <row r="26" spans="1:5" x14ac:dyDescent="0.25">
      <c r="A26" s="13">
        <v>4</v>
      </c>
      <c r="B26" s="11" t="s">
        <v>49</v>
      </c>
      <c r="C26" s="10">
        <v>52</v>
      </c>
      <c r="D26" s="9">
        <v>901.88158925573612</v>
      </c>
      <c r="E26" s="9">
        <f t="shared" si="0"/>
        <v>46897.842641298281</v>
      </c>
    </row>
    <row r="27" spans="1:5" x14ac:dyDescent="0.25">
      <c r="A27" s="13">
        <v>4</v>
      </c>
      <c r="B27" s="11" t="s">
        <v>48</v>
      </c>
      <c r="C27" s="10">
        <v>16</v>
      </c>
      <c r="D27" s="9">
        <v>27056.44767767208</v>
      </c>
      <c r="E27" s="9">
        <f t="shared" si="0"/>
        <v>432903.16284275329</v>
      </c>
    </row>
    <row r="28" spans="1:5" x14ac:dyDescent="0.25">
      <c r="A28" s="13">
        <v>4</v>
      </c>
      <c r="B28" s="11" t="s">
        <v>48</v>
      </c>
      <c r="C28" s="10">
        <v>24</v>
      </c>
      <c r="D28" s="9">
        <v>27056.44767767208</v>
      </c>
      <c r="E28" s="9">
        <f t="shared" si="0"/>
        <v>649354.7442641299</v>
      </c>
    </row>
    <row r="29" spans="1:5" x14ac:dyDescent="0.25">
      <c r="A29" s="14"/>
      <c r="B29" s="14"/>
      <c r="C29" s="15"/>
      <c r="D29" s="16" t="s">
        <v>16</v>
      </c>
      <c r="E29" s="17">
        <f>SUM(Table3[Total])</f>
        <v>6043734.0000000019</v>
      </c>
    </row>
    <row r="30" spans="1:5" x14ac:dyDescent="0.25">
      <c r="D30"/>
    </row>
    <row r="31" spans="1:5" x14ac:dyDescent="0.25">
      <c r="A31" s="1" t="s">
        <v>5</v>
      </c>
    </row>
    <row r="32" spans="1:5" x14ac:dyDescent="0.25">
      <c r="A32" s="2" t="s">
        <v>51</v>
      </c>
    </row>
    <row r="33" spans="1:5" x14ac:dyDescent="0.25">
      <c r="A33" s="2"/>
    </row>
    <row r="35" spans="1:5" x14ac:dyDescent="0.25">
      <c r="E35" s="5"/>
    </row>
    <row r="36" spans="1:5" x14ac:dyDescent="0.25">
      <c r="E36" s="5"/>
    </row>
    <row r="37" spans="1:5" x14ac:dyDescent="0.25">
      <c r="E37" s="5"/>
    </row>
  </sheetData>
  <mergeCells count="1">
    <mergeCell ref="A1:E1"/>
  </mergeCell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BB22D-4E84-4A47-8A2F-0903DB27D215}">
  <sheetPr>
    <tabColor theme="9" tint="-0.249977111117893"/>
  </sheetPr>
  <dimension ref="A1:E52"/>
  <sheetViews>
    <sheetView zoomScaleNormal="100" workbookViewId="0">
      <selection activeCell="I11" sqref="I11"/>
    </sheetView>
  </sheetViews>
  <sheetFormatPr defaultColWidth="8.85546875" defaultRowHeight="15" x14ac:dyDescent="0.25"/>
  <cols>
    <col min="1" max="1" width="33.85546875" style="3" customWidth="1"/>
    <col min="2" max="2" width="42.7109375" customWidth="1"/>
    <col min="3" max="3" width="10.85546875" style="3" bestFit="1" customWidth="1"/>
    <col min="4" max="4" width="19.42578125" style="5" bestFit="1" customWidth="1"/>
    <col min="5" max="5" width="14.7109375" style="4" bestFit="1" customWidth="1"/>
  </cols>
  <sheetData>
    <row r="1" spans="1:5" ht="18.75" x14ac:dyDescent="0.25">
      <c r="A1" s="18" t="s">
        <v>36</v>
      </c>
      <c r="B1" s="18"/>
      <c r="C1" s="18"/>
      <c r="D1" s="18"/>
      <c r="E1" s="18"/>
    </row>
    <row r="2" spans="1:5" x14ac:dyDescent="0.25">
      <c r="A2" s="22" t="s">
        <v>1</v>
      </c>
      <c r="B2" s="22" t="s">
        <v>2</v>
      </c>
      <c r="C2" s="22" t="s">
        <v>3</v>
      </c>
      <c r="D2" s="21" t="s">
        <v>50</v>
      </c>
      <c r="E2" s="23" t="s">
        <v>16</v>
      </c>
    </row>
    <row r="3" spans="1:5" x14ac:dyDescent="0.25">
      <c r="A3" s="24">
        <v>1</v>
      </c>
      <c r="B3" s="25" t="s">
        <v>7</v>
      </c>
      <c r="C3" s="24">
        <v>195</v>
      </c>
      <c r="D3" s="26">
        <v>1175.8218322359476</v>
      </c>
      <c r="E3" s="26">
        <f>Table2[[#This Row],[Count]]*Table2[[#This Row],[Unit Cost (All In)]]</f>
        <v>229285.25728600979</v>
      </c>
    </row>
    <row r="4" spans="1:5" x14ac:dyDescent="0.25">
      <c r="A4" s="24">
        <v>1</v>
      </c>
      <c r="B4" s="25" t="s">
        <v>23</v>
      </c>
      <c r="C4" s="24">
        <v>23</v>
      </c>
      <c r="D4" s="26">
        <v>41993.636865569555</v>
      </c>
      <c r="E4" s="26">
        <f>Table2[[#This Row],[Count]]*Table2[[#This Row],[Unit Cost (All In)]]</f>
        <v>965853.64790809981</v>
      </c>
    </row>
    <row r="5" spans="1:5" x14ac:dyDescent="0.25">
      <c r="A5" s="24">
        <v>1</v>
      </c>
      <c r="B5" s="25" t="s">
        <v>22</v>
      </c>
      <c r="C5" s="24">
        <v>7</v>
      </c>
      <c r="D5" s="26">
        <v>15117.709271605039</v>
      </c>
      <c r="E5" s="26">
        <f>Table2[[#This Row],[Count]]*Table2[[#This Row],[Unit Cost (All In)]]</f>
        <v>105823.96490123527</v>
      </c>
    </row>
    <row r="6" spans="1:5" x14ac:dyDescent="0.25">
      <c r="A6" s="24" t="s">
        <v>24</v>
      </c>
      <c r="B6" s="25" t="s">
        <v>23</v>
      </c>
      <c r="C6" s="24">
        <v>4</v>
      </c>
      <c r="D6" s="26">
        <v>41993.636865569555</v>
      </c>
      <c r="E6" s="26">
        <f>Table2[[#This Row],[Count]]*Table2[[#This Row],[Unit Cost (All In)]]</f>
        <v>167974.54746227822</v>
      </c>
    </row>
    <row r="7" spans="1:5" x14ac:dyDescent="0.25">
      <c r="A7" s="24" t="s">
        <v>24</v>
      </c>
      <c r="B7" s="25" t="s">
        <v>22</v>
      </c>
      <c r="C7" s="24">
        <v>2</v>
      </c>
      <c r="D7" s="26">
        <v>15117.709271605039</v>
      </c>
      <c r="E7" s="26">
        <f>Table2[[#This Row],[Count]]*Table2[[#This Row],[Unit Cost (All In)]]</f>
        <v>30235.418543210078</v>
      </c>
    </row>
    <row r="8" spans="1:5" x14ac:dyDescent="0.25">
      <c r="A8" s="24">
        <v>2</v>
      </c>
      <c r="B8" s="25" t="s">
        <v>7</v>
      </c>
      <c r="C8" s="24">
        <v>225</v>
      </c>
      <c r="D8" s="26">
        <v>839.87273731139112</v>
      </c>
      <c r="E8" s="26">
        <f>Table2[[#This Row],[Count]]*Table2[[#This Row],[Unit Cost (All In)]]</f>
        <v>188971.36589506301</v>
      </c>
    </row>
    <row r="9" spans="1:5" x14ac:dyDescent="0.25">
      <c r="A9" s="24">
        <v>2</v>
      </c>
      <c r="B9" s="25" t="s">
        <v>23</v>
      </c>
      <c r="C9" s="24">
        <v>20</v>
      </c>
      <c r="D9" s="26">
        <v>41993.636865569555</v>
      </c>
      <c r="E9" s="26">
        <f>Table2[[#This Row],[Count]]*Table2[[#This Row],[Unit Cost (All In)]]</f>
        <v>839872.73731139116</v>
      </c>
    </row>
    <row r="10" spans="1:5" x14ac:dyDescent="0.25">
      <c r="A10" s="24">
        <v>2</v>
      </c>
      <c r="B10" s="25" t="s">
        <v>22</v>
      </c>
      <c r="C10" s="24">
        <v>7</v>
      </c>
      <c r="D10" s="26">
        <v>15117.709271605039</v>
      </c>
      <c r="E10" s="26">
        <f>Table2[[#This Row],[Count]]*Table2[[#This Row],[Unit Cost (All In)]]</f>
        <v>105823.96490123527</v>
      </c>
    </row>
    <row r="11" spans="1:5" x14ac:dyDescent="0.25">
      <c r="A11" s="24">
        <v>2</v>
      </c>
      <c r="B11" s="25" t="s">
        <v>21</v>
      </c>
      <c r="C11" s="24">
        <v>1</v>
      </c>
      <c r="D11" s="26">
        <v>19317.072958161996</v>
      </c>
      <c r="E11" s="26">
        <f>Table2[[#This Row],[Count]]*Table2[[#This Row],[Unit Cost (All In)]]</f>
        <v>19317.072958161996</v>
      </c>
    </row>
    <row r="12" spans="1:5" x14ac:dyDescent="0.25">
      <c r="A12" s="24">
        <v>2</v>
      </c>
      <c r="B12" s="25" t="s">
        <v>20</v>
      </c>
      <c r="C12" s="24">
        <v>1</v>
      </c>
      <c r="D12" s="26">
        <v>83987.27373113911</v>
      </c>
      <c r="E12" s="26">
        <f>Table2[[#This Row],[Count]]*Table2[[#This Row],[Unit Cost (All In)]]</f>
        <v>83987.27373113911</v>
      </c>
    </row>
    <row r="13" spans="1:5" x14ac:dyDescent="0.25">
      <c r="A13" s="24" t="s">
        <v>25</v>
      </c>
      <c r="B13" s="25" t="s">
        <v>23</v>
      </c>
      <c r="C13" s="24">
        <v>1</v>
      </c>
      <c r="D13" s="26">
        <v>41993.636865569555</v>
      </c>
      <c r="E13" s="26">
        <f>Table2[[#This Row],[Count]]*Table2[[#This Row],[Unit Cost (All In)]]</f>
        <v>41993.636865569555</v>
      </c>
    </row>
    <row r="14" spans="1:5" x14ac:dyDescent="0.25">
      <c r="A14" s="24" t="s">
        <v>25</v>
      </c>
      <c r="B14" s="25" t="s">
        <v>22</v>
      </c>
      <c r="C14" s="24">
        <v>2</v>
      </c>
      <c r="D14" s="26">
        <v>15117.709271605039</v>
      </c>
      <c r="E14" s="26">
        <f>Table2[[#This Row],[Count]]*Table2[[#This Row],[Unit Cost (All In)]]</f>
        <v>30235.418543210078</v>
      </c>
    </row>
    <row r="15" spans="1:5" x14ac:dyDescent="0.25">
      <c r="A15" s="24">
        <v>3</v>
      </c>
      <c r="B15" s="25" t="s">
        <v>23</v>
      </c>
      <c r="C15" s="24">
        <v>9</v>
      </c>
      <c r="D15" s="26">
        <v>41993.636865569555</v>
      </c>
      <c r="E15" s="26">
        <f>Table2[[#This Row],[Count]]*Table2[[#This Row],[Unit Cost (All In)]]</f>
        <v>377942.73179012601</v>
      </c>
    </row>
    <row r="16" spans="1:5" x14ac:dyDescent="0.25">
      <c r="A16" s="24">
        <v>3</v>
      </c>
      <c r="B16" s="25" t="s">
        <v>22</v>
      </c>
      <c r="C16" s="24">
        <v>6</v>
      </c>
      <c r="D16" s="26">
        <v>15117.709271605039</v>
      </c>
      <c r="E16" s="26">
        <f>Table2[[#This Row],[Count]]*Table2[[#This Row],[Unit Cost (All In)]]</f>
        <v>90706.255629630235</v>
      </c>
    </row>
    <row r="17" spans="1:5" x14ac:dyDescent="0.25">
      <c r="A17" s="24" t="s">
        <v>26</v>
      </c>
      <c r="B17" s="25" t="s">
        <v>23</v>
      </c>
      <c r="C17" s="24">
        <v>11</v>
      </c>
      <c r="D17" s="26">
        <v>41993.636865569555</v>
      </c>
      <c r="E17" s="26">
        <f>Table2[[#This Row],[Count]]*Table2[[#This Row],[Unit Cost (All In)]]</f>
        <v>461930.00552126509</v>
      </c>
    </row>
    <row r="18" spans="1:5" x14ac:dyDescent="0.25">
      <c r="A18" s="24" t="s">
        <v>26</v>
      </c>
      <c r="B18" s="25" t="s">
        <v>22</v>
      </c>
      <c r="C18" s="24">
        <v>11</v>
      </c>
      <c r="D18" s="26">
        <v>15117.709271605039</v>
      </c>
      <c r="E18" s="26">
        <f>Table2[[#This Row],[Count]]*Table2[[#This Row],[Unit Cost (All In)]]</f>
        <v>166294.80198765543</v>
      </c>
    </row>
    <row r="19" spans="1:5" x14ac:dyDescent="0.25">
      <c r="A19" s="24" t="s">
        <v>27</v>
      </c>
      <c r="B19" s="25" t="s">
        <v>7</v>
      </c>
      <c r="C19" s="24">
        <v>210</v>
      </c>
      <c r="D19" s="26">
        <v>839.87273731139112</v>
      </c>
      <c r="E19" s="26">
        <f>Table2[[#This Row],[Count]]*Table2[[#This Row],[Unit Cost (All In)]]</f>
        <v>176373.27483539213</v>
      </c>
    </row>
    <row r="20" spans="1:5" x14ac:dyDescent="0.25">
      <c r="A20" s="24" t="s">
        <v>27</v>
      </c>
      <c r="B20" s="25" t="s">
        <v>23</v>
      </c>
      <c r="C20" s="24">
        <v>26</v>
      </c>
      <c r="D20" s="26">
        <v>41993.636865569555</v>
      </c>
      <c r="E20" s="26">
        <f>Table2[[#This Row],[Count]]*Table2[[#This Row],[Unit Cost (All In)]]</f>
        <v>1091834.5585048085</v>
      </c>
    </row>
    <row r="21" spans="1:5" x14ac:dyDescent="0.25">
      <c r="A21" s="24" t="s">
        <v>27</v>
      </c>
      <c r="B21" s="25" t="s">
        <v>22</v>
      </c>
      <c r="C21" s="24">
        <v>6</v>
      </c>
      <c r="D21" s="26">
        <v>15117.709271605039</v>
      </c>
      <c r="E21" s="26">
        <f>Table2[[#This Row],[Count]]*Table2[[#This Row],[Unit Cost (All In)]]</f>
        <v>90706.255629630235</v>
      </c>
    </row>
    <row r="22" spans="1:5" x14ac:dyDescent="0.25">
      <c r="A22" s="24" t="s">
        <v>27</v>
      </c>
      <c r="B22" s="25" t="s">
        <v>21</v>
      </c>
      <c r="C22" s="24">
        <v>1</v>
      </c>
      <c r="D22" s="26">
        <v>19317.072958161996</v>
      </c>
      <c r="E22" s="26">
        <f>Table2[[#This Row],[Count]]*Table2[[#This Row],[Unit Cost (All In)]]</f>
        <v>19317.072958161996</v>
      </c>
    </row>
    <row r="23" spans="1:5" x14ac:dyDescent="0.25">
      <c r="A23" s="24" t="s">
        <v>27</v>
      </c>
      <c r="B23" s="25" t="s">
        <v>20</v>
      </c>
      <c r="C23" s="24">
        <v>1</v>
      </c>
      <c r="D23" s="26">
        <v>83987.27373113911</v>
      </c>
      <c r="E23" s="26">
        <f>Table2[[#This Row],[Count]]*Table2[[#This Row],[Unit Cost (All In)]]</f>
        <v>83987.27373113911</v>
      </c>
    </row>
    <row r="24" spans="1:5" x14ac:dyDescent="0.25">
      <c r="A24" s="24" t="s">
        <v>28</v>
      </c>
      <c r="B24" s="25" t="s">
        <v>23</v>
      </c>
      <c r="C24" s="24">
        <v>3</v>
      </c>
      <c r="D24" s="26">
        <v>41993.636865569555</v>
      </c>
      <c r="E24" s="26">
        <f>Table2[[#This Row],[Count]]*Table2[[#This Row],[Unit Cost (All In)]]</f>
        <v>125980.91059670867</v>
      </c>
    </row>
    <row r="25" spans="1:5" x14ac:dyDescent="0.25">
      <c r="A25" s="24" t="s">
        <v>28</v>
      </c>
      <c r="B25" s="25" t="s">
        <v>22</v>
      </c>
      <c r="C25" s="24">
        <v>1</v>
      </c>
      <c r="D25" s="26">
        <v>15117.709271605039</v>
      </c>
      <c r="E25" s="26">
        <f>Table2[[#This Row],[Count]]*Table2[[#This Row],[Unit Cost (All In)]]</f>
        <v>15117.709271605039</v>
      </c>
    </row>
    <row r="26" spans="1:5" x14ac:dyDescent="0.25">
      <c r="A26" s="24" t="s">
        <v>29</v>
      </c>
      <c r="B26" s="25" t="s">
        <v>7</v>
      </c>
      <c r="C26" s="24">
        <v>165</v>
      </c>
      <c r="D26" s="26">
        <v>839.87273731139112</v>
      </c>
      <c r="E26" s="26">
        <f>Table2[[#This Row],[Count]]*Table2[[#This Row],[Unit Cost (All In)]]</f>
        <v>138579.00165637952</v>
      </c>
    </row>
    <row r="27" spans="1:5" x14ac:dyDescent="0.25">
      <c r="A27" s="24" t="s">
        <v>29</v>
      </c>
      <c r="B27" s="25" t="s">
        <v>23</v>
      </c>
      <c r="C27" s="24">
        <v>19</v>
      </c>
      <c r="D27" s="26">
        <v>41993.636865569555</v>
      </c>
      <c r="E27" s="26">
        <f>Table2[[#This Row],[Count]]*Table2[[#This Row],[Unit Cost (All In)]]</f>
        <v>797879.10044582153</v>
      </c>
    </row>
    <row r="28" spans="1:5" x14ac:dyDescent="0.25">
      <c r="A28" s="24" t="s">
        <v>29</v>
      </c>
      <c r="B28" s="25" t="s">
        <v>22</v>
      </c>
      <c r="C28" s="24">
        <v>7</v>
      </c>
      <c r="D28" s="26">
        <v>15117.709271605039</v>
      </c>
      <c r="E28" s="26">
        <f>Table2[[#This Row],[Count]]*Table2[[#This Row],[Unit Cost (All In)]]</f>
        <v>105823.96490123527</v>
      </c>
    </row>
    <row r="29" spans="1:5" x14ac:dyDescent="0.25">
      <c r="A29" s="24" t="s">
        <v>30</v>
      </c>
      <c r="B29" s="25" t="s">
        <v>22</v>
      </c>
      <c r="C29" s="24">
        <v>8</v>
      </c>
      <c r="D29" s="26">
        <v>15117.709271605039</v>
      </c>
      <c r="E29" s="26">
        <f>Table2[[#This Row],[Count]]*Table2[[#This Row],[Unit Cost (All In)]]</f>
        <v>120941.67417284031</v>
      </c>
    </row>
    <row r="30" spans="1:5" x14ac:dyDescent="0.25">
      <c r="A30" s="24" t="s">
        <v>31</v>
      </c>
      <c r="B30" s="25" t="s">
        <v>7</v>
      </c>
      <c r="C30" s="24">
        <v>310</v>
      </c>
      <c r="D30" s="26">
        <v>839.87273731139112</v>
      </c>
      <c r="E30" s="26">
        <f>Table2[[#This Row],[Count]]*Table2[[#This Row],[Unit Cost (All In)]]</f>
        <v>260360.54856653124</v>
      </c>
    </row>
    <row r="31" spans="1:5" x14ac:dyDescent="0.25">
      <c r="A31" s="24" t="s">
        <v>31</v>
      </c>
      <c r="B31" s="25" t="s">
        <v>23</v>
      </c>
      <c r="C31" s="24">
        <v>18</v>
      </c>
      <c r="D31" s="26">
        <v>41993.636865569555</v>
      </c>
      <c r="E31" s="26">
        <f>Table2[[#This Row],[Count]]*Table2[[#This Row],[Unit Cost (All In)]]</f>
        <v>755885.46358025202</v>
      </c>
    </row>
    <row r="32" spans="1:5" x14ac:dyDescent="0.25">
      <c r="A32" s="24" t="s">
        <v>31</v>
      </c>
      <c r="B32" s="25" t="s">
        <v>22</v>
      </c>
      <c r="C32" s="24">
        <v>2</v>
      </c>
      <c r="D32" s="26">
        <v>15117.709271605039</v>
      </c>
      <c r="E32" s="26">
        <f>Table2[[#This Row],[Count]]*Table2[[#This Row],[Unit Cost (All In)]]</f>
        <v>30235.418543210078</v>
      </c>
    </row>
    <row r="33" spans="1:5" x14ac:dyDescent="0.25">
      <c r="A33" s="24" t="s">
        <v>31</v>
      </c>
      <c r="B33" s="25" t="s">
        <v>21</v>
      </c>
      <c r="C33" s="24">
        <v>3</v>
      </c>
      <c r="D33" s="26">
        <v>19317.072958161996</v>
      </c>
      <c r="E33" s="26">
        <f>Table2[[#This Row],[Count]]*Table2[[#This Row],[Unit Cost (All In)]]</f>
        <v>57951.218874485989</v>
      </c>
    </row>
    <row r="34" spans="1:5" x14ac:dyDescent="0.25">
      <c r="A34" s="24" t="s">
        <v>32</v>
      </c>
      <c r="B34" s="25" t="s">
        <v>7</v>
      </c>
      <c r="C34" s="24">
        <v>65</v>
      </c>
      <c r="D34" s="26">
        <v>839.87273731139112</v>
      </c>
      <c r="E34" s="26">
        <f>Table2[[#This Row],[Count]]*Table2[[#This Row],[Unit Cost (All In)]]</f>
        <v>54591.727925240426</v>
      </c>
    </row>
    <row r="35" spans="1:5" x14ac:dyDescent="0.25">
      <c r="A35" s="24" t="s">
        <v>32</v>
      </c>
      <c r="B35" s="25" t="s">
        <v>22</v>
      </c>
      <c r="C35" s="24">
        <v>13</v>
      </c>
      <c r="D35" s="26">
        <v>15117.709271605039</v>
      </c>
      <c r="E35" s="26">
        <f>Table2[[#This Row],[Count]]*Table2[[#This Row],[Unit Cost (All In)]]</f>
        <v>196530.22053086551</v>
      </c>
    </row>
    <row r="36" spans="1:5" x14ac:dyDescent="0.25">
      <c r="A36" s="24" t="s">
        <v>32</v>
      </c>
      <c r="B36" s="25" t="s">
        <v>21</v>
      </c>
      <c r="C36" s="24">
        <v>1</v>
      </c>
      <c r="D36" s="26">
        <v>19317.072958161996</v>
      </c>
      <c r="E36" s="26">
        <f>Table2[[#This Row],[Count]]*Table2[[#This Row],[Unit Cost (All In)]]</f>
        <v>19317.072958161996</v>
      </c>
    </row>
    <row r="37" spans="1:5" x14ac:dyDescent="0.25">
      <c r="A37" s="24" t="s">
        <v>33</v>
      </c>
      <c r="B37" s="25" t="s">
        <v>7</v>
      </c>
      <c r="C37" s="24">
        <v>210</v>
      </c>
      <c r="D37" s="26">
        <v>839.87273731139112</v>
      </c>
      <c r="E37" s="26">
        <f>Table2[[#This Row],[Count]]*Table2[[#This Row],[Unit Cost (All In)]]</f>
        <v>176373.27483539213</v>
      </c>
    </row>
    <row r="38" spans="1:5" x14ac:dyDescent="0.25">
      <c r="A38" s="24" t="s">
        <v>33</v>
      </c>
      <c r="B38" s="25" t="s">
        <v>23</v>
      </c>
      <c r="C38" s="24">
        <v>10</v>
      </c>
      <c r="D38" s="26">
        <v>41993.636865569555</v>
      </c>
      <c r="E38" s="26">
        <f>Table2[[#This Row],[Count]]*Table2[[#This Row],[Unit Cost (All In)]]</f>
        <v>419936.36865569558</v>
      </c>
    </row>
    <row r="39" spans="1:5" x14ac:dyDescent="0.25">
      <c r="A39" s="24" t="s">
        <v>33</v>
      </c>
      <c r="B39" s="25" t="s">
        <v>22</v>
      </c>
      <c r="C39" s="24">
        <v>3</v>
      </c>
      <c r="D39" s="26">
        <v>15117.709271605039</v>
      </c>
      <c r="E39" s="26">
        <f>Table2[[#This Row],[Count]]*Table2[[#This Row],[Unit Cost (All In)]]</f>
        <v>45353.127814815118</v>
      </c>
    </row>
    <row r="40" spans="1:5" x14ac:dyDescent="0.25">
      <c r="A40" s="24" t="s">
        <v>33</v>
      </c>
      <c r="B40" s="25" t="s">
        <v>21</v>
      </c>
      <c r="C40" s="24">
        <v>1</v>
      </c>
      <c r="D40" s="26">
        <v>19317.072958161996</v>
      </c>
      <c r="E40" s="26">
        <f>Table2[[#This Row],[Count]]*Table2[[#This Row],[Unit Cost (All In)]]</f>
        <v>19317.072958161996</v>
      </c>
    </row>
    <row r="41" spans="1:5" x14ac:dyDescent="0.25">
      <c r="A41" s="24" t="s">
        <v>33</v>
      </c>
      <c r="B41" s="25" t="s">
        <v>20</v>
      </c>
      <c r="C41" s="24">
        <v>1</v>
      </c>
      <c r="D41" s="26">
        <v>83987.27373113911</v>
      </c>
      <c r="E41" s="26">
        <f>Table2[[#This Row],[Count]]*Table2[[#This Row],[Unit Cost (All In)]]</f>
        <v>83987.27373113911</v>
      </c>
    </row>
    <row r="42" spans="1:5" x14ac:dyDescent="0.25">
      <c r="A42" s="24" t="s">
        <v>34</v>
      </c>
      <c r="B42" s="25" t="s">
        <v>7</v>
      </c>
      <c r="C42" s="24">
        <v>300</v>
      </c>
      <c r="D42" s="26">
        <v>839.87273731139112</v>
      </c>
      <c r="E42" s="26">
        <f>Table2[[#This Row],[Count]]*Table2[[#This Row],[Unit Cost (All In)]]</f>
        <v>251961.82119341733</v>
      </c>
    </row>
    <row r="43" spans="1:5" x14ac:dyDescent="0.25">
      <c r="A43" s="24" t="s">
        <v>34</v>
      </c>
      <c r="B43" s="25" t="s">
        <v>23</v>
      </c>
      <c r="C43" s="24">
        <v>18</v>
      </c>
      <c r="D43" s="26">
        <v>41993.636865569555</v>
      </c>
      <c r="E43" s="26">
        <f>Table2[[#This Row],[Count]]*Table2[[#This Row],[Unit Cost (All In)]]</f>
        <v>755885.46358025202</v>
      </c>
    </row>
    <row r="44" spans="1:5" x14ac:dyDescent="0.25">
      <c r="A44" s="24" t="s">
        <v>34</v>
      </c>
      <c r="B44" s="25" t="s">
        <v>22</v>
      </c>
      <c r="C44" s="24">
        <v>5</v>
      </c>
      <c r="D44" s="26">
        <v>15117.709271605039</v>
      </c>
      <c r="E44" s="26">
        <f>Table2[[#This Row],[Count]]*Table2[[#This Row],[Unit Cost (All In)]]</f>
        <v>75588.546358025196</v>
      </c>
    </row>
    <row r="45" spans="1:5" x14ac:dyDescent="0.25">
      <c r="A45" s="24" t="s">
        <v>34</v>
      </c>
      <c r="B45" s="25" t="s">
        <v>21</v>
      </c>
      <c r="C45" s="24">
        <v>1</v>
      </c>
      <c r="D45" s="26">
        <v>19317.072958161996</v>
      </c>
      <c r="E45" s="26">
        <f>Table2[[#This Row],[Count]]*Table2[[#This Row],[Unit Cost (All In)]]</f>
        <v>19317.072958161996</v>
      </c>
    </row>
    <row r="46" spans="1:5" x14ac:dyDescent="0.25">
      <c r="A46" s="24" t="s">
        <v>34</v>
      </c>
      <c r="B46" s="25" t="s">
        <v>20</v>
      </c>
      <c r="C46" s="24">
        <v>2</v>
      </c>
      <c r="D46" s="26">
        <v>83987.27373113911</v>
      </c>
      <c r="E46" s="26">
        <f>Table2[[#This Row],[Count]]*Table2[[#This Row],[Unit Cost (All In)]]</f>
        <v>167974.54746227822</v>
      </c>
    </row>
    <row r="47" spans="1:5" x14ac:dyDescent="0.25">
      <c r="A47" s="24" t="s">
        <v>35</v>
      </c>
      <c r="B47" s="25" t="s">
        <v>23</v>
      </c>
      <c r="C47" s="24">
        <v>13</v>
      </c>
      <c r="D47" s="26">
        <v>41993.636865569555</v>
      </c>
      <c r="E47" s="26">
        <f>Table2[[#This Row],[Count]]*Table2[[#This Row],[Unit Cost (All In)]]</f>
        <v>545917.27925240423</v>
      </c>
    </row>
    <row r="48" spans="1:5" x14ac:dyDescent="0.25">
      <c r="A48" s="24" t="s">
        <v>35</v>
      </c>
      <c r="B48" s="25" t="s">
        <v>22</v>
      </c>
      <c r="C48" s="24">
        <v>10</v>
      </c>
      <c r="D48" s="26">
        <v>15117.709271605039</v>
      </c>
      <c r="E48" s="26">
        <f>Table2[[#This Row],[Count]]*Table2[[#This Row],[Unit Cost (All In)]]</f>
        <v>151177.09271605039</v>
      </c>
    </row>
    <row r="49" spans="1:5" x14ac:dyDescent="0.25">
      <c r="A49" s="27"/>
      <c r="B49" s="28"/>
      <c r="C49" s="27"/>
      <c r="D49" s="29" t="s">
        <v>16</v>
      </c>
      <c r="E49" s="30">
        <f>SUM(E3:E48)</f>
        <v>10760449.510433543</v>
      </c>
    </row>
    <row r="51" spans="1:5" x14ac:dyDescent="0.25">
      <c r="A51" s="1" t="s">
        <v>5</v>
      </c>
      <c r="C51" s="6"/>
      <c r="E51"/>
    </row>
    <row r="52" spans="1:5" x14ac:dyDescent="0.25">
      <c r="A52" s="2" t="s">
        <v>51</v>
      </c>
      <c r="C52" s="6"/>
      <c r="E52"/>
    </row>
  </sheetData>
  <mergeCells count="1">
    <mergeCell ref="A1:E1"/>
  </mergeCells>
  <phoneticPr fontId="4" type="noConversion"/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F7CD-604F-4CC4-91B2-140BC26F1B41}">
  <sheetPr>
    <tabColor theme="9"/>
  </sheetPr>
  <dimension ref="A1:E29"/>
  <sheetViews>
    <sheetView zoomScale="120" zoomScaleNormal="120" workbookViewId="0">
      <selection activeCell="B15" sqref="B15"/>
    </sheetView>
  </sheetViews>
  <sheetFormatPr defaultColWidth="8.85546875" defaultRowHeight="15" x14ac:dyDescent="0.25"/>
  <cols>
    <col min="1" max="1" width="10.7109375" bestFit="1" customWidth="1"/>
    <col min="2" max="2" width="78.140625" bestFit="1" customWidth="1"/>
    <col min="3" max="3" width="10.85546875" bestFit="1" customWidth="1"/>
    <col min="4" max="4" width="19.42578125" bestFit="1" customWidth="1"/>
    <col min="5" max="5" width="13.7109375" bestFit="1" customWidth="1"/>
  </cols>
  <sheetData>
    <row r="1" spans="1:5" ht="18.75" x14ac:dyDescent="0.25">
      <c r="A1" s="18" t="s">
        <v>6</v>
      </c>
      <c r="B1" s="18"/>
      <c r="C1" s="18"/>
      <c r="D1" s="18"/>
      <c r="E1" s="18"/>
    </row>
    <row r="2" spans="1:5" x14ac:dyDescent="0.25">
      <c r="A2" s="19" t="s">
        <v>1</v>
      </c>
      <c r="B2" s="19" t="s">
        <v>2</v>
      </c>
      <c r="C2" s="19" t="s">
        <v>3</v>
      </c>
      <c r="D2" s="21" t="s">
        <v>50</v>
      </c>
      <c r="E2" s="19" t="s">
        <v>16</v>
      </c>
    </row>
    <row r="3" spans="1:5" x14ac:dyDescent="0.25">
      <c r="A3" s="31">
        <v>1</v>
      </c>
      <c r="B3" s="32" t="s">
        <v>8</v>
      </c>
      <c r="C3" s="31">
        <v>50</v>
      </c>
      <c r="D3" s="33">
        <v>1288.888515540752</v>
      </c>
      <c r="E3" s="33">
        <f>Table1[[#This Row],[Count]]*Table1[[#This Row],[Unit Cost (All In)]]</f>
        <v>64444.425777037599</v>
      </c>
    </row>
    <row r="4" spans="1:5" x14ac:dyDescent="0.25">
      <c r="A4" s="31">
        <v>1</v>
      </c>
      <c r="B4" s="32" t="s">
        <v>9</v>
      </c>
      <c r="C4" s="31">
        <v>210</v>
      </c>
      <c r="D4" s="33">
        <v>247.46659498382439</v>
      </c>
      <c r="E4" s="33">
        <f>Table1[[#This Row],[Count]]*Table1[[#This Row],[Unit Cost (All In)]]</f>
        <v>51967.984946603123</v>
      </c>
    </row>
    <row r="5" spans="1:5" x14ac:dyDescent="0.25">
      <c r="A5" s="31">
        <v>1</v>
      </c>
      <c r="B5" s="32" t="s">
        <v>10</v>
      </c>
      <c r="C5" s="31">
        <v>70</v>
      </c>
      <c r="D5" s="33">
        <v>92.799973118934147</v>
      </c>
      <c r="E5" s="33">
        <f>Table1[[#This Row],[Count]]*Table1[[#This Row],[Unit Cost (All In)]]</f>
        <v>6495.9981183253904</v>
      </c>
    </row>
    <row r="6" spans="1:5" x14ac:dyDescent="0.25">
      <c r="A6" s="31">
        <v>1</v>
      </c>
      <c r="B6" s="32" t="s">
        <v>11</v>
      </c>
      <c r="C6" s="31">
        <v>26</v>
      </c>
      <c r="D6" s="33">
        <v>30933.324372978048</v>
      </c>
      <c r="E6" s="33">
        <f>Table1[[#This Row],[Count]]*Table1[[#This Row],[Unit Cost (All In)]]</f>
        <v>804266.43369742925</v>
      </c>
    </row>
    <row r="7" spans="1:5" x14ac:dyDescent="0.25">
      <c r="A7" s="31">
        <v>1</v>
      </c>
      <c r="B7" s="32" t="s">
        <v>12</v>
      </c>
      <c r="C7" s="31">
        <v>11</v>
      </c>
      <c r="D7" s="33">
        <v>28355.547341896545</v>
      </c>
      <c r="E7" s="33">
        <f>Table1[[#This Row],[Count]]*Table1[[#This Row],[Unit Cost (All In)]]</f>
        <v>311911.02076086198</v>
      </c>
    </row>
    <row r="8" spans="1:5" x14ac:dyDescent="0.25">
      <c r="A8" s="31">
        <v>1</v>
      </c>
      <c r="B8" s="32" t="s">
        <v>13</v>
      </c>
      <c r="C8" s="31">
        <v>1</v>
      </c>
      <c r="D8" s="33">
        <v>56711.09468379309</v>
      </c>
      <c r="E8" s="33">
        <f>Table1[[#This Row],[Count]]*Table1[[#This Row],[Unit Cost (All In)]]</f>
        <v>56711.09468379309</v>
      </c>
    </row>
    <row r="9" spans="1:5" x14ac:dyDescent="0.25">
      <c r="A9" s="31">
        <v>1</v>
      </c>
      <c r="B9" s="32" t="s">
        <v>14</v>
      </c>
      <c r="C9" s="31">
        <v>1</v>
      </c>
      <c r="D9" s="33">
        <v>29489.769235572407</v>
      </c>
      <c r="E9" s="33">
        <f>Table1[[#This Row],[Count]]*Table1[[#This Row],[Unit Cost (All In)]]</f>
        <v>29489.769235572407</v>
      </c>
    </row>
    <row r="10" spans="1:5" x14ac:dyDescent="0.25">
      <c r="A10" s="31">
        <v>1</v>
      </c>
      <c r="B10" s="32" t="s">
        <v>15</v>
      </c>
      <c r="C10" s="31">
        <v>10</v>
      </c>
      <c r="D10" s="33">
        <v>8506.6642025689634</v>
      </c>
      <c r="E10" s="33">
        <f>Table1[[#This Row],[Count]]*Table1[[#This Row],[Unit Cost (All In)]]</f>
        <v>85066.642025689638</v>
      </c>
    </row>
    <row r="11" spans="1:5" x14ac:dyDescent="0.25">
      <c r="A11" s="31">
        <v>2</v>
      </c>
      <c r="B11" s="32" t="s">
        <v>17</v>
      </c>
      <c r="C11" s="31">
        <v>250</v>
      </c>
      <c r="D11" s="33">
        <v>773.33310932445124</v>
      </c>
      <c r="E11" s="33">
        <f>Table1[[#This Row],[Count]]*Table1[[#This Row],[Unit Cost (All In)]]</f>
        <v>193333.2773311128</v>
      </c>
    </row>
    <row r="12" spans="1:5" x14ac:dyDescent="0.25">
      <c r="A12" s="31">
        <v>2</v>
      </c>
      <c r="B12" s="32" t="s">
        <v>17</v>
      </c>
      <c r="C12" s="31">
        <v>1810</v>
      </c>
      <c r="D12" s="33">
        <v>618.66648745956093</v>
      </c>
      <c r="E12" s="33">
        <f>Table1[[#This Row],[Count]]*Table1[[#This Row],[Unit Cost (All In)]]</f>
        <v>1119786.3423018053</v>
      </c>
    </row>
    <row r="13" spans="1:5" x14ac:dyDescent="0.25">
      <c r="A13" s="31">
        <v>2</v>
      </c>
      <c r="B13" s="32" t="s">
        <v>18</v>
      </c>
      <c r="C13" s="31">
        <v>3175</v>
      </c>
      <c r="D13" s="33">
        <v>51.55554062163008</v>
      </c>
      <c r="E13" s="33">
        <f>Table1[[#This Row],[Count]]*Table1[[#This Row],[Unit Cost (All In)]]</f>
        <v>163688.84147367551</v>
      </c>
    </row>
    <row r="14" spans="1:5" x14ac:dyDescent="0.25">
      <c r="A14" s="31">
        <v>2</v>
      </c>
      <c r="B14" s="32" t="s">
        <v>19</v>
      </c>
      <c r="C14" s="31">
        <v>10</v>
      </c>
      <c r="D14" s="33">
        <v>13610.662724110342</v>
      </c>
      <c r="E14" s="33">
        <f>Table1[[#This Row],[Count]]*Table1[[#This Row],[Unit Cost (All In)]]</f>
        <v>136106.62724110342</v>
      </c>
    </row>
    <row r="15" spans="1:5" x14ac:dyDescent="0.25">
      <c r="A15" s="31">
        <v>2</v>
      </c>
      <c r="B15" s="32" t="s">
        <v>12</v>
      </c>
      <c r="C15" s="31">
        <v>7</v>
      </c>
      <c r="D15" s="33">
        <v>30933.324372978048</v>
      </c>
      <c r="E15" s="33">
        <f>Table1[[#This Row],[Count]]*Table1[[#This Row],[Unit Cost (All In)]]</f>
        <v>216533.27061084635</v>
      </c>
    </row>
    <row r="16" spans="1:5" x14ac:dyDescent="0.25">
      <c r="A16" s="31">
        <v>3</v>
      </c>
      <c r="B16" s="32" t="s">
        <v>17</v>
      </c>
      <c r="C16" s="31">
        <v>750</v>
      </c>
      <c r="D16" s="33">
        <v>618.66648745956093</v>
      </c>
      <c r="E16" s="33">
        <f>Table1[[#This Row],[Count]]*Table1[[#This Row],[Unit Cost (All In)]]</f>
        <v>463999.8655946707</v>
      </c>
    </row>
    <row r="17" spans="1:5" x14ac:dyDescent="0.25">
      <c r="A17" s="31">
        <v>3</v>
      </c>
      <c r="B17" s="32" t="s">
        <v>18</v>
      </c>
      <c r="C17" s="31">
        <v>770</v>
      </c>
      <c r="D17" s="33">
        <v>51.55554062163008</v>
      </c>
      <c r="E17" s="33">
        <f>Table1[[#This Row],[Count]]*Table1[[#This Row],[Unit Cost (All In)]]</f>
        <v>39697.766278655159</v>
      </c>
    </row>
    <row r="18" spans="1:5" x14ac:dyDescent="0.25">
      <c r="A18" s="31">
        <v>3</v>
      </c>
      <c r="B18" s="32" t="s">
        <v>19</v>
      </c>
      <c r="C18" s="31">
        <v>7</v>
      </c>
      <c r="D18" s="33">
        <v>13610.662724110342</v>
      </c>
      <c r="E18" s="33">
        <f>Table1[[#This Row],[Count]]*Table1[[#This Row],[Unit Cost (All In)]]</f>
        <v>95274.639068772391</v>
      </c>
    </row>
    <row r="19" spans="1:5" x14ac:dyDescent="0.25">
      <c r="A19" s="31">
        <v>4</v>
      </c>
      <c r="B19" s="32" t="s">
        <v>17</v>
      </c>
      <c r="C19" s="31">
        <v>255</v>
      </c>
      <c r="D19" s="33">
        <v>773.33310932445124</v>
      </c>
      <c r="E19" s="33">
        <f>Table1[[#This Row],[Count]]*Table1[[#This Row],[Unit Cost (All In)]]</f>
        <v>197199.94287773507</v>
      </c>
    </row>
    <row r="20" spans="1:5" x14ac:dyDescent="0.25">
      <c r="A20" s="31">
        <v>4</v>
      </c>
      <c r="B20" s="32" t="s">
        <v>17</v>
      </c>
      <c r="C20" s="31">
        <v>1665</v>
      </c>
      <c r="D20" s="33">
        <v>618.66648745956093</v>
      </c>
      <c r="E20" s="33">
        <f>Table1[[#This Row],[Count]]*Table1[[#This Row],[Unit Cost (All In)]]</f>
        <v>1030079.701620169</v>
      </c>
    </row>
    <row r="21" spans="1:5" x14ac:dyDescent="0.25">
      <c r="A21" s="31">
        <v>4</v>
      </c>
      <c r="B21" s="32" t="s">
        <v>18</v>
      </c>
      <c r="C21" s="31">
        <v>2365</v>
      </c>
      <c r="D21" s="33">
        <v>51.55554062163008</v>
      </c>
      <c r="E21" s="33">
        <f>Table1[[#This Row],[Count]]*Table1[[#This Row],[Unit Cost (All In)]]</f>
        <v>121928.85357015514</v>
      </c>
    </row>
    <row r="22" spans="1:5" x14ac:dyDescent="0.25">
      <c r="A22" s="31">
        <v>4</v>
      </c>
      <c r="B22" s="32" t="s">
        <v>19</v>
      </c>
      <c r="C22" s="31">
        <v>28</v>
      </c>
      <c r="D22" s="33">
        <v>13610.662724110342</v>
      </c>
      <c r="E22" s="33">
        <f>Table1[[#This Row],[Count]]*Table1[[#This Row],[Unit Cost (All In)]]</f>
        <v>381098.55627508956</v>
      </c>
    </row>
    <row r="23" spans="1:5" x14ac:dyDescent="0.25">
      <c r="A23" s="31">
        <v>5</v>
      </c>
      <c r="B23" s="32" t="s">
        <v>17</v>
      </c>
      <c r="C23" s="31">
        <v>1365</v>
      </c>
      <c r="D23" s="33">
        <v>773.33310932445124</v>
      </c>
      <c r="E23" s="33">
        <f>Table1[[#This Row],[Count]]*Table1[[#This Row],[Unit Cost (All In)]]</f>
        <v>1055599.6942278759</v>
      </c>
    </row>
    <row r="24" spans="1:5" x14ac:dyDescent="0.25">
      <c r="A24" s="31">
        <v>5</v>
      </c>
      <c r="B24" s="32" t="s">
        <v>18</v>
      </c>
      <c r="C24" s="31">
        <v>1365</v>
      </c>
      <c r="D24" s="33">
        <v>51.55554062163008</v>
      </c>
      <c r="E24" s="33">
        <f>Table1[[#This Row],[Count]]*Table1[[#This Row],[Unit Cost (All In)]]</f>
        <v>70373.312948525054</v>
      </c>
    </row>
    <row r="25" spans="1:5" x14ac:dyDescent="0.25">
      <c r="A25" s="31">
        <v>5</v>
      </c>
      <c r="B25" s="32" t="s">
        <v>19</v>
      </c>
      <c r="C25" s="31">
        <v>10</v>
      </c>
      <c r="D25" s="33">
        <v>13610.662724110342</v>
      </c>
      <c r="E25" s="33">
        <f>Table1[[#This Row],[Count]]*Table1[[#This Row],[Unit Cost (All In)]]</f>
        <v>136106.62724110342</v>
      </c>
    </row>
    <row r="26" spans="1:5" ht="25.35" customHeight="1" x14ac:dyDescent="0.25">
      <c r="A26" s="28"/>
      <c r="B26" s="28"/>
      <c r="C26" s="28"/>
      <c r="D26" s="29" t="s">
        <v>16</v>
      </c>
      <c r="E26" s="30">
        <f>SUM(Table1[Total Cost])</f>
        <v>6831160.6879066061</v>
      </c>
    </row>
    <row r="28" spans="1:5" x14ac:dyDescent="0.25">
      <c r="A28" s="1" t="s">
        <v>5</v>
      </c>
      <c r="C28" s="6"/>
      <c r="D28" s="5"/>
    </row>
    <row r="29" spans="1:5" x14ac:dyDescent="0.25">
      <c r="A29" s="2" t="s">
        <v>51</v>
      </c>
      <c r="C29" s="6"/>
      <c r="D29" s="5"/>
    </row>
  </sheetData>
  <mergeCells count="1">
    <mergeCell ref="A1:E1"/>
  </mergeCells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Round2Topic xmlns="6a95137c-d42e-468e-9f88-48056057fa51">false</Round2Topic>
    <IRR_x0020_Label xmlns="6a95137c-d42e-468e-9f88-48056057fa51" xsi:nil="true"/>
    <Intervenor xmlns="6a95137c-d42e-468e-9f88-48056057fa51">CCC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Witness signed off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Jeff</Value>
    </RegContact>
    <SaadStatus xmlns="6a95137c-d42e-468e-9f88-48056057fa51">Witness signed off</SaadStatus>
    <Witness_x0028_es_x0029_ xmlns="6a95137c-d42e-468e-9f88-48056057fa51">
      <Value>Saad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9F27EADE-5101-4076-8FA8-06AEA2AC50CF}"/>
</file>

<file path=customXml/itemProps2.xml><?xml version="1.0" encoding="utf-8"?>
<ds:datastoreItem xmlns:ds="http://schemas.openxmlformats.org/officeDocument/2006/customXml" ds:itemID="{FB1035A1-3F09-433A-A763-DC887465D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D9F0C-DE45-4E1B-B1F5-6F1A26BB150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6a95137c-d42e-468e-9f88-48056057fa51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Pickering</vt:lpstr>
      <vt:lpstr>Belleville</vt:lpstr>
      <vt:lpstr>Port Hope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Saad Salim Latif</dc:creator>
  <cp:keywords/>
  <dc:description/>
  <cp:lastModifiedBy>Stephen Sheehy</cp:lastModifiedBy>
  <cp:revision/>
  <dcterms:created xsi:type="dcterms:W3CDTF">2026-04-23T20:11:50Z</dcterms:created>
  <dcterms:modified xsi:type="dcterms:W3CDTF">2026-05-03T20:54:55Z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