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998" documentId="13_ncr:1_{D976F75A-FE85-4F85-924B-DD65F5997274}" xr6:coauthVersionLast="47" xr6:coauthVersionMax="47" xr10:uidLastSave="{3D8DA6A8-2848-53D7-8880-0F8CD2D609B9}"/>
  <bookViews>
    <workbookView xWindow="38280" yWindow="-120" windowWidth="29040" windowHeight="15720" activeTab="2" xr2:uid="{C2FEAC71-334A-4FE3-AFFC-206BD9E00C16}"/>
  </bookViews>
  <sheets>
    <sheet name="2-Staff-62 c) a." sheetId="2" r:id="rId1"/>
    <sheet name="2-Staff-62 c) b." sheetId="6" r:id="rId2"/>
    <sheet name="2-Staff-62 c) c.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1" i="4" l="1"/>
  <c r="G62" i="4"/>
  <c r="G60" i="4"/>
  <c r="G47" i="4"/>
  <c r="H47" i="4" s="1"/>
  <c r="G46" i="4"/>
  <c r="H46" i="4" s="1"/>
  <c r="G45" i="4"/>
  <c r="H45" i="4" s="1"/>
  <c r="G44" i="4"/>
  <c r="H44" i="4" s="1"/>
  <c r="G43" i="4"/>
  <c r="H43" i="4" s="1"/>
  <c r="I43" i="4" s="1"/>
  <c r="G62" i="6"/>
  <c r="G61" i="6"/>
  <c r="I45" i="4" l="1"/>
  <c r="G46" i="6"/>
  <c r="G47" i="6"/>
  <c r="G45" i="6"/>
  <c r="G44" i="6"/>
  <c r="G43" i="6"/>
  <c r="G6" i="6" l="1"/>
  <c r="G5" i="6"/>
  <c r="G68" i="6" l="1"/>
  <c r="H68" i="6" s="1"/>
  <c r="G67" i="6"/>
  <c r="H67" i="6" s="1"/>
  <c r="G66" i="6"/>
  <c r="H66" i="6" s="1"/>
  <c r="G65" i="6"/>
  <c r="H65" i="6" s="1"/>
  <c r="G64" i="6"/>
  <c r="H64" i="6" s="1"/>
  <c r="G63" i="6"/>
  <c r="H63" i="6" s="1"/>
  <c r="H62" i="6"/>
  <c r="H61" i="6"/>
  <c r="G60" i="6"/>
  <c r="H60" i="6" s="1"/>
  <c r="G59" i="6"/>
  <c r="H59" i="6" s="1"/>
  <c r="G58" i="6"/>
  <c r="H58" i="6" s="1"/>
  <c r="G57" i="6"/>
  <c r="H57" i="6" s="1"/>
  <c r="I57" i="6" s="1"/>
  <c r="G56" i="6"/>
  <c r="H56" i="6" s="1"/>
  <c r="G55" i="6"/>
  <c r="H55" i="6" s="1"/>
  <c r="G54" i="6"/>
  <c r="H54" i="6" s="1"/>
  <c r="G53" i="6"/>
  <c r="H53" i="6" s="1"/>
  <c r="H47" i="6"/>
  <c r="H46" i="6"/>
  <c r="H45" i="6"/>
  <c r="H44" i="6"/>
  <c r="H43" i="6"/>
  <c r="I43" i="6" s="1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I37" i="6" s="1"/>
  <c r="G31" i="6"/>
  <c r="H31" i="6" s="1"/>
  <c r="G30" i="6"/>
  <c r="H30" i="6" s="1"/>
  <c r="I30" i="6" s="1"/>
  <c r="G29" i="6"/>
  <c r="H29" i="6" s="1"/>
  <c r="G28" i="6"/>
  <c r="H28" i="6" s="1"/>
  <c r="I28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1" i="6"/>
  <c r="H11" i="6" s="1"/>
  <c r="G10" i="6"/>
  <c r="H10" i="6" s="1"/>
  <c r="I10" i="6" s="1"/>
  <c r="G9" i="6"/>
  <c r="H9" i="6" s="1"/>
  <c r="G8" i="6"/>
  <c r="H8" i="6" s="1"/>
  <c r="I8" i="6" s="1"/>
  <c r="G7" i="6"/>
  <c r="H7" i="6" s="1"/>
  <c r="I7" i="6" s="1"/>
  <c r="H6" i="6"/>
  <c r="H5" i="6"/>
  <c r="G4" i="6"/>
  <c r="H4" i="6" s="1"/>
  <c r="G3" i="6"/>
  <c r="H3" i="6" s="1"/>
  <c r="G68" i="4"/>
  <c r="H68" i="4" s="1"/>
  <c r="G67" i="4"/>
  <c r="H67" i="4" s="1"/>
  <c r="I67" i="4" s="1"/>
  <c r="G66" i="4"/>
  <c r="H66" i="4" s="1"/>
  <c r="G65" i="4"/>
  <c r="H65" i="4" s="1"/>
  <c r="G64" i="4"/>
  <c r="H64" i="4" s="1"/>
  <c r="G63" i="4"/>
  <c r="H63" i="4" s="1"/>
  <c r="H62" i="4"/>
  <c r="H61" i="4"/>
  <c r="H60" i="4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I63" i="4" l="1"/>
  <c r="I45" i="6"/>
  <c r="I40" i="6"/>
  <c r="I49" i="6" s="1"/>
  <c r="I53" i="6"/>
  <c r="I63" i="6"/>
  <c r="I17" i="6"/>
  <c r="I60" i="6"/>
  <c r="I67" i="6"/>
  <c r="I3" i="6"/>
  <c r="I57" i="4"/>
  <c r="I60" i="4"/>
  <c r="I5" i="6"/>
  <c r="I33" i="6"/>
  <c r="I13" i="6"/>
  <c r="I20" i="6"/>
  <c r="I24" i="6" l="1"/>
  <c r="I70" i="6"/>
  <c r="G42" i="4"/>
  <c r="H42" i="4" s="1"/>
  <c r="G41" i="4"/>
  <c r="H41" i="4" s="1"/>
  <c r="G39" i="4"/>
  <c r="H39" i="4" s="1"/>
  <c r="G38" i="4"/>
  <c r="H38" i="4" s="1"/>
  <c r="G40" i="4"/>
  <c r="H40" i="4" s="1"/>
  <c r="G37" i="4"/>
  <c r="H37" i="4" s="1"/>
  <c r="G31" i="4"/>
  <c r="H31" i="4" s="1"/>
  <c r="G29" i="4"/>
  <c r="H29" i="4" s="1"/>
  <c r="G30" i="4"/>
  <c r="H30" i="4" s="1"/>
  <c r="I30" i="4" s="1"/>
  <c r="G28" i="4"/>
  <c r="H28" i="4" s="1"/>
  <c r="G22" i="4"/>
  <c r="G21" i="4"/>
  <c r="G20" i="4"/>
  <c r="G19" i="4"/>
  <c r="G18" i="4"/>
  <c r="G17" i="4"/>
  <c r="I37" i="4" l="1"/>
  <c r="I33" i="4"/>
  <c r="I70" i="4"/>
  <c r="I49" i="4" l="1"/>
  <c r="G11" i="4"/>
  <c r="H11" i="4" s="1"/>
  <c r="G10" i="4"/>
  <c r="H10" i="4" s="1"/>
  <c r="G9" i="4"/>
  <c r="H9" i="4" s="1"/>
  <c r="G8" i="4"/>
  <c r="H8" i="4" s="1"/>
  <c r="G7" i="4"/>
  <c r="H7" i="4" s="1"/>
  <c r="I7" i="4" s="1"/>
  <c r="G6" i="4"/>
  <c r="H6" i="4" s="1"/>
  <c r="G5" i="4"/>
  <c r="H5" i="4" s="1"/>
  <c r="G4" i="4"/>
  <c r="H4" i="4" s="1"/>
  <c r="G3" i="4"/>
  <c r="H3" i="4" s="1"/>
  <c r="I3" i="4" s="1"/>
  <c r="I10" i="4" l="1"/>
  <c r="I13" i="4" s="1"/>
  <c r="I8" i="4"/>
  <c r="H20" i="4"/>
  <c r="H21" i="4"/>
  <c r="H22" i="4"/>
  <c r="H18" i="4"/>
  <c r="H19" i="4"/>
  <c r="H17" i="4"/>
  <c r="I20" i="4" l="1"/>
  <c r="I24" i="4" s="1"/>
</calcChain>
</file>

<file path=xl/sharedStrings.xml><?xml version="1.0" encoding="utf-8"?>
<sst xmlns="http://schemas.openxmlformats.org/spreadsheetml/2006/main" count="280" uniqueCount="91">
  <si>
    <t>Harder</t>
  </si>
  <si>
    <t>Reid</t>
  </si>
  <si>
    <t>Bell</t>
  </si>
  <si>
    <t>Edgehill</t>
  </si>
  <si>
    <t>Sidney</t>
  </si>
  <si>
    <t>Uxbridge East</t>
  </si>
  <si>
    <t>Uxbridge West</t>
  </si>
  <si>
    <t>Metric</t>
  </si>
  <si>
    <t>MS</t>
  </si>
  <si>
    <t>Project</t>
  </si>
  <si>
    <t>Taunton West</t>
  </si>
  <si>
    <t>Baldwin</t>
  </si>
  <si>
    <t>Lawler</t>
  </si>
  <si>
    <t>Conlin</t>
  </si>
  <si>
    <t>James D Collins</t>
  </si>
  <si>
    <t>Shuter</t>
  </si>
  <si>
    <t>Bradshaw</t>
  </si>
  <si>
    <t>Spry</t>
  </si>
  <si>
    <t>Liberty North</t>
  </si>
  <si>
    <t>Max Transformer Rating (MVA)</t>
  </si>
  <si>
    <t>Feeder</t>
  </si>
  <si>
    <t>BELL-F1</t>
  </si>
  <si>
    <t>BELL-F2</t>
  </si>
  <si>
    <t>EDGE-F1</t>
  </si>
  <si>
    <t>EDGE-F2</t>
  </si>
  <si>
    <t>HARD-F1</t>
  </si>
  <si>
    <t>REID-F1</t>
  </si>
  <si>
    <t>REID-F2</t>
  </si>
  <si>
    <t>SIDN-F1</t>
  </si>
  <si>
    <t>SIDN-F2</t>
  </si>
  <si>
    <t>UXBE-F1</t>
  </si>
  <si>
    <t>UXBE-F2</t>
  </si>
  <si>
    <t>UXBE-F3</t>
  </si>
  <si>
    <t>UXBW-F1</t>
  </si>
  <si>
    <t>UXBW-F2</t>
  </si>
  <si>
    <t>UXBW-F3</t>
  </si>
  <si>
    <t>JAME-T1</t>
  </si>
  <si>
    <t>SHUT-T1</t>
  </si>
  <si>
    <t>BRAD-F1</t>
  </si>
  <si>
    <t>BRAD-F2</t>
  </si>
  <si>
    <t>BRAD-F3</t>
  </si>
  <si>
    <t>LIBN-F1</t>
  </si>
  <si>
    <t>LIBN-F2</t>
  </si>
  <si>
    <t>LIBN-F3</t>
  </si>
  <si>
    <t>BALD-F1</t>
  </si>
  <si>
    <t>BALD-F2</t>
  </si>
  <si>
    <t>BALD-F3</t>
  </si>
  <si>
    <t>BALD-F4</t>
  </si>
  <si>
    <t>CONL-F1</t>
  </si>
  <si>
    <t>CONL-F2</t>
  </si>
  <si>
    <t>CONL-F3</t>
  </si>
  <si>
    <t>TAUW-F1</t>
  </si>
  <si>
    <t>TAUW-F2</t>
  </si>
  <si>
    <t>TAUW-F3</t>
  </si>
  <si>
    <t>LAWL-F1</t>
  </si>
  <si>
    <t>LAWL-F2</t>
  </si>
  <si>
    <t>LAWL-F3</t>
  </si>
  <si>
    <t>LAWL-F4</t>
  </si>
  <si>
    <t>LAWL-F5</t>
  </si>
  <si>
    <t>LAWL-F6</t>
  </si>
  <si>
    <t>SPRY-F1</t>
  </si>
  <si>
    <t>SPRY-F2</t>
  </si>
  <si>
    <t>SPRY-F3</t>
  </si>
  <si>
    <t>SPRY-F4</t>
  </si>
  <si>
    <t>SPRY-F5</t>
  </si>
  <si>
    <t>N-1 MS Planning Capacity</t>
  </si>
  <si>
    <t>N-1 MS Planning Capacity (MVA)</t>
  </si>
  <si>
    <t>Load (MVA)</t>
  </si>
  <si>
    <t>Winchester 
West MS
(Whitby - 13.8kV)</t>
  </si>
  <si>
    <t>Bradshaw MS
(Bowanville -
13.8kV)</t>
  </si>
  <si>
    <t>Winchester 
West MS
(Whitby -
13.8kV)</t>
  </si>
  <si>
    <t>Please note there was an error in Exhibit 2B / Tab 4 / Schedule 3 / Appendix Table 9. The value for 85MVA for N-1 MS Planning Capacity is incorrect, the actual value is 66MVA as calculated above.</t>
  </si>
  <si>
    <t>W Lawler</t>
  </si>
  <si>
    <t>Maximum Planning Capacity (MVA)</t>
  </si>
  <si>
    <t>Uxbridge North MS (Uxbridge - 4.16kV)</t>
  </si>
  <si>
    <t>Foster MS (Belleville - 13.8kV)</t>
  </si>
  <si>
    <t>Foster MS
 (Belleville 13.8 kV)</t>
  </si>
  <si>
    <t xml:space="preserve">Uxbridge North MS (Uxbridge - 4.16 kV) </t>
  </si>
  <si>
    <t>Port Hope 27.6kV MS
(Port Hope - 27.6kV)</t>
  </si>
  <si>
    <t>Port Hope 27.6kV MS
(Port Hope -
27.6V)</t>
  </si>
  <si>
    <t>Bradshaw MS
(Bowmanville - 13.8kV)</t>
  </si>
  <si>
    <t>Max Planning Capacity per Feeder (MVA)</t>
  </si>
  <si>
    <r>
      <t>Transformer Planning Capacity per Feeder (MVA)</t>
    </r>
    <r>
      <rPr>
        <b/>
        <vertAlign val="superscript"/>
        <sz val="10"/>
        <color theme="1"/>
        <rFont val="Calibri"/>
        <family val="2"/>
      </rPr>
      <t>2</t>
    </r>
  </si>
  <si>
    <r>
      <t>Feeder Planning Capacity (MVA)</t>
    </r>
    <r>
      <rPr>
        <b/>
        <vertAlign val="superscript"/>
        <sz val="10"/>
        <color theme="1"/>
        <rFont val="Calibri"/>
        <family val="2"/>
      </rPr>
      <t>1</t>
    </r>
  </si>
  <si>
    <t>MS Maximum Planning Capacity (MVA)</t>
  </si>
  <si>
    <t>-</t>
  </si>
  <si>
    <t>Foster (New)</t>
  </si>
  <si>
    <t>Uxbridge North (New)</t>
  </si>
  <si>
    <t>Port Hope 27.6 kV (New)</t>
  </si>
  <si>
    <t>Bradshaw (Upgrade)</t>
  </si>
  <si>
    <t>Winchester West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</si>
</sst>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4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trike/>
      <sz val="10"/>
      <name val="Calibri"/>
      <family val="2"/>
    </font>
    <font>
      <b/>
      <vertAlign val="superscript"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quotePrefix="1" applyFont="1"/>
    <xf numFmtId="1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2" fontId="4" fillId="0" borderId="0" xfId="0" applyNumberFormat="1" applyFont="1"/>
    <xf numFmtId="164" fontId="4" fillId="0" borderId="0" xfId="0" applyNumberFormat="1" applyFont="1"/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2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2" fontId="4" fillId="0" borderId="17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/>
    <xf numFmtId="2" fontId="4" fillId="0" borderId="3" xfId="0" applyNumberFormat="1" applyFont="1" applyBorder="1" applyAlignment="1">
      <alignment wrapText="1"/>
    </xf>
    <xf numFmtId="2" fontId="4" fillId="0" borderId="0" xfId="0" applyNumberFormat="1" applyFont="1" applyAlignment="1">
      <alignment wrapText="1"/>
    </xf>
    <xf numFmtId="2" fontId="4" fillId="0" borderId="8" xfId="0" applyNumberFormat="1" applyFont="1" applyBorder="1" applyAlignment="1">
      <alignment wrapText="1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/>
    <xf numFmtId="0" fontId="6" fillId="0" borderId="8" xfId="0" applyFont="1" applyBorder="1"/>
    <xf numFmtId="0" fontId="6" fillId="0" borderId="3" xfId="0" applyFont="1" applyBorder="1"/>
    <xf numFmtId="0" fontId="7" fillId="0" borderId="3" xfId="0" applyFont="1" applyBorder="1" applyAlignment="1">
      <alignment wrapText="1"/>
    </xf>
    <xf numFmtId="2" fontId="7" fillId="0" borderId="3" xfId="0" applyNumberFormat="1" applyFont="1" applyBorder="1" applyAlignment="1">
      <alignment wrapText="1"/>
    </xf>
    <xf numFmtId="2" fontId="6" fillId="0" borderId="0" xfId="0" applyNumberFormat="1" applyFont="1" applyAlignment="1">
      <alignment wrapText="1"/>
    </xf>
    <xf numFmtId="2" fontId="6" fillId="0" borderId="8" xfId="0" applyNumberFormat="1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6" xfId="0" applyFont="1" applyBorder="1"/>
    <xf numFmtId="2" fontId="4" fillId="0" borderId="17" xfId="0" applyNumberFormat="1" applyFont="1" applyBorder="1" applyAlignment="1">
      <alignment wrapText="1"/>
    </xf>
    <xf numFmtId="0" fontId="6" fillId="0" borderId="17" xfId="0" applyFont="1" applyBorder="1" applyAlignment="1">
      <alignment wrapText="1"/>
    </xf>
    <xf numFmtId="1" fontId="6" fillId="0" borderId="20" xfId="0" applyNumberFormat="1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2" fontId="7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wrapText="1"/>
    </xf>
    <xf numFmtId="2" fontId="7" fillId="0" borderId="17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7" fillId="0" borderId="17" xfId="0" applyFont="1" applyBorder="1"/>
    <xf numFmtId="0" fontId="6" fillId="0" borderId="17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/>
    <xf numFmtId="0" fontId="7" fillId="0" borderId="17" xfId="0" applyFont="1" applyBorder="1" applyAlignment="1">
      <alignment horizontal="center" wrapText="1"/>
    </xf>
    <xf numFmtId="2" fontId="6" fillId="0" borderId="17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2" fontId="7" fillId="0" borderId="17" xfId="0" applyNumberFormat="1" applyFont="1" applyBorder="1" applyAlignment="1">
      <alignment wrapText="1"/>
    </xf>
    <xf numFmtId="164" fontId="4" fillId="0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20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left" vertical="center" wrapText="1"/>
    </xf>
    <xf numFmtId="1" fontId="4" fillId="0" borderId="18" xfId="0" applyNumberFormat="1" applyFont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4669</xdr:colOff>
      <xdr:row>1</xdr:row>
      <xdr:rowOff>2989</xdr:rowOff>
    </xdr:from>
    <xdr:to>
      <xdr:col>15</xdr:col>
      <xdr:colOff>339352</xdr:colOff>
      <xdr:row>4</xdr:row>
      <xdr:rowOff>48186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4A791C6-9A96-639E-8D69-9569C605919C}"/>
            </a:ext>
          </a:extLst>
        </xdr:cNvPr>
        <xdr:cNvSpPr txBox="1"/>
      </xdr:nvSpPr>
      <xdr:spPr>
        <a:xfrm>
          <a:off x="11008845" y="193489"/>
          <a:ext cx="3875742" cy="9304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aseline="30000"/>
            <a:t>1</a:t>
          </a:r>
          <a:r>
            <a:rPr lang="en-CA" sz="1100" baseline="0"/>
            <a:t> Limiting Cable Capacity Along the Feeder (Egress+Trunk)</a:t>
          </a:r>
        </a:p>
        <a:p>
          <a:r>
            <a:rPr lang="en-CA" sz="1100" baseline="30000"/>
            <a:t>2</a:t>
          </a:r>
          <a:r>
            <a:rPr lang="en-CA" sz="1100" baseline="0"/>
            <a:t> 80% of Max Transformer Rating (ONAF) split evenly across feeders</a:t>
          </a:r>
          <a:endParaRPr lang="en-CA" sz="1100" baseline="30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15</xdr:col>
      <xdr:colOff>331508</xdr:colOff>
      <xdr:row>4</xdr:row>
      <xdr:rowOff>48372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17CBE62-AF8B-4610-882B-165551CFE30B}"/>
            </a:ext>
          </a:extLst>
        </xdr:cNvPr>
        <xdr:cNvSpPr txBox="1"/>
      </xdr:nvSpPr>
      <xdr:spPr>
        <a:xfrm>
          <a:off x="11026588" y="907676"/>
          <a:ext cx="3883773" cy="933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aseline="30000"/>
            <a:t>1</a:t>
          </a:r>
          <a:r>
            <a:rPr lang="en-CA" sz="1100" baseline="0"/>
            <a:t> Limiting Cable Capacity Along the Feeder (Egress+Trunk)</a:t>
          </a:r>
        </a:p>
        <a:p>
          <a:r>
            <a:rPr lang="en-CA" sz="1100" baseline="30000"/>
            <a:t>2</a:t>
          </a:r>
          <a:r>
            <a:rPr lang="en-CA" sz="1100" baseline="0"/>
            <a:t> 80% of Max Transformer Rating (ONAF) split evenly across feeders</a:t>
          </a:r>
          <a:endParaRPr lang="en-CA" sz="1100" baseline="30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CB7F-7A57-4383-A9D2-798C68B0146F}">
  <dimension ref="B2:L35"/>
  <sheetViews>
    <sheetView zoomScale="85" zoomScaleNormal="85" workbookViewId="0">
      <selection activeCell="M2" sqref="M2"/>
    </sheetView>
  </sheetViews>
  <sheetFormatPr defaultRowHeight="14.5" x14ac:dyDescent="0.35"/>
  <cols>
    <col min="2" max="2" width="17.81640625" style="9" customWidth="1"/>
    <col min="3" max="3" width="20" style="9" bestFit="1" customWidth="1"/>
    <col min="4" max="4" width="14.453125" style="9" bestFit="1" customWidth="1"/>
    <col min="5" max="12" width="8.7265625" style="9"/>
  </cols>
  <sheetData>
    <row r="2" spans="2:11" ht="30" customHeight="1" x14ac:dyDescent="0.35">
      <c r="B2" s="48" t="s">
        <v>9</v>
      </c>
      <c r="C2" s="48" t="s">
        <v>8</v>
      </c>
      <c r="D2" s="48" t="s">
        <v>7</v>
      </c>
      <c r="E2" s="48">
        <v>2025</v>
      </c>
      <c r="F2" s="48">
        <v>2026</v>
      </c>
      <c r="G2" s="48">
        <v>2027</v>
      </c>
      <c r="H2" s="48">
        <v>2028</v>
      </c>
      <c r="I2" s="48">
        <v>2029</v>
      </c>
      <c r="J2" s="48">
        <v>2030</v>
      </c>
      <c r="K2" s="48">
        <v>2031</v>
      </c>
    </row>
    <row r="3" spans="2:11" ht="30" customHeight="1" x14ac:dyDescent="0.35">
      <c r="B3" s="120" t="s">
        <v>75</v>
      </c>
      <c r="C3" s="11" t="s">
        <v>1</v>
      </c>
      <c r="D3" s="12" t="s">
        <v>67</v>
      </c>
      <c r="E3" s="84">
        <v>12.097050000000001</v>
      </c>
      <c r="F3" s="84">
        <v>12.769294556660968</v>
      </c>
      <c r="G3" s="84">
        <v>13.078883114268109</v>
      </c>
      <c r="H3" s="84">
        <v>13.463995853751943</v>
      </c>
      <c r="I3" s="84">
        <v>13.618737169715379</v>
      </c>
      <c r="J3" s="84">
        <v>13.922506252946372</v>
      </c>
      <c r="K3" s="84">
        <v>14.166417952704011</v>
      </c>
    </row>
    <row r="4" spans="2:11" ht="30" customHeight="1" x14ac:dyDescent="0.35">
      <c r="B4" s="120"/>
      <c r="C4" s="11" t="s">
        <v>2</v>
      </c>
      <c r="D4" s="12" t="s">
        <v>67</v>
      </c>
      <c r="E4" s="84">
        <v>15.911700000000002</v>
      </c>
      <c r="F4" s="84">
        <v>16.583944556660967</v>
      </c>
      <c r="G4" s="84">
        <v>16.893533114268109</v>
      </c>
      <c r="H4" s="84">
        <v>17.278645853751943</v>
      </c>
      <c r="I4" s="84">
        <v>17.433387169715377</v>
      </c>
      <c r="J4" s="84">
        <v>17.73715625294637</v>
      </c>
      <c r="K4" s="84">
        <v>17.981067952704009</v>
      </c>
    </row>
    <row r="5" spans="2:11" ht="30" customHeight="1" x14ac:dyDescent="0.35">
      <c r="B5" s="120"/>
      <c r="C5" s="11" t="s">
        <v>3</v>
      </c>
      <c r="D5" s="12" t="s">
        <v>67</v>
      </c>
      <c r="E5" s="84">
        <v>10.691649999999999</v>
      </c>
      <c r="F5" s="84">
        <v>11.363894556660968</v>
      </c>
      <c r="G5" s="84">
        <v>11.673483114268107</v>
      </c>
      <c r="H5" s="84">
        <v>12.058595853751942</v>
      </c>
      <c r="I5" s="84">
        <v>13.021003836382045</v>
      </c>
      <c r="J5" s="84">
        <v>14.293972919613038</v>
      </c>
      <c r="K5" s="84">
        <v>15.184017952704009</v>
      </c>
    </row>
    <row r="6" spans="2:11" ht="30" customHeight="1" x14ac:dyDescent="0.35">
      <c r="B6" s="120"/>
      <c r="C6" s="11" t="s">
        <v>4</v>
      </c>
      <c r="D6" s="12" t="s">
        <v>67</v>
      </c>
      <c r="E6" s="84">
        <v>7.6796999999999986</v>
      </c>
      <c r="F6" s="84">
        <v>8.3519445566609658</v>
      </c>
      <c r="G6" s="84">
        <v>8.6615331142681065</v>
      </c>
      <c r="H6" s="84">
        <v>9.0466458537519419</v>
      </c>
      <c r="I6" s="84">
        <v>9.2013871697153764</v>
      </c>
      <c r="J6" s="84">
        <v>9.5051562529463691</v>
      </c>
      <c r="K6" s="84">
        <v>9.7490679527040083</v>
      </c>
    </row>
    <row r="7" spans="2:11" ht="30" customHeight="1" x14ac:dyDescent="0.35">
      <c r="B7" s="120"/>
      <c r="C7" s="11" t="s">
        <v>0</v>
      </c>
      <c r="D7" s="12" t="s">
        <v>67</v>
      </c>
      <c r="E7" s="84">
        <v>5.2709999999999999</v>
      </c>
      <c r="F7" s="84">
        <v>5.9432445566609688</v>
      </c>
      <c r="G7" s="84">
        <v>6.2528331142681077</v>
      </c>
      <c r="H7" s="84">
        <v>6.6379458537519431</v>
      </c>
      <c r="I7" s="84">
        <v>6.7926871697153786</v>
      </c>
      <c r="J7" s="84">
        <v>7.0964562529463704</v>
      </c>
      <c r="K7" s="84">
        <v>7.3403679527040087</v>
      </c>
    </row>
    <row r="8" spans="2:11" ht="30" customHeight="1" x14ac:dyDescent="0.35">
      <c r="B8" s="120"/>
      <c r="C8" s="11" t="s">
        <v>86</v>
      </c>
      <c r="D8" s="12" t="s">
        <v>67</v>
      </c>
      <c r="E8" s="84">
        <v>0</v>
      </c>
      <c r="F8" s="84">
        <v>0</v>
      </c>
      <c r="G8" s="84">
        <v>0</v>
      </c>
      <c r="H8" s="84">
        <v>0</v>
      </c>
      <c r="I8" s="84">
        <v>0.9624079826301023</v>
      </c>
      <c r="J8" s="84">
        <v>2.0738437325277603</v>
      </c>
      <c r="K8" s="84">
        <v>3.1254220989520656</v>
      </c>
    </row>
    <row r="9" spans="2:11" ht="30" customHeight="1" x14ac:dyDescent="0.35">
      <c r="C9" s="15"/>
      <c r="E9" s="13"/>
      <c r="F9" s="13"/>
      <c r="G9" s="13"/>
      <c r="H9" s="13"/>
      <c r="I9" s="13"/>
      <c r="J9" s="13"/>
      <c r="K9" s="13"/>
    </row>
    <row r="10" spans="2:11" ht="30" customHeight="1" x14ac:dyDescent="0.35"/>
    <row r="11" spans="2:11" ht="30" customHeight="1" x14ac:dyDescent="0.35">
      <c r="B11" s="48" t="s">
        <v>9</v>
      </c>
      <c r="C11" s="48" t="s">
        <v>8</v>
      </c>
      <c r="D11" s="48" t="s">
        <v>7</v>
      </c>
      <c r="E11" s="48">
        <v>2025</v>
      </c>
      <c r="F11" s="48">
        <v>2026</v>
      </c>
      <c r="G11" s="48">
        <v>2027</v>
      </c>
      <c r="H11" s="48">
        <v>2028</v>
      </c>
      <c r="I11" s="48">
        <v>2029</v>
      </c>
      <c r="J11" s="48">
        <v>2030</v>
      </c>
      <c r="K11" s="48">
        <v>2031</v>
      </c>
    </row>
    <row r="12" spans="2:11" ht="30" customHeight="1" x14ac:dyDescent="0.35">
      <c r="B12" s="120" t="s">
        <v>74</v>
      </c>
      <c r="C12" s="11" t="s">
        <v>5</v>
      </c>
      <c r="D12" s="12" t="s">
        <v>67</v>
      </c>
      <c r="E12" s="84">
        <v>3.9186000000000005</v>
      </c>
      <c r="F12" s="84">
        <v>3.9792732161332132</v>
      </c>
      <c r="G12" s="84">
        <v>4.0420497030031814</v>
      </c>
      <c r="H12" s="84">
        <v>4.1348578421054327</v>
      </c>
      <c r="I12" s="84">
        <v>4.2342196156576586</v>
      </c>
      <c r="J12" s="84">
        <v>4.3401832227855284</v>
      </c>
      <c r="K12" s="84">
        <v>4.4318159164378894</v>
      </c>
    </row>
    <row r="13" spans="2:11" ht="30" customHeight="1" x14ac:dyDescent="0.35">
      <c r="B13" s="120"/>
      <c r="C13" s="11" t="s">
        <v>6</v>
      </c>
      <c r="D13" s="12" t="s">
        <v>67</v>
      </c>
      <c r="E13" s="84">
        <v>3.3358500000000002</v>
      </c>
      <c r="F13" s="84">
        <v>3.3965232161332133</v>
      </c>
      <c r="G13" s="84">
        <v>3.4592997030031811</v>
      </c>
      <c r="H13" s="84">
        <v>3.552107842105432</v>
      </c>
      <c r="I13" s="84">
        <v>3.6514696156576574</v>
      </c>
      <c r="J13" s="84">
        <v>3.7574332227855276</v>
      </c>
      <c r="K13" s="84">
        <v>3.8490659164378886</v>
      </c>
    </row>
    <row r="14" spans="2:11" ht="30" customHeight="1" x14ac:dyDescent="0.35">
      <c r="B14" s="120"/>
      <c r="C14" s="11" t="s">
        <v>87</v>
      </c>
      <c r="D14" s="12" t="s">
        <v>67</v>
      </c>
      <c r="E14" s="84">
        <v>0</v>
      </c>
      <c r="F14" s="84">
        <v>0</v>
      </c>
      <c r="G14" s="84">
        <v>0</v>
      </c>
      <c r="H14" s="84">
        <v>9.2808139102251122E-2</v>
      </c>
      <c r="I14" s="84">
        <v>0.19216991265447653</v>
      </c>
      <c r="J14" s="84">
        <v>0.29813351978234665</v>
      </c>
      <c r="K14" s="84">
        <v>0.38976621343470741</v>
      </c>
    </row>
    <row r="15" spans="2:11" ht="30" customHeight="1" x14ac:dyDescent="0.35">
      <c r="E15" s="14"/>
      <c r="F15" s="14"/>
      <c r="G15" s="14"/>
      <c r="H15" s="14"/>
      <c r="I15" s="14"/>
      <c r="J15" s="14"/>
      <c r="K15" s="14"/>
    </row>
    <row r="16" spans="2:11" ht="30" customHeight="1" x14ac:dyDescent="0.35"/>
    <row r="17" spans="2:12" ht="30" customHeight="1" x14ac:dyDescent="0.35">
      <c r="B17" s="48" t="s">
        <v>9</v>
      </c>
      <c r="C17" s="48" t="s">
        <v>8</v>
      </c>
      <c r="D17" s="48" t="s">
        <v>7</v>
      </c>
      <c r="E17" s="48">
        <v>2025</v>
      </c>
      <c r="F17" s="48">
        <v>2026</v>
      </c>
      <c r="G17" s="48">
        <v>2027</v>
      </c>
      <c r="H17" s="48">
        <v>2028</v>
      </c>
      <c r="I17" s="48">
        <v>2029</v>
      </c>
      <c r="J17" s="48">
        <v>2030</v>
      </c>
      <c r="K17" s="48">
        <v>2031</v>
      </c>
    </row>
    <row r="18" spans="2:12" ht="30" customHeight="1" x14ac:dyDescent="0.35">
      <c r="B18" s="120" t="s">
        <v>79</v>
      </c>
      <c r="C18" s="11" t="s">
        <v>14</v>
      </c>
      <c r="D18" s="12" t="s">
        <v>67</v>
      </c>
      <c r="E18" s="84">
        <v>6.3745500000000002</v>
      </c>
      <c r="F18" s="84">
        <v>6.7377098984352077</v>
      </c>
      <c r="G18" s="84">
        <v>7.1183075981867718</v>
      </c>
      <c r="H18" s="84">
        <v>7.5114861756386802</v>
      </c>
      <c r="I18" s="84">
        <v>7.9930239313728357</v>
      </c>
      <c r="J18" s="84">
        <v>8.4931634353589232</v>
      </c>
      <c r="K18" s="84">
        <v>8.9296496925346585</v>
      </c>
    </row>
    <row r="19" spans="2:12" ht="30" customHeight="1" x14ac:dyDescent="0.35">
      <c r="B19" s="120"/>
      <c r="C19" s="11" t="s">
        <v>15</v>
      </c>
      <c r="D19" s="12" t="s">
        <v>67</v>
      </c>
      <c r="E19" s="84">
        <v>4.5171000000000001</v>
      </c>
      <c r="F19" s="84">
        <v>4.8802598984352077</v>
      </c>
      <c r="G19" s="84">
        <v>5.2608575981867718</v>
      </c>
      <c r="H19" s="84">
        <v>6.9413361756386802</v>
      </c>
      <c r="I19" s="84">
        <v>7.4228739313728367</v>
      </c>
      <c r="J19" s="84">
        <v>7.9230134353589241</v>
      </c>
      <c r="K19" s="84">
        <v>8.3594996925346585</v>
      </c>
    </row>
    <row r="20" spans="2:12" ht="30" customHeight="1" x14ac:dyDescent="0.35">
      <c r="B20" s="120"/>
      <c r="C20" s="11" t="s">
        <v>88</v>
      </c>
      <c r="D20" s="12" t="s">
        <v>67</v>
      </c>
      <c r="E20" s="84">
        <v>0</v>
      </c>
      <c r="F20" s="84">
        <v>0</v>
      </c>
      <c r="G20" s="84">
        <v>0</v>
      </c>
      <c r="H20" s="84">
        <v>0</v>
      </c>
      <c r="I20" s="84">
        <v>0.48153775573415625</v>
      </c>
      <c r="J20" s="84">
        <v>0.98167725972024311</v>
      </c>
      <c r="K20" s="84">
        <v>1.4181635168959783</v>
      </c>
    </row>
    <row r="21" spans="2:12" ht="30" customHeight="1" x14ac:dyDescent="0.35">
      <c r="E21" s="13"/>
      <c r="F21" s="13"/>
      <c r="G21" s="13"/>
      <c r="H21" s="13"/>
      <c r="I21" s="13"/>
      <c r="J21" s="13"/>
      <c r="K21" s="13"/>
    </row>
    <row r="22" spans="2:12" ht="30" customHeight="1" x14ac:dyDescent="0.35"/>
    <row r="23" spans="2:12" ht="30" customHeight="1" x14ac:dyDescent="0.35">
      <c r="B23" s="48" t="s">
        <v>9</v>
      </c>
      <c r="C23" s="48" t="s">
        <v>8</v>
      </c>
      <c r="D23" s="48" t="s">
        <v>7</v>
      </c>
      <c r="E23" s="48">
        <v>2025</v>
      </c>
      <c r="F23" s="48">
        <v>2026</v>
      </c>
      <c r="G23" s="48">
        <v>2027</v>
      </c>
      <c r="H23" s="48">
        <v>2028</v>
      </c>
      <c r="I23" s="48">
        <v>2029</v>
      </c>
      <c r="J23" s="48">
        <v>2030</v>
      </c>
      <c r="K23" s="48">
        <v>2031</v>
      </c>
    </row>
    <row r="24" spans="2:12" ht="30" customHeight="1" x14ac:dyDescent="0.35">
      <c r="B24" s="120" t="s">
        <v>69</v>
      </c>
      <c r="C24" s="11" t="s">
        <v>89</v>
      </c>
      <c r="D24" s="12" t="s">
        <v>67</v>
      </c>
      <c r="E24" s="84">
        <v>9.1853999999999996</v>
      </c>
      <c r="F24" s="84">
        <v>9.7452591449119463</v>
      </c>
      <c r="G24" s="84">
        <v>10.353030645890071</v>
      </c>
      <c r="H24" s="84">
        <v>10.988675544595816</v>
      </c>
      <c r="I24" s="84">
        <v>11.699616781554655</v>
      </c>
      <c r="J24" s="84">
        <v>12.487449799008912</v>
      </c>
      <c r="K24" s="84">
        <v>13.222250403294495</v>
      </c>
    </row>
    <row r="25" spans="2:12" ht="30" customHeight="1" x14ac:dyDescent="0.35">
      <c r="B25" s="120"/>
      <c r="C25" s="11" t="s">
        <v>17</v>
      </c>
      <c r="D25" s="12" t="s">
        <v>67</v>
      </c>
      <c r="E25" s="84">
        <v>14.530950000000001</v>
      </c>
      <c r="F25" s="84">
        <v>15.090809144911947</v>
      </c>
      <c r="G25" s="84">
        <v>15.698580645890072</v>
      </c>
      <c r="H25" s="84">
        <v>16.334225544595817</v>
      </c>
      <c r="I25" s="84">
        <v>17.045166781554656</v>
      </c>
      <c r="J25" s="84">
        <v>17.832999799008913</v>
      </c>
      <c r="K25" s="84">
        <v>18.567800403294495</v>
      </c>
    </row>
    <row r="26" spans="2:12" ht="30" customHeight="1" x14ac:dyDescent="0.35">
      <c r="B26" s="120"/>
      <c r="C26" s="11" t="s">
        <v>18</v>
      </c>
      <c r="D26" s="12" t="s">
        <v>67</v>
      </c>
      <c r="E26" s="84">
        <v>13.601700000000001</v>
      </c>
      <c r="F26" s="84">
        <v>14.161559144911948</v>
      </c>
      <c r="G26" s="84">
        <v>14.769330645890072</v>
      </c>
      <c r="H26" s="84">
        <v>15.404975544595818</v>
      </c>
      <c r="I26" s="84">
        <v>16.115916781554656</v>
      </c>
      <c r="J26" s="84">
        <v>16.903749799008914</v>
      </c>
      <c r="K26" s="84">
        <v>17.638550403294495</v>
      </c>
    </row>
    <row r="27" spans="2:12" ht="30" customHeight="1" x14ac:dyDescent="0.35">
      <c r="E27" s="13"/>
      <c r="F27" s="13"/>
      <c r="G27" s="13"/>
      <c r="H27" s="13"/>
      <c r="I27" s="13"/>
      <c r="J27" s="13"/>
      <c r="K27" s="13"/>
      <c r="L27" s="10"/>
    </row>
    <row r="28" spans="2:12" ht="30" customHeight="1" x14ac:dyDescent="0.35"/>
    <row r="29" spans="2:12" ht="30" customHeight="1" x14ac:dyDescent="0.35">
      <c r="B29" s="48" t="s">
        <v>9</v>
      </c>
      <c r="C29" s="48" t="s">
        <v>8</v>
      </c>
      <c r="D29" s="48" t="s">
        <v>7</v>
      </c>
      <c r="E29" s="48">
        <v>2025</v>
      </c>
      <c r="F29" s="48">
        <v>2026</v>
      </c>
      <c r="G29" s="48">
        <v>2027</v>
      </c>
      <c r="H29" s="48">
        <v>2028</v>
      </c>
      <c r="I29" s="48">
        <v>2029</v>
      </c>
      <c r="J29" s="48">
        <v>2030</v>
      </c>
      <c r="K29" s="48">
        <v>2031</v>
      </c>
    </row>
    <row r="30" spans="2:12" ht="30" customHeight="1" x14ac:dyDescent="0.35">
      <c r="B30" s="120" t="s">
        <v>70</v>
      </c>
      <c r="C30" s="11" t="s">
        <v>10</v>
      </c>
      <c r="D30" s="12" t="s">
        <v>67</v>
      </c>
      <c r="E30" s="84">
        <v>19.794150000000002</v>
      </c>
      <c r="F30" s="84">
        <v>20.301911753895268</v>
      </c>
      <c r="G30" s="84">
        <v>20.563562823378383</v>
      </c>
      <c r="H30" s="84">
        <v>20.675441022464376</v>
      </c>
      <c r="I30" s="84">
        <v>20.869991913787558</v>
      </c>
      <c r="J30" s="84">
        <v>21.152131983046207</v>
      </c>
      <c r="K30" s="84">
        <v>21.383573810362986</v>
      </c>
    </row>
    <row r="31" spans="2:12" ht="30" customHeight="1" x14ac:dyDescent="0.35">
      <c r="B31" s="120"/>
      <c r="C31" s="11" t="s">
        <v>11</v>
      </c>
      <c r="D31" s="12" t="s">
        <v>67</v>
      </c>
      <c r="E31" s="84">
        <v>13.265700000000001</v>
      </c>
      <c r="F31" s="84">
        <v>13.773461753895264</v>
      </c>
      <c r="G31" s="84">
        <v>14.035112823378379</v>
      </c>
      <c r="H31" s="84">
        <v>14.146991022464373</v>
      </c>
      <c r="I31" s="84">
        <v>14.341541913787555</v>
      </c>
      <c r="J31" s="84">
        <v>14.623681983046202</v>
      </c>
      <c r="K31" s="84">
        <v>14.855123810362985</v>
      </c>
    </row>
    <row r="32" spans="2:12" ht="30" customHeight="1" x14ac:dyDescent="0.35">
      <c r="B32" s="120"/>
      <c r="C32" s="11" t="s">
        <v>72</v>
      </c>
      <c r="D32" s="12" t="s">
        <v>67</v>
      </c>
      <c r="E32" s="84">
        <v>33.362700000000004</v>
      </c>
      <c r="F32" s="84">
        <v>33.870461753895263</v>
      </c>
      <c r="G32" s="84">
        <v>34.132112823378385</v>
      </c>
      <c r="H32" s="84">
        <v>34.243991022464378</v>
      </c>
      <c r="I32" s="84">
        <v>34.43854191378756</v>
      </c>
      <c r="J32" s="84">
        <v>34.720681983046205</v>
      </c>
      <c r="K32" s="84">
        <v>34.952123810362984</v>
      </c>
    </row>
    <row r="33" spans="2:12" ht="30" customHeight="1" x14ac:dyDescent="0.35">
      <c r="B33" s="120"/>
      <c r="C33" s="11" t="s">
        <v>13</v>
      </c>
      <c r="D33" s="12" t="s">
        <v>67</v>
      </c>
      <c r="E33" s="84">
        <v>13.878900000000002</v>
      </c>
      <c r="F33" s="84">
        <v>14.386661753895265</v>
      </c>
      <c r="G33" s="84">
        <v>14.648312823378379</v>
      </c>
      <c r="H33" s="84">
        <v>14.760191022464374</v>
      </c>
      <c r="I33" s="84">
        <v>14.954741913787556</v>
      </c>
      <c r="J33" s="84">
        <v>15.236881983046203</v>
      </c>
      <c r="K33" s="84">
        <v>15.468323810362985</v>
      </c>
    </row>
    <row r="34" spans="2:12" ht="30" customHeight="1" x14ac:dyDescent="0.35">
      <c r="B34" s="120"/>
      <c r="C34" s="11" t="s">
        <v>90</v>
      </c>
      <c r="D34" s="12" t="s">
        <v>67</v>
      </c>
      <c r="E34" s="84">
        <v>0</v>
      </c>
      <c r="F34" s="84">
        <v>0</v>
      </c>
      <c r="G34" s="84">
        <v>3.333333333333333</v>
      </c>
      <c r="H34" s="84">
        <v>6.6666666666666661</v>
      </c>
      <c r="I34" s="84">
        <v>10</v>
      </c>
      <c r="J34" s="84">
        <v>13.333333333333332</v>
      </c>
      <c r="K34" s="84">
        <v>16.666666666666664</v>
      </c>
      <c r="L34" s="10"/>
    </row>
    <row r="35" spans="2:12" x14ac:dyDescent="0.35">
      <c r="E35" s="13"/>
      <c r="F35" s="13"/>
      <c r="G35" s="13"/>
      <c r="H35" s="13"/>
      <c r="I35" s="13"/>
      <c r="J35" s="13"/>
      <c r="K35" s="13"/>
    </row>
  </sheetData>
  <mergeCells count="5">
    <mergeCell ref="B24:B26"/>
    <mergeCell ref="B3:B8"/>
    <mergeCell ref="B12:B14"/>
    <mergeCell ref="B18:B20"/>
    <mergeCell ref="B30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9A9C-717B-450E-A6AC-310D57F97EBB}">
  <dimension ref="B1:O70"/>
  <sheetViews>
    <sheetView topLeftCell="A46" zoomScale="85" zoomScaleNormal="85" workbookViewId="0">
      <selection activeCell="K12" sqref="K12"/>
    </sheetView>
  </sheetViews>
  <sheetFormatPr defaultColWidth="8.81640625" defaultRowHeight="14.5" x14ac:dyDescent="0.35"/>
  <cols>
    <col min="1" max="1" width="8.81640625" style="1"/>
    <col min="2" max="2" width="17.1796875" style="16" customWidth="1"/>
    <col min="3" max="3" width="16.54296875" style="16" customWidth="1"/>
    <col min="4" max="4" width="15.453125" style="17" customWidth="1"/>
    <col min="5" max="5" width="8.81640625" style="16"/>
    <col min="6" max="6" width="19.81640625" style="16" customWidth="1"/>
    <col min="7" max="7" width="17.453125" style="16" customWidth="1"/>
    <col min="8" max="8" width="15.453125" style="36" customWidth="1"/>
    <col min="9" max="9" width="14.54296875" style="36" customWidth="1"/>
    <col min="10" max="10" width="23.54296875" style="1" customWidth="1"/>
    <col min="11" max="11" width="8.7265625"/>
    <col min="12" max="12" width="15.54296875" style="1" customWidth="1"/>
    <col min="13" max="16384" width="8.81640625" style="1"/>
  </cols>
  <sheetData>
    <row r="1" spans="2:12" ht="15" thickBot="1" x14ac:dyDescent="0.4"/>
    <row r="2" spans="2:12" s="2" customFormat="1" ht="41" thickBot="1" x14ac:dyDescent="0.4">
      <c r="B2" s="85" t="s">
        <v>76</v>
      </c>
      <c r="C2" s="44" t="s">
        <v>8</v>
      </c>
      <c r="D2" s="45" t="s">
        <v>19</v>
      </c>
      <c r="E2" s="45" t="s">
        <v>20</v>
      </c>
      <c r="F2" s="45" t="s">
        <v>83</v>
      </c>
      <c r="G2" s="45" t="s">
        <v>82</v>
      </c>
      <c r="H2" s="46" t="s">
        <v>81</v>
      </c>
      <c r="I2" s="47" t="s">
        <v>84</v>
      </c>
      <c r="K2" s="5"/>
      <c r="L2" s="3"/>
    </row>
    <row r="3" spans="2:12" x14ac:dyDescent="0.35">
      <c r="B3" s="86"/>
      <c r="C3" s="123" t="s">
        <v>2</v>
      </c>
      <c r="D3" s="126">
        <v>20</v>
      </c>
      <c r="E3" s="18" t="s">
        <v>21</v>
      </c>
      <c r="F3" s="19">
        <v>5.27</v>
      </c>
      <c r="G3" s="19">
        <f>D3*0.8/2</f>
        <v>8</v>
      </c>
      <c r="H3" s="37">
        <f t="shared" ref="H3:H11" si="0">MIN(F3:G3)</f>
        <v>5.27</v>
      </c>
      <c r="I3" s="91">
        <f>SUM(H3:H4)</f>
        <v>12.440999999999999</v>
      </c>
      <c r="L3" s="3"/>
    </row>
    <row r="4" spans="2:12" x14ac:dyDescent="0.35">
      <c r="B4" s="86"/>
      <c r="C4" s="121"/>
      <c r="D4" s="118"/>
      <c r="E4" s="16" t="s">
        <v>22</v>
      </c>
      <c r="F4" s="20">
        <v>7.1710000000000003</v>
      </c>
      <c r="G4" s="20">
        <f>D3*0.8/2</f>
        <v>8</v>
      </c>
      <c r="H4" s="38">
        <f t="shared" si="0"/>
        <v>7.1710000000000003</v>
      </c>
      <c r="I4" s="92"/>
      <c r="L4" s="3"/>
    </row>
    <row r="5" spans="2:12" x14ac:dyDescent="0.35">
      <c r="B5" s="86"/>
      <c r="C5" s="124" t="s">
        <v>3</v>
      </c>
      <c r="D5" s="127">
        <v>20</v>
      </c>
      <c r="E5" s="21" t="s">
        <v>23</v>
      </c>
      <c r="F5" s="22">
        <v>7.1710000000000003</v>
      </c>
      <c r="G5" s="22">
        <f>D5*0.8/2</f>
        <v>8</v>
      </c>
      <c r="H5" s="40">
        <f t="shared" si="0"/>
        <v>7.1710000000000003</v>
      </c>
      <c r="I5" s="93">
        <f>SUM(H5:H6)</f>
        <v>14.342000000000001</v>
      </c>
      <c r="L5" s="3"/>
    </row>
    <row r="6" spans="2:12" x14ac:dyDescent="0.35">
      <c r="B6" s="86"/>
      <c r="C6" s="125"/>
      <c r="D6" s="128"/>
      <c r="E6" s="23" t="s">
        <v>24</v>
      </c>
      <c r="F6" s="24">
        <v>7.1710000000000003</v>
      </c>
      <c r="G6" s="24">
        <f>D5*0.8/2</f>
        <v>8</v>
      </c>
      <c r="H6" s="41">
        <f t="shared" si="0"/>
        <v>7.1710000000000003</v>
      </c>
      <c r="I6" s="92"/>
      <c r="L6" s="3"/>
    </row>
    <row r="7" spans="2:12" x14ac:dyDescent="0.35">
      <c r="B7" s="86"/>
      <c r="C7" s="25" t="s">
        <v>0</v>
      </c>
      <c r="D7" s="17">
        <v>10</v>
      </c>
      <c r="E7" s="16" t="s">
        <v>25</v>
      </c>
      <c r="F7" s="20">
        <v>7.1710000000000003</v>
      </c>
      <c r="G7" s="20">
        <f>D7*0.8</f>
        <v>8</v>
      </c>
      <c r="H7" s="38">
        <f t="shared" si="0"/>
        <v>7.1710000000000003</v>
      </c>
      <c r="I7" s="42">
        <f>H7</f>
        <v>7.1710000000000003</v>
      </c>
      <c r="L7" s="3"/>
    </row>
    <row r="8" spans="2:12" x14ac:dyDescent="0.35">
      <c r="B8" s="86"/>
      <c r="C8" s="124" t="s">
        <v>1</v>
      </c>
      <c r="D8" s="127">
        <v>20</v>
      </c>
      <c r="E8" s="21" t="s">
        <v>26</v>
      </c>
      <c r="F8" s="22">
        <v>7.1710000000000003</v>
      </c>
      <c r="G8" s="22">
        <f>D8*0.8/2</f>
        <v>8</v>
      </c>
      <c r="H8" s="40">
        <f t="shared" si="0"/>
        <v>7.1710000000000003</v>
      </c>
      <c r="I8" s="93">
        <f>SUM(H8:H9)</f>
        <v>14.342000000000001</v>
      </c>
    </row>
    <row r="9" spans="2:12" x14ac:dyDescent="0.35">
      <c r="B9" s="86"/>
      <c r="C9" s="125"/>
      <c r="D9" s="128"/>
      <c r="E9" s="23" t="s">
        <v>27</v>
      </c>
      <c r="F9" s="24">
        <v>7.1710000000000003</v>
      </c>
      <c r="G9" s="24">
        <f>D8*0.8/2</f>
        <v>8</v>
      </c>
      <c r="H9" s="41">
        <f t="shared" si="0"/>
        <v>7.1710000000000003</v>
      </c>
      <c r="I9" s="92"/>
    </row>
    <row r="10" spans="2:12" x14ac:dyDescent="0.35">
      <c r="B10" s="86"/>
      <c r="C10" s="121" t="s">
        <v>4</v>
      </c>
      <c r="D10" s="118">
        <v>20</v>
      </c>
      <c r="E10" s="16" t="s">
        <v>28</v>
      </c>
      <c r="F10" s="20">
        <v>7.1710000000000003</v>
      </c>
      <c r="G10" s="20">
        <f>D10*0.8/2</f>
        <v>8</v>
      </c>
      <c r="H10" s="38">
        <f t="shared" si="0"/>
        <v>7.1710000000000003</v>
      </c>
      <c r="I10" s="93">
        <f>SUM(H10:H11)</f>
        <v>14.342000000000001</v>
      </c>
    </row>
    <row r="11" spans="2:12" ht="15" thickBot="1" x14ac:dyDescent="0.4">
      <c r="B11" s="87"/>
      <c r="C11" s="122"/>
      <c r="D11" s="119"/>
      <c r="E11" s="26" t="s">
        <v>29</v>
      </c>
      <c r="F11" s="27">
        <v>7.1710000000000003</v>
      </c>
      <c r="G11" s="27">
        <f>D10*0.8/2</f>
        <v>8</v>
      </c>
      <c r="H11" s="43">
        <f t="shared" si="0"/>
        <v>7.1710000000000003</v>
      </c>
      <c r="I11" s="95"/>
    </row>
    <row r="13" spans="2:12" x14ac:dyDescent="0.35">
      <c r="H13" s="33" t="s">
        <v>73</v>
      </c>
      <c r="I13" s="34">
        <f>SUM(I3:I11)</f>
        <v>62.637999999999998</v>
      </c>
      <c r="J13" s="2"/>
    </row>
    <row r="15" spans="2:12" ht="15" thickBot="1" x14ac:dyDescent="0.4"/>
    <row r="16" spans="2:12" s="2" customFormat="1" ht="41" thickBot="1" x14ac:dyDescent="0.4">
      <c r="B16" s="88" t="s">
        <v>77</v>
      </c>
      <c r="C16" s="44" t="s">
        <v>8</v>
      </c>
      <c r="D16" s="45" t="s">
        <v>19</v>
      </c>
      <c r="E16" s="45" t="s">
        <v>20</v>
      </c>
      <c r="F16" s="45" t="s">
        <v>83</v>
      </c>
      <c r="G16" s="45" t="s">
        <v>82</v>
      </c>
      <c r="H16" s="46" t="s">
        <v>81</v>
      </c>
      <c r="I16" s="47" t="s">
        <v>84</v>
      </c>
      <c r="K16" s="5"/>
    </row>
    <row r="17" spans="2:15" x14ac:dyDescent="0.35">
      <c r="B17" s="89"/>
      <c r="C17" s="129" t="s">
        <v>5</v>
      </c>
      <c r="D17" s="133">
        <v>6.67</v>
      </c>
      <c r="E17" s="19" t="s">
        <v>30</v>
      </c>
      <c r="F17" s="19">
        <v>1.5887755647667798</v>
      </c>
      <c r="G17" s="19">
        <f>D17*0.8/3</f>
        <v>1.7786666666666668</v>
      </c>
      <c r="H17" s="37">
        <f t="shared" ref="H17:H22" si="1">MIN(F17:G17)</f>
        <v>1.5887755647667798</v>
      </c>
      <c r="I17" s="91">
        <f>SUM(H17:H19)</f>
        <v>5.1461088981001133</v>
      </c>
      <c r="J17" s="4"/>
      <c r="K17" s="6"/>
      <c r="L17" s="4"/>
      <c r="M17" s="4"/>
      <c r="N17" s="4"/>
      <c r="O17" s="4"/>
    </row>
    <row r="18" spans="2:15" x14ac:dyDescent="0.35">
      <c r="B18" s="89"/>
      <c r="C18" s="130"/>
      <c r="D18" s="134"/>
      <c r="E18" s="20" t="s">
        <v>31</v>
      </c>
      <c r="F18" s="20">
        <v>2.1615994078459586</v>
      </c>
      <c r="G18" s="20">
        <f>D17*0.8/3</f>
        <v>1.7786666666666668</v>
      </c>
      <c r="H18" s="38">
        <f t="shared" si="1"/>
        <v>1.7786666666666668</v>
      </c>
      <c r="I18" s="94"/>
      <c r="J18" s="4"/>
      <c r="K18" s="6"/>
      <c r="L18" s="4"/>
      <c r="M18" s="4"/>
      <c r="N18" s="4"/>
      <c r="O18" s="4"/>
    </row>
    <row r="19" spans="2:15" x14ac:dyDescent="0.35">
      <c r="B19" s="89"/>
      <c r="C19" s="131"/>
      <c r="D19" s="135"/>
      <c r="E19" s="24" t="s">
        <v>32</v>
      </c>
      <c r="F19" s="24">
        <v>2.1615994078459586</v>
      </c>
      <c r="G19" s="24">
        <f>D17*0.8/3</f>
        <v>1.7786666666666668</v>
      </c>
      <c r="H19" s="41">
        <f t="shared" si="1"/>
        <v>1.7786666666666668</v>
      </c>
      <c r="I19" s="92"/>
      <c r="J19" s="4"/>
      <c r="K19" s="6"/>
      <c r="L19" s="4"/>
      <c r="M19" s="4"/>
      <c r="N19" s="4"/>
      <c r="O19" s="4"/>
    </row>
    <row r="20" spans="2:15" x14ac:dyDescent="0.35">
      <c r="B20" s="89"/>
      <c r="C20" s="130" t="s">
        <v>6</v>
      </c>
      <c r="D20" s="134">
        <v>5</v>
      </c>
      <c r="E20" s="20" t="s">
        <v>33</v>
      </c>
      <c r="F20" s="20">
        <v>2.1615994078459586</v>
      </c>
      <c r="G20" s="20">
        <f>D20*0.8/3</f>
        <v>1.3333333333333333</v>
      </c>
      <c r="H20" s="38">
        <f t="shared" si="1"/>
        <v>1.3333333333333333</v>
      </c>
      <c r="I20" s="94">
        <f>SUM(H20:H22)</f>
        <v>4</v>
      </c>
      <c r="J20" s="4"/>
      <c r="K20" s="6"/>
      <c r="L20" s="4"/>
      <c r="M20" s="4"/>
      <c r="N20" s="4"/>
      <c r="O20" s="4"/>
    </row>
    <row r="21" spans="2:15" x14ac:dyDescent="0.35">
      <c r="B21" s="89"/>
      <c r="C21" s="130"/>
      <c r="D21" s="134"/>
      <c r="E21" s="20" t="s">
        <v>34</v>
      </c>
      <c r="F21" s="20">
        <v>2.1615994078459586</v>
      </c>
      <c r="G21" s="20">
        <f>D20*0.8/3</f>
        <v>1.3333333333333333</v>
      </c>
      <c r="H21" s="38">
        <f t="shared" si="1"/>
        <v>1.3333333333333333</v>
      </c>
      <c r="I21" s="94"/>
    </row>
    <row r="22" spans="2:15" ht="15" thickBot="1" x14ac:dyDescent="0.4">
      <c r="B22" s="90"/>
      <c r="C22" s="132"/>
      <c r="D22" s="136"/>
      <c r="E22" s="27" t="s">
        <v>35</v>
      </c>
      <c r="F22" s="27">
        <v>2.1615994078459586</v>
      </c>
      <c r="G22" s="27">
        <f>D20*0.8/3</f>
        <v>1.3333333333333333</v>
      </c>
      <c r="H22" s="43">
        <f t="shared" si="1"/>
        <v>1.3333333333333333</v>
      </c>
      <c r="I22" s="95"/>
    </row>
    <row r="24" spans="2:15" x14ac:dyDescent="0.35">
      <c r="H24" s="33" t="s">
        <v>73</v>
      </c>
      <c r="I24" s="34">
        <f>SUM(I17:I22)</f>
        <v>9.1461088981001133</v>
      </c>
    </row>
    <row r="26" spans="2:15" ht="15" thickBot="1" x14ac:dyDescent="0.4"/>
    <row r="27" spans="2:15" ht="41" thickBot="1" x14ac:dyDescent="0.4">
      <c r="B27" s="88" t="s">
        <v>78</v>
      </c>
      <c r="C27" s="44" t="s">
        <v>8</v>
      </c>
      <c r="D27" s="45" t="s">
        <v>19</v>
      </c>
      <c r="E27" s="45" t="s">
        <v>20</v>
      </c>
      <c r="F27" s="45" t="s">
        <v>83</v>
      </c>
      <c r="G27" s="45" t="s">
        <v>82</v>
      </c>
      <c r="H27" s="46" t="s">
        <v>81</v>
      </c>
      <c r="I27" s="47" t="s">
        <v>84</v>
      </c>
    </row>
    <row r="28" spans="2:15" x14ac:dyDescent="0.35">
      <c r="B28" s="89"/>
      <c r="C28" s="129" t="s">
        <v>14</v>
      </c>
      <c r="D28" s="126">
        <v>13.33</v>
      </c>
      <c r="E28" s="28" t="s">
        <v>36</v>
      </c>
      <c r="F28" s="19">
        <v>14.340999999999999</v>
      </c>
      <c r="G28" s="19">
        <f>D28*0.8/2</f>
        <v>5.3320000000000007</v>
      </c>
      <c r="H28" s="37">
        <f>MIN(F28:G28)</f>
        <v>5.3320000000000007</v>
      </c>
      <c r="I28" s="91">
        <f>SUM(H28:H29)</f>
        <v>10.664000000000001</v>
      </c>
    </row>
    <row r="29" spans="2:15" x14ac:dyDescent="0.35">
      <c r="B29" s="89"/>
      <c r="C29" s="131"/>
      <c r="D29" s="128"/>
      <c r="E29" s="64" t="s">
        <v>36</v>
      </c>
      <c r="F29" s="24">
        <v>14.340999999999999</v>
      </c>
      <c r="G29" s="24">
        <f>D28*0.8/2</f>
        <v>5.3320000000000007</v>
      </c>
      <c r="H29" s="41">
        <f>MIN(F29:G29)</f>
        <v>5.3320000000000007</v>
      </c>
      <c r="I29" s="92"/>
    </row>
    <row r="30" spans="2:15" x14ac:dyDescent="0.35">
      <c r="B30" s="89"/>
      <c r="C30" s="130" t="s">
        <v>15</v>
      </c>
      <c r="D30" s="118">
        <v>13.33</v>
      </c>
      <c r="E30" s="9" t="s">
        <v>37</v>
      </c>
      <c r="F30" s="20">
        <v>14.340999999999999</v>
      </c>
      <c r="G30" s="20">
        <f>D30*0.8/2</f>
        <v>5.3320000000000007</v>
      </c>
      <c r="H30" s="38">
        <f>MIN(F30:G30)</f>
        <v>5.3320000000000007</v>
      </c>
      <c r="I30" s="94">
        <f>SUM(H30:H31)</f>
        <v>10.664000000000001</v>
      </c>
    </row>
    <row r="31" spans="2:15" ht="15" thickBot="1" x14ac:dyDescent="0.4">
      <c r="B31" s="90"/>
      <c r="C31" s="132"/>
      <c r="D31" s="119"/>
      <c r="E31" s="29" t="s">
        <v>37</v>
      </c>
      <c r="F31" s="27">
        <v>14.340999999999999</v>
      </c>
      <c r="G31" s="27">
        <f>D30*0.8/2</f>
        <v>5.3320000000000007</v>
      </c>
      <c r="H31" s="43">
        <f>MIN(F31:G31)</f>
        <v>5.3320000000000007</v>
      </c>
      <c r="I31" s="95"/>
    </row>
    <row r="32" spans="2:15" x14ac:dyDescent="0.35">
      <c r="E32" s="9"/>
      <c r="F32" s="20"/>
      <c r="G32" s="20"/>
      <c r="H32" s="38"/>
    </row>
    <row r="33" spans="2:9" x14ac:dyDescent="0.35">
      <c r="E33" s="9"/>
      <c r="H33" s="33" t="s">
        <v>73</v>
      </c>
      <c r="I33" s="34">
        <f>SUM(I28:I31)</f>
        <v>21.328000000000003</v>
      </c>
    </row>
    <row r="34" spans="2:9" x14ac:dyDescent="0.35">
      <c r="E34" s="9"/>
    </row>
    <row r="35" spans="2:9" ht="15" thickBot="1" x14ac:dyDescent="0.4">
      <c r="E35" s="9"/>
    </row>
    <row r="36" spans="2:9" ht="41" thickBot="1" x14ac:dyDescent="0.4">
      <c r="B36" s="88" t="s">
        <v>80</v>
      </c>
      <c r="C36" s="44" t="s">
        <v>8</v>
      </c>
      <c r="D36" s="45" t="s">
        <v>19</v>
      </c>
      <c r="E36" s="45" t="s">
        <v>20</v>
      </c>
      <c r="F36" s="45" t="s">
        <v>83</v>
      </c>
      <c r="G36" s="45" t="s">
        <v>82</v>
      </c>
      <c r="H36" s="46" t="s">
        <v>81</v>
      </c>
      <c r="I36" s="47" t="s">
        <v>84</v>
      </c>
    </row>
    <row r="37" spans="2:9" x14ac:dyDescent="0.35">
      <c r="B37" s="89"/>
      <c r="C37" s="123" t="s">
        <v>16</v>
      </c>
      <c r="D37" s="126">
        <v>13.3</v>
      </c>
      <c r="E37" s="28" t="s">
        <v>38</v>
      </c>
      <c r="F37" s="19">
        <v>7.1710000000000003</v>
      </c>
      <c r="G37" s="19">
        <f>D37*0.8/3</f>
        <v>3.5466666666666669</v>
      </c>
      <c r="H37" s="37">
        <f t="shared" ref="H37:H47" si="2">MIN(F37:G37)</f>
        <v>3.5466666666666669</v>
      </c>
      <c r="I37" s="91">
        <f>SUM(H37:H39)</f>
        <v>10.64</v>
      </c>
    </row>
    <row r="38" spans="2:9" x14ac:dyDescent="0.35">
      <c r="B38" s="89"/>
      <c r="C38" s="121"/>
      <c r="D38" s="118"/>
      <c r="E38" s="9" t="s">
        <v>39</v>
      </c>
      <c r="F38" s="20">
        <v>7.1710000000000003</v>
      </c>
      <c r="G38" s="20">
        <f>D37*0.8/3</f>
        <v>3.5466666666666669</v>
      </c>
      <c r="H38" s="38">
        <f t="shared" si="2"/>
        <v>3.5466666666666669</v>
      </c>
      <c r="I38" s="94"/>
    </row>
    <row r="39" spans="2:9" x14ac:dyDescent="0.35">
      <c r="B39" s="89"/>
      <c r="C39" s="121"/>
      <c r="D39" s="118"/>
      <c r="E39" s="9" t="s">
        <v>40</v>
      </c>
      <c r="F39" s="20">
        <v>7.1710000000000003</v>
      </c>
      <c r="G39" s="20">
        <f>D37*0.8/3</f>
        <v>3.5466666666666669</v>
      </c>
      <c r="H39" s="38">
        <f t="shared" si="2"/>
        <v>3.5466666666666669</v>
      </c>
      <c r="I39" s="92"/>
    </row>
    <row r="40" spans="2:9" x14ac:dyDescent="0.35">
      <c r="B40" s="89"/>
      <c r="C40" s="124" t="s">
        <v>18</v>
      </c>
      <c r="D40" s="127">
        <v>25</v>
      </c>
      <c r="E40" s="65" t="s">
        <v>41</v>
      </c>
      <c r="F40" s="22">
        <v>6.5250000000000004</v>
      </c>
      <c r="G40" s="22">
        <f>D40*0.8/3</f>
        <v>6.666666666666667</v>
      </c>
      <c r="H40" s="40">
        <f t="shared" si="2"/>
        <v>6.5250000000000004</v>
      </c>
      <c r="I40" s="93">
        <f>SUM(H40:H42)</f>
        <v>19.575000000000003</v>
      </c>
    </row>
    <row r="41" spans="2:9" x14ac:dyDescent="0.35">
      <c r="B41" s="89"/>
      <c r="C41" s="121"/>
      <c r="D41" s="118"/>
      <c r="E41" s="9" t="s">
        <v>42</v>
      </c>
      <c r="F41" s="20">
        <v>6.5250000000000004</v>
      </c>
      <c r="G41" s="20">
        <f>D40*0.8/3</f>
        <v>6.666666666666667</v>
      </c>
      <c r="H41" s="38">
        <f t="shared" si="2"/>
        <v>6.5250000000000004</v>
      </c>
      <c r="I41" s="94"/>
    </row>
    <row r="42" spans="2:9" x14ac:dyDescent="0.35">
      <c r="B42" s="89"/>
      <c r="C42" s="125"/>
      <c r="D42" s="128"/>
      <c r="E42" s="64" t="s">
        <v>43</v>
      </c>
      <c r="F42" s="24">
        <v>6.5250000000000004</v>
      </c>
      <c r="G42" s="24">
        <f>D40*0.8/3</f>
        <v>6.666666666666667</v>
      </c>
      <c r="H42" s="41">
        <f t="shared" si="2"/>
        <v>6.5250000000000004</v>
      </c>
      <c r="I42" s="92"/>
    </row>
    <row r="43" spans="2:9" x14ac:dyDescent="0.35">
      <c r="B43" s="89"/>
      <c r="C43" s="102" t="s">
        <v>17</v>
      </c>
      <c r="D43" s="118">
        <v>16</v>
      </c>
      <c r="E43" s="9" t="s">
        <v>60</v>
      </c>
      <c r="F43" s="20">
        <v>5.2704574023513366</v>
      </c>
      <c r="G43" s="20">
        <f>D43*0.8/2</f>
        <v>6.4</v>
      </c>
      <c r="H43" s="38">
        <f t="shared" si="2"/>
        <v>5.2704574023513366</v>
      </c>
      <c r="I43" s="93">
        <f>SUM(H43:H44)</f>
        <v>10.540914804702673</v>
      </c>
    </row>
    <row r="44" spans="2:9" x14ac:dyDescent="0.35">
      <c r="B44" s="89"/>
      <c r="C44" s="102"/>
      <c r="D44" s="118"/>
      <c r="E44" s="9" t="s">
        <v>61</v>
      </c>
      <c r="F44" s="20">
        <v>5.2704574023513366</v>
      </c>
      <c r="G44" s="20">
        <f>D43*0.8/2</f>
        <v>6.4</v>
      </c>
      <c r="H44" s="38">
        <f t="shared" si="2"/>
        <v>5.2704574023513366</v>
      </c>
      <c r="I44" s="94"/>
    </row>
    <row r="45" spans="2:9" x14ac:dyDescent="0.35">
      <c r="B45" s="89"/>
      <c r="C45" s="102"/>
      <c r="D45" s="118">
        <v>20</v>
      </c>
      <c r="E45" s="9" t="s">
        <v>62</v>
      </c>
      <c r="F45" s="20">
        <v>7.1706903433351519</v>
      </c>
      <c r="G45" s="20">
        <f>D$45*0.8/3</f>
        <v>5.333333333333333</v>
      </c>
      <c r="H45" s="38">
        <f t="shared" si="2"/>
        <v>5.333333333333333</v>
      </c>
      <c r="I45" s="94">
        <f>SUM(H45:H47)</f>
        <v>16</v>
      </c>
    </row>
    <row r="46" spans="2:9" x14ac:dyDescent="0.35">
      <c r="B46" s="89"/>
      <c r="C46" s="102"/>
      <c r="D46" s="118"/>
      <c r="E46" s="9" t="s">
        <v>63</v>
      </c>
      <c r="F46" s="20">
        <v>7.1706903433351519</v>
      </c>
      <c r="G46" s="20">
        <f>D$45*0.8/3</f>
        <v>5.333333333333333</v>
      </c>
      <c r="H46" s="38">
        <f t="shared" si="2"/>
        <v>5.333333333333333</v>
      </c>
      <c r="I46" s="94"/>
    </row>
    <row r="47" spans="2:9" ht="15" thickBot="1" x14ac:dyDescent="0.4">
      <c r="B47" s="90"/>
      <c r="C47" s="103"/>
      <c r="D47" s="119"/>
      <c r="E47" s="29" t="s">
        <v>64</v>
      </c>
      <c r="F47" s="27">
        <v>7.1706903433351519</v>
      </c>
      <c r="G47" s="27">
        <f>D$45*0.8/3</f>
        <v>5.333333333333333</v>
      </c>
      <c r="H47" s="43">
        <f t="shared" si="2"/>
        <v>5.333333333333333</v>
      </c>
      <c r="I47" s="95"/>
    </row>
    <row r="49" spans="2:11" x14ac:dyDescent="0.35">
      <c r="H49" s="33" t="s">
        <v>73</v>
      </c>
      <c r="I49" s="34">
        <f>SUM(I37:I47)</f>
        <v>56.755914804702677</v>
      </c>
      <c r="J49"/>
    </row>
    <row r="51" spans="2:11" ht="15" thickBot="1" x14ac:dyDescent="0.4"/>
    <row r="52" spans="2:11" ht="41" thickBot="1" x14ac:dyDescent="0.4">
      <c r="B52" s="88" t="s">
        <v>68</v>
      </c>
      <c r="C52" s="44" t="s">
        <v>8</v>
      </c>
      <c r="D52" s="45" t="s">
        <v>19</v>
      </c>
      <c r="E52" s="45" t="s">
        <v>20</v>
      </c>
      <c r="F52" s="45" t="s">
        <v>83</v>
      </c>
      <c r="G52" s="45" t="s">
        <v>82</v>
      </c>
      <c r="H52" s="46" t="s">
        <v>81</v>
      </c>
      <c r="I52" s="47" t="s">
        <v>84</v>
      </c>
      <c r="K52" s="1"/>
    </row>
    <row r="53" spans="2:11" x14ac:dyDescent="0.35">
      <c r="B53" s="86"/>
      <c r="C53" s="96" t="s">
        <v>11</v>
      </c>
      <c r="D53" s="126">
        <v>33.299999999999997</v>
      </c>
      <c r="E53" s="18" t="s">
        <v>44</v>
      </c>
      <c r="F53" s="30">
        <v>7.1710000000000003</v>
      </c>
      <c r="G53" s="18">
        <f>D53*0.8/4</f>
        <v>6.66</v>
      </c>
      <c r="H53" s="37">
        <f t="shared" ref="H53:H68" si="3">MIN(F53:G53)</f>
        <v>6.66</v>
      </c>
      <c r="I53" s="91">
        <f>SUM(H53:H56)</f>
        <v>26.64</v>
      </c>
      <c r="K53" s="1"/>
    </row>
    <row r="54" spans="2:11" x14ac:dyDescent="0.35">
      <c r="B54" s="86"/>
      <c r="C54" s="97"/>
      <c r="D54" s="118"/>
      <c r="E54" s="16" t="s">
        <v>45</v>
      </c>
      <c r="F54" s="31">
        <v>7.1710000000000003</v>
      </c>
      <c r="G54" s="16">
        <f>D53*0.8/4</f>
        <v>6.66</v>
      </c>
      <c r="H54" s="38">
        <f t="shared" si="3"/>
        <v>6.66</v>
      </c>
      <c r="I54" s="94"/>
      <c r="K54" s="1"/>
    </row>
    <row r="55" spans="2:11" x14ac:dyDescent="0.35">
      <c r="B55" s="86"/>
      <c r="C55" s="97"/>
      <c r="D55" s="118"/>
      <c r="E55" s="16" t="s">
        <v>46</v>
      </c>
      <c r="F55" s="31">
        <v>7.1710000000000003</v>
      </c>
      <c r="G55" s="16">
        <f>D53*0.8/4</f>
        <v>6.66</v>
      </c>
      <c r="H55" s="38">
        <f t="shared" si="3"/>
        <v>6.66</v>
      </c>
      <c r="I55" s="94"/>
      <c r="K55" s="1"/>
    </row>
    <row r="56" spans="2:11" x14ac:dyDescent="0.35">
      <c r="B56" s="86"/>
      <c r="C56" s="98"/>
      <c r="D56" s="128"/>
      <c r="E56" s="23" t="s">
        <v>47</v>
      </c>
      <c r="F56" s="66">
        <v>7.1710000000000003</v>
      </c>
      <c r="G56" s="23">
        <f>D53*0.8/4</f>
        <v>6.66</v>
      </c>
      <c r="H56" s="41">
        <f t="shared" si="3"/>
        <v>6.66</v>
      </c>
      <c r="I56" s="92"/>
      <c r="K56" s="1"/>
    </row>
    <row r="57" spans="2:11" x14ac:dyDescent="0.35">
      <c r="B57" s="86"/>
      <c r="C57" s="97" t="s">
        <v>13</v>
      </c>
      <c r="D57" s="118">
        <v>8</v>
      </c>
      <c r="E57" s="16" t="s">
        <v>48</v>
      </c>
      <c r="F57" s="31">
        <v>7.1710000000000003</v>
      </c>
      <c r="G57" s="16">
        <f>D57*0.8</f>
        <v>6.4</v>
      </c>
      <c r="H57" s="38">
        <f t="shared" si="3"/>
        <v>6.4</v>
      </c>
      <c r="I57" s="94">
        <f>SUM(H57:H59)</f>
        <v>19.200000000000003</v>
      </c>
      <c r="J57"/>
      <c r="K57" s="1"/>
    </row>
    <row r="58" spans="2:11" x14ac:dyDescent="0.35">
      <c r="B58" s="86"/>
      <c r="C58" s="97"/>
      <c r="D58" s="118"/>
      <c r="E58" s="16" t="s">
        <v>49</v>
      </c>
      <c r="F58" s="31">
        <v>7.1710000000000003</v>
      </c>
      <c r="G58" s="16">
        <f>D57*0.8</f>
        <v>6.4</v>
      </c>
      <c r="H58" s="38">
        <f t="shared" si="3"/>
        <v>6.4</v>
      </c>
      <c r="I58" s="94"/>
      <c r="K58" s="1"/>
    </row>
    <row r="59" spans="2:11" x14ac:dyDescent="0.35">
      <c r="B59" s="86"/>
      <c r="C59" s="98"/>
      <c r="D59" s="128"/>
      <c r="E59" s="23" t="s">
        <v>50</v>
      </c>
      <c r="F59" s="66">
        <v>7.1710000000000003</v>
      </c>
      <c r="G59" s="23">
        <f>D57*0.8</f>
        <v>6.4</v>
      </c>
      <c r="H59" s="41">
        <f t="shared" si="3"/>
        <v>6.4</v>
      </c>
      <c r="I59" s="92"/>
      <c r="K59" s="1"/>
    </row>
    <row r="60" spans="2:11" x14ac:dyDescent="0.35">
      <c r="B60" s="86"/>
      <c r="C60" s="97" t="s">
        <v>10</v>
      </c>
      <c r="D60" s="118">
        <v>8</v>
      </c>
      <c r="E60" s="16" t="s">
        <v>51</v>
      </c>
      <c r="F60" s="31">
        <v>7.1710000000000003</v>
      </c>
      <c r="G60" s="16">
        <f t="shared" ref="G60" si="4">D60*0.8</f>
        <v>6.4</v>
      </c>
      <c r="H60" s="38">
        <f t="shared" si="3"/>
        <v>6.4</v>
      </c>
      <c r="I60" s="94">
        <f>SUM(H60:H62)</f>
        <v>19.200000000000003</v>
      </c>
      <c r="K60" s="1"/>
    </row>
    <row r="61" spans="2:11" x14ac:dyDescent="0.35">
      <c r="B61" s="86"/>
      <c r="C61" s="97"/>
      <c r="D61" s="118"/>
      <c r="E61" s="16" t="s">
        <v>52</v>
      </c>
      <c r="F61" s="31">
        <v>7.1710000000000003</v>
      </c>
      <c r="G61" s="16">
        <f>D60*0.8</f>
        <v>6.4</v>
      </c>
      <c r="H61" s="38">
        <f t="shared" si="3"/>
        <v>6.4</v>
      </c>
      <c r="I61" s="94"/>
      <c r="K61" s="1"/>
    </row>
    <row r="62" spans="2:11" x14ac:dyDescent="0.35">
      <c r="B62" s="86"/>
      <c r="C62" s="98"/>
      <c r="D62" s="128"/>
      <c r="E62" s="23" t="s">
        <v>53</v>
      </c>
      <c r="F62" s="66">
        <v>7.1710000000000003</v>
      </c>
      <c r="G62" s="23">
        <f>D60*0.8</f>
        <v>6.4</v>
      </c>
      <c r="H62" s="41">
        <f t="shared" si="3"/>
        <v>6.4</v>
      </c>
      <c r="I62" s="92"/>
      <c r="K62" s="1"/>
    </row>
    <row r="63" spans="2:11" x14ac:dyDescent="0.35">
      <c r="B63" s="86"/>
      <c r="C63" s="97" t="s">
        <v>12</v>
      </c>
      <c r="D63" s="118">
        <v>33.299999999999997</v>
      </c>
      <c r="E63" s="16" t="s">
        <v>54</v>
      </c>
      <c r="F63" s="31">
        <v>0</v>
      </c>
      <c r="G63" s="16">
        <f>D63*0.8/4</f>
        <v>6.66</v>
      </c>
      <c r="H63" s="38">
        <f t="shared" si="3"/>
        <v>0</v>
      </c>
      <c r="I63" s="94">
        <f>SUM(H63:H66)</f>
        <v>13.32</v>
      </c>
      <c r="K63" s="1"/>
    </row>
    <row r="64" spans="2:11" x14ac:dyDescent="0.35">
      <c r="B64" s="86"/>
      <c r="C64" s="97"/>
      <c r="D64" s="118"/>
      <c r="E64" s="16" t="s">
        <v>55</v>
      </c>
      <c r="F64" s="31">
        <v>7.1706903433351519</v>
      </c>
      <c r="G64" s="16">
        <f>D63*0.8/4</f>
        <v>6.66</v>
      </c>
      <c r="H64" s="38">
        <f t="shared" si="3"/>
        <v>6.66</v>
      </c>
      <c r="I64" s="94"/>
      <c r="K64" s="1"/>
    </row>
    <row r="65" spans="2:11" x14ac:dyDescent="0.35">
      <c r="B65" s="86"/>
      <c r="C65" s="97"/>
      <c r="D65" s="118"/>
      <c r="E65" s="16" t="s">
        <v>56</v>
      </c>
      <c r="F65" s="31">
        <v>0</v>
      </c>
      <c r="G65" s="16">
        <f>D63*0.8/4</f>
        <v>6.66</v>
      </c>
      <c r="H65" s="38">
        <f t="shared" si="3"/>
        <v>0</v>
      </c>
      <c r="I65" s="94"/>
      <c r="K65" s="1"/>
    </row>
    <row r="66" spans="2:11" x14ac:dyDescent="0.35">
      <c r="B66" s="86"/>
      <c r="C66" s="97"/>
      <c r="D66" s="118"/>
      <c r="E66" s="16" t="s">
        <v>57</v>
      </c>
      <c r="F66" s="31">
        <v>7.1706903433351519</v>
      </c>
      <c r="G66" s="16">
        <f>D63*0.8/4</f>
        <v>6.66</v>
      </c>
      <c r="H66" s="38">
        <f t="shared" si="3"/>
        <v>6.66</v>
      </c>
      <c r="I66" s="94"/>
      <c r="K66" s="1"/>
    </row>
    <row r="67" spans="2:11" x14ac:dyDescent="0.35">
      <c r="B67" s="86"/>
      <c r="C67" s="97"/>
      <c r="D67" s="118">
        <v>25</v>
      </c>
      <c r="E67" s="16" t="s">
        <v>58</v>
      </c>
      <c r="F67" s="31">
        <v>7.1706903433351519</v>
      </c>
      <c r="G67" s="16">
        <f>D67*0.8/2</f>
        <v>10</v>
      </c>
      <c r="H67" s="38">
        <f t="shared" si="3"/>
        <v>7.1706903433351519</v>
      </c>
      <c r="I67" s="94">
        <f>SUM(H67:H68)</f>
        <v>14.341380686670304</v>
      </c>
      <c r="K67" s="1"/>
    </row>
    <row r="68" spans="2:11" ht="15" thickBot="1" x14ac:dyDescent="0.4">
      <c r="B68" s="87"/>
      <c r="C68" s="110"/>
      <c r="D68" s="119"/>
      <c r="E68" s="26" t="s">
        <v>59</v>
      </c>
      <c r="F68" s="32">
        <v>7.1706903433351519</v>
      </c>
      <c r="G68" s="26">
        <f>D67*0.8/2</f>
        <v>10</v>
      </c>
      <c r="H68" s="43">
        <f t="shared" si="3"/>
        <v>7.1706903433351519</v>
      </c>
      <c r="I68" s="95"/>
      <c r="K68" s="1"/>
    </row>
    <row r="70" spans="2:11" x14ac:dyDescent="0.35">
      <c r="H70" s="33" t="s">
        <v>73</v>
      </c>
      <c r="I70" s="34">
        <f>SUM(I53:I68)</f>
        <v>92.701380686670319</v>
      </c>
    </row>
  </sheetData>
  <mergeCells count="54">
    <mergeCell ref="C57:C59"/>
    <mergeCell ref="C60:C62"/>
    <mergeCell ref="C63:C68"/>
    <mergeCell ref="D57:D59"/>
    <mergeCell ref="D60:D62"/>
    <mergeCell ref="D63:D66"/>
    <mergeCell ref="D67:D68"/>
    <mergeCell ref="I57:I59"/>
    <mergeCell ref="I60:I62"/>
    <mergeCell ref="I63:I66"/>
    <mergeCell ref="I67:I68"/>
    <mergeCell ref="I43:I44"/>
    <mergeCell ref="I45:I47"/>
    <mergeCell ref="I40:I42"/>
    <mergeCell ref="I37:I39"/>
    <mergeCell ref="C53:C56"/>
    <mergeCell ref="I53:I56"/>
    <mergeCell ref="C37:C39"/>
    <mergeCell ref="C40:C42"/>
    <mergeCell ref="C43:C47"/>
    <mergeCell ref="D37:D39"/>
    <mergeCell ref="D40:D42"/>
    <mergeCell ref="D45:D47"/>
    <mergeCell ref="D43:D44"/>
    <mergeCell ref="D53:D56"/>
    <mergeCell ref="C28:C29"/>
    <mergeCell ref="C30:C31"/>
    <mergeCell ref="D28:D29"/>
    <mergeCell ref="D30:D31"/>
    <mergeCell ref="I28:I29"/>
    <mergeCell ref="I30:I31"/>
    <mergeCell ref="C17:C19"/>
    <mergeCell ref="C20:C22"/>
    <mergeCell ref="D17:D19"/>
    <mergeCell ref="D20:D22"/>
    <mergeCell ref="I20:I22"/>
    <mergeCell ref="I17:I19"/>
    <mergeCell ref="C10:C11"/>
    <mergeCell ref="D10:D11"/>
    <mergeCell ref="I3:I4"/>
    <mergeCell ref="I5:I6"/>
    <mergeCell ref="I8:I9"/>
    <mergeCell ref="I10:I11"/>
    <mergeCell ref="C3:C4"/>
    <mergeCell ref="C5:C6"/>
    <mergeCell ref="D3:D4"/>
    <mergeCell ref="D5:D6"/>
    <mergeCell ref="C8:C9"/>
    <mergeCell ref="D8:D9"/>
    <mergeCell ref="B2:B11"/>
    <mergeCell ref="B16:B22"/>
    <mergeCell ref="B27:B31"/>
    <mergeCell ref="B36:B47"/>
    <mergeCell ref="B52:B68"/>
  </mergeCells>
  <pageMargins left="0.7" right="0.7" top="0.75" bottom="0.75" header="0.3" footer="0.3"/>
  <ignoredErrors>
    <ignoredError sqref="G9:G10 G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DD66-F2BA-497A-B25A-1232974C26C9}">
  <dimension ref="B1:O72"/>
  <sheetViews>
    <sheetView tabSelected="1" zoomScale="85" zoomScaleNormal="85" workbookViewId="0">
      <selection activeCell="J16" sqref="J16"/>
    </sheetView>
  </sheetViews>
  <sheetFormatPr defaultColWidth="8.81640625" defaultRowHeight="14.5" x14ac:dyDescent="0.35"/>
  <cols>
    <col min="1" max="1" width="8.81640625" style="1"/>
    <col min="2" max="2" width="17.1796875" style="36" customWidth="1"/>
    <col min="3" max="3" width="16.54296875" style="36" customWidth="1"/>
    <col min="4" max="4" width="15.453125" style="49" customWidth="1"/>
    <col min="5" max="5" width="8.81640625" style="36"/>
    <col min="6" max="8" width="17.54296875" style="36" customWidth="1"/>
    <col min="9" max="9" width="14.54296875" style="36" customWidth="1"/>
    <col min="10" max="10" width="23.54296875" style="1" customWidth="1"/>
    <col min="11" max="11" width="8.7265625"/>
    <col min="12" max="12" width="15.54296875" style="1" customWidth="1"/>
    <col min="13" max="16384" width="8.81640625" style="1"/>
  </cols>
  <sheetData>
    <row r="1" spans="2:12" ht="15" thickBot="1" x14ac:dyDescent="0.4"/>
    <row r="2" spans="2:12" s="2" customFormat="1" ht="41" thickBot="1" x14ac:dyDescent="0.4">
      <c r="B2" s="85" t="s">
        <v>76</v>
      </c>
      <c r="C2" s="44" t="s">
        <v>8</v>
      </c>
      <c r="D2" s="45" t="s">
        <v>19</v>
      </c>
      <c r="E2" s="45" t="s">
        <v>20</v>
      </c>
      <c r="F2" s="45" t="s">
        <v>83</v>
      </c>
      <c r="G2" s="45" t="s">
        <v>82</v>
      </c>
      <c r="H2" s="46" t="s">
        <v>81</v>
      </c>
      <c r="I2" s="47" t="s">
        <v>66</v>
      </c>
      <c r="K2" s="5"/>
      <c r="L2" s="3"/>
    </row>
    <row r="3" spans="2:12" x14ac:dyDescent="0.35">
      <c r="B3" s="86"/>
      <c r="C3" s="99" t="s">
        <v>2</v>
      </c>
      <c r="D3" s="104">
        <v>20</v>
      </c>
      <c r="E3" s="51" t="s">
        <v>21</v>
      </c>
      <c r="F3" s="37">
        <v>5.27</v>
      </c>
      <c r="G3" s="37">
        <f>D3*0.8/2</f>
        <v>8</v>
      </c>
      <c r="H3" s="37">
        <f t="shared" ref="H3:H11" si="0">MIN(F3:G3)</f>
        <v>5.27</v>
      </c>
      <c r="I3" s="91">
        <f>SUM(H3:H4)</f>
        <v>12.440999999999999</v>
      </c>
      <c r="L3" s="3"/>
    </row>
    <row r="4" spans="2:12" x14ac:dyDescent="0.35">
      <c r="B4" s="86"/>
      <c r="C4" s="100"/>
      <c r="D4" s="105"/>
      <c r="E4" s="67" t="s">
        <v>22</v>
      </c>
      <c r="F4" s="41">
        <v>7.1710000000000003</v>
      </c>
      <c r="G4" s="41">
        <f>D3*0.8/2</f>
        <v>8</v>
      </c>
      <c r="H4" s="41">
        <f t="shared" si="0"/>
        <v>7.1710000000000003</v>
      </c>
      <c r="I4" s="92"/>
      <c r="L4" s="3"/>
    </row>
    <row r="5" spans="2:12" x14ac:dyDescent="0.35">
      <c r="B5" s="86"/>
      <c r="C5" s="101" t="s">
        <v>3</v>
      </c>
      <c r="D5" s="106">
        <v>20</v>
      </c>
      <c r="E5" s="70" t="s">
        <v>23</v>
      </c>
      <c r="F5" s="71">
        <v>7.1710000000000003</v>
      </c>
      <c r="G5" s="71">
        <f>D5/2</f>
        <v>10</v>
      </c>
      <c r="H5" s="71">
        <f t="shared" si="0"/>
        <v>7.1710000000000003</v>
      </c>
      <c r="I5" s="93" t="s">
        <v>85</v>
      </c>
      <c r="L5" s="3"/>
    </row>
    <row r="6" spans="2:12" x14ac:dyDescent="0.35">
      <c r="B6" s="86"/>
      <c r="C6" s="100"/>
      <c r="D6" s="107"/>
      <c r="E6" s="72" t="s">
        <v>24</v>
      </c>
      <c r="F6" s="73">
        <v>7.1710000000000003</v>
      </c>
      <c r="G6" s="73">
        <f>D5/2</f>
        <v>10</v>
      </c>
      <c r="H6" s="73">
        <f t="shared" si="0"/>
        <v>7.1710000000000003</v>
      </c>
      <c r="I6" s="92"/>
      <c r="L6" s="3"/>
    </row>
    <row r="7" spans="2:12" x14ac:dyDescent="0.35">
      <c r="B7" s="86"/>
      <c r="C7" s="68" t="s">
        <v>0</v>
      </c>
      <c r="D7" s="69">
        <v>10</v>
      </c>
      <c r="E7" s="67" t="s">
        <v>25</v>
      </c>
      <c r="F7" s="41">
        <v>7.1710000000000003</v>
      </c>
      <c r="G7" s="41">
        <f>D7*0.8</f>
        <v>8</v>
      </c>
      <c r="H7" s="41">
        <f t="shared" si="0"/>
        <v>7.1710000000000003</v>
      </c>
      <c r="I7" s="39">
        <f>H7</f>
        <v>7.1710000000000003</v>
      </c>
      <c r="L7" s="3"/>
    </row>
    <row r="8" spans="2:12" x14ac:dyDescent="0.35">
      <c r="B8" s="86"/>
      <c r="C8" s="102" t="s">
        <v>1</v>
      </c>
      <c r="D8" s="108">
        <v>20</v>
      </c>
      <c r="E8" s="36" t="s">
        <v>26</v>
      </c>
      <c r="F8" s="38">
        <v>7.1710000000000003</v>
      </c>
      <c r="G8" s="38">
        <f>D8*0.8/2</f>
        <v>8</v>
      </c>
      <c r="H8" s="38">
        <f t="shared" si="0"/>
        <v>7.1710000000000003</v>
      </c>
      <c r="I8" s="94">
        <f>SUM(H8:H9)</f>
        <v>14.342000000000001</v>
      </c>
    </row>
    <row r="9" spans="2:12" x14ac:dyDescent="0.35">
      <c r="B9" s="86"/>
      <c r="C9" s="100"/>
      <c r="D9" s="105"/>
      <c r="E9" s="67" t="s">
        <v>27</v>
      </c>
      <c r="F9" s="41">
        <v>7.1710000000000003</v>
      </c>
      <c r="G9" s="41">
        <f>D8*0.8/2</f>
        <v>8</v>
      </c>
      <c r="H9" s="41">
        <f t="shared" si="0"/>
        <v>7.1710000000000003</v>
      </c>
      <c r="I9" s="92"/>
    </row>
    <row r="10" spans="2:12" x14ac:dyDescent="0.35">
      <c r="B10" s="86"/>
      <c r="C10" s="102" t="s">
        <v>4</v>
      </c>
      <c r="D10" s="108">
        <v>20</v>
      </c>
      <c r="E10" s="36" t="s">
        <v>28</v>
      </c>
      <c r="F10" s="38">
        <v>7.1710000000000003</v>
      </c>
      <c r="G10" s="38">
        <f>D10*0.8/2</f>
        <v>8</v>
      </c>
      <c r="H10" s="38">
        <f t="shared" si="0"/>
        <v>7.1710000000000003</v>
      </c>
      <c r="I10" s="94">
        <f>SUM(H10:H11)</f>
        <v>14.342000000000001</v>
      </c>
    </row>
    <row r="11" spans="2:12" ht="15" thickBot="1" x14ac:dyDescent="0.4">
      <c r="B11" s="87"/>
      <c r="C11" s="103"/>
      <c r="D11" s="109"/>
      <c r="E11" s="52" t="s">
        <v>29</v>
      </c>
      <c r="F11" s="43">
        <v>7.1710000000000003</v>
      </c>
      <c r="G11" s="43">
        <f>D10*0.8/2</f>
        <v>8</v>
      </c>
      <c r="H11" s="43">
        <f t="shared" si="0"/>
        <v>7.1710000000000003</v>
      </c>
      <c r="I11" s="95"/>
    </row>
    <row r="13" spans="2:12" x14ac:dyDescent="0.35">
      <c r="H13" s="33" t="s">
        <v>66</v>
      </c>
      <c r="I13" s="34">
        <f>SUM(I3:I11)</f>
        <v>48.295999999999999</v>
      </c>
      <c r="J13" s="2"/>
    </row>
    <row r="15" spans="2:12" ht="15" thickBot="1" x14ac:dyDescent="0.4"/>
    <row r="16" spans="2:12" s="2" customFormat="1" ht="41" thickBot="1" x14ac:dyDescent="0.4">
      <c r="B16" s="88" t="s">
        <v>77</v>
      </c>
      <c r="C16" s="44" t="s">
        <v>8</v>
      </c>
      <c r="D16" s="45" t="s">
        <v>19</v>
      </c>
      <c r="E16" s="45" t="s">
        <v>20</v>
      </c>
      <c r="F16" s="45" t="s">
        <v>83</v>
      </c>
      <c r="G16" s="45" t="s">
        <v>82</v>
      </c>
      <c r="H16" s="46" t="s">
        <v>81</v>
      </c>
      <c r="I16" s="47" t="s">
        <v>65</v>
      </c>
      <c r="K16" s="5"/>
    </row>
    <row r="17" spans="2:15" x14ac:dyDescent="0.35">
      <c r="B17" s="89"/>
      <c r="C17" s="96" t="s">
        <v>5</v>
      </c>
      <c r="D17" s="111">
        <v>6.67</v>
      </c>
      <c r="E17" s="53" t="s">
        <v>30</v>
      </c>
      <c r="F17" s="53">
        <v>1.5887755647667798</v>
      </c>
      <c r="G17" s="53">
        <f>D17*0.8/3</f>
        <v>1.7786666666666668</v>
      </c>
      <c r="H17" s="53">
        <f t="shared" ref="H17:H22" si="1">MIN(F17:G17)</f>
        <v>1.5887755647667798</v>
      </c>
      <c r="I17" s="91" t="s">
        <v>85</v>
      </c>
      <c r="J17" s="4"/>
      <c r="K17" s="6"/>
      <c r="L17" s="4"/>
      <c r="M17" s="4"/>
      <c r="N17" s="4"/>
      <c r="O17" s="4"/>
    </row>
    <row r="18" spans="2:15" x14ac:dyDescent="0.35">
      <c r="B18" s="89"/>
      <c r="C18" s="97"/>
      <c r="D18" s="112"/>
      <c r="E18" s="74" t="s">
        <v>31</v>
      </c>
      <c r="F18" s="74">
        <v>2.1615994078459586</v>
      </c>
      <c r="G18" s="74">
        <f>D17*0.8/3</f>
        <v>1.7786666666666668</v>
      </c>
      <c r="H18" s="74">
        <f t="shared" si="1"/>
        <v>1.7786666666666668</v>
      </c>
      <c r="I18" s="94"/>
      <c r="J18" s="4"/>
      <c r="K18" s="6"/>
      <c r="L18" s="4"/>
      <c r="M18" s="4"/>
      <c r="N18" s="4"/>
      <c r="O18" s="4"/>
    </row>
    <row r="19" spans="2:15" x14ac:dyDescent="0.35">
      <c r="B19" s="89"/>
      <c r="C19" s="98"/>
      <c r="D19" s="113"/>
      <c r="E19" s="73" t="s">
        <v>32</v>
      </c>
      <c r="F19" s="73">
        <v>2.1615994078459586</v>
      </c>
      <c r="G19" s="73">
        <f>D17*0.8/3</f>
        <v>1.7786666666666668</v>
      </c>
      <c r="H19" s="73">
        <f t="shared" si="1"/>
        <v>1.7786666666666668</v>
      </c>
      <c r="I19" s="92"/>
      <c r="J19" s="4"/>
      <c r="K19" s="6"/>
      <c r="L19" s="4"/>
      <c r="M19" s="4"/>
      <c r="N19" s="4"/>
      <c r="O19" s="4"/>
    </row>
    <row r="20" spans="2:15" x14ac:dyDescent="0.35">
      <c r="B20" s="89"/>
      <c r="C20" s="97" t="s">
        <v>6</v>
      </c>
      <c r="D20" s="114">
        <v>5</v>
      </c>
      <c r="E20" s="38" t="s">
        <v>33</v>
      </c>
      <c r="F20" s="38">
        <v>2.1615994078459586</v>
      </c>
      <c r="G20" s="38">
        <f>D20*0.8/3</f>
        <v>1.3333333333333333</v>
      </c>
      <c r="H20" s="38">
        <f t="shared" si="1"/>
        <v>1.3333333333333333</v>
      </c>
      <c r="I20" s="94">
        <f>SUM(H20:H22)</f>
        <v>4</v>
      </c>
      <c r="J20" s="4"/>
      <c r="K20" s="6"/>
      <c r="L20" s="4"/>
      <c r="M20" s="4"/>
      <c r="N20" s="4"/>
      <c r="O20" s="4"/>
    </row>
    <row r="21" spans="2:15" x14ac:dyDescent="0.35">
      <c r="B21" s="89"/>
      <c r="C21" s="97"/>
      <c r="D21" s="114"/>
      <c r="E21" s="38" t="s">
        <v>34</v>
      </c>
      <c r="F21" s="38">
        <v>2.1615994078459586</v>
      </c>
      <c r="G21" s="38">
        <f>D20*0.8/3</f>
        <v>1.3333333333333333</v>
      </c>
      <c r="H21" s="38">
        <f t="shared" si="1"/>
        <v>1.3333333333333333</v>
      </c>
      <c r="I21" s="94"/>
    </row>
    <row r="22" spans="2:15" ht="15" thickBot="1" x14ac:dyDescent="0.4">
      <c r="B22" s="90"/>
      <c r="C22" s="110"/>
      <c r="D22" s="115"/>
      <c r="E22" s="43" t="s">
        <v>35</v>
      </c>
      <c r="F22" s="43">
        <v>2.1615994078459586</v>
      </c>
      <c r="G22" s="43">
        <f>D20*0.8/3</f>
        <v>1.3333333333333333</v>
      </c>
      <c r="H22" s="43">
        <f t="shared" si="1"/>
        <v>1.3333333333333333</v>
      </c>
      <c r="I22" s="95"/>
    </row>
    <row r="24" spans="2:15" x14ac:dyDescent="0.35">
      <c r="H24" s="33" t="s">
        <v>66</v>
      </c>
      <c r="I24" s="34">
        <f>SUM(I17:I22)</f>
        <v>4</v>
      </c>
    </row>
    <row r="26" spans="2:15" ht="15" thickBot="1" x14ac:dyDescent="0.4"/>
    <row r="27" spans="2:15" ht="41" thickBot="1" x14ac:dyDescent="0.4">
      <c r="B27" s="88" t="s">
        <v>78</v>
      </c>
      <c r="C27" s="44" t="s">
        <v>8</v>
      </c>
      <c r="D27" s="45" t="s">
        <v>19</v>
      </c>
      <c r="E27" s="45" t="s">
        <v>20</v>
      </c>
      <c r="F27" s="45" t="s">
        <v>83</v>
      </c>
      <c r="G27" s="45" t="s">
        <v>82</v>
      </c>
      <c r="H27" s="46" t="s">
        <v>81</v>
      </c>
      <c r="I27" s="47" t="s">
        <v>65</v>
      </c>
    </row>
    <row r="28" spans="2:15" x14ac:dyDescent="0.35">
      <c r="B28" s="89"/>
      <c r="C28" s="96" t="s">
        <v>14</v>
      </c>
      <c r="D28" s="116">
        <v>13.33</v>
      </c>
      <c r="E28" s="54" t="s">
        <v>36</v>
      </c>
      <c r="F28" s="53">
        <v>14.340999999999999</v>
      </c>
      <c r="G28" s="53">
        <f>D28*0.8/2</f>
        <v>5.3320000000000007</v>
      </c>
      <c r="H28" s="53">
        <f>MIN(F28:G28)</f>
        <v>5.3320000000000007</v>
      </c>
      <c r="I28" s="91" t="s">
        <v>85</v>
      </c>
    </row>
    <row r="29" spans="2:15" x14ac:dyDescent="0.35">
      <c r="B29" s="89"/>
      <c r="C29" s="98"/>
      <c r="D29" s="107"/>
      <c r="E29" s="75" t="s">
        <v>36</v>
      </c>
      <c r="F29" s="73">
        <v>14.340999999999999</v>
      </c>
      <c r="G29" s="73">
        <f>D28*0.8/2</f>
        <v>5.3320000000000007</v>
      </c>
      <c r="H29" s="73">
        <f>MIN(F29:G29)</f>
        <v>5.3320000000000007</v>
      </c>
      <c r="I29" s="92"/>
    </row>
    <row r="30" spans="2:15" x14ac:dyDescent="0.35">
      <c r="B30" s="89"/>
      <c r="C30" s="97" t="s">
        <v>15</v>
      </c>
      <c r="D30" s="108">
        <v>13.33</v>
      </c>
      <c r="E30" s="35" t="s">
        <v>37</v>
      </c>
      <c r="F30" s="38">
        <v>14.340999999999999</v>
      </c>
      <c r="G30" s="38">
        <f>D30*0.8/2</f>
        <v>5.3320000000000007</v>
      </c>
      <c r="H30" s="38">
        <f>MIN(F30:G30)</f>
        <v>5.3320000000000007</v>
      </c>
      <c r="I30" s="94">
        <f>SUM(H30:H31)</f>
        <v>10.664000000000001</v>
      </c>
    </row>
    <row r="31" spans="2:15" ht="15" thickBot="1" x14ac:dyDescent="0.4">
      <c r="B31" s="90"/>
      <c r="C31" s="110"/>
      <c r="D31" s="109"/>
      <c r="E31" s="55" t="s">
        <v>37</v>
      </c>
      <c r="F31" s="43">
        <v>14.340999999999999</v>
      </c>
      <c r="G31" s="43">
        <f>D30*0.8/2</f>
        <v>5.3320000000000007</v>
      </c>
      <c r="H31" s="43">
        <f>MIN(F31:G31)</f>
        <v>5.3320000000000007</v>
      </c>
      <c r="I31" s="95"/>
    </row>
    <row r="32" spans="2:15" x14ac:dyDescent="0.35">
      <c r="E32" s="35"/>
      <c r="F32" s="38"/>
      <c r="G32" s="38"/>
      <c r="H32" s="38"/>
    </row>
    <row r="33" spans="2:9" x14ac:dyDescent="0.35">
      <c r="E33" s="35"/>
      <c r="H33" s="33" t="s">
        <v>66</v>
      </c>
      <c r="I33" s="34">
        <f>SUM(I28:I31)</f>
        <v>10.664000000000001</v>
      </c>
    </row>
    <row r="34" spans="2:9" x14ac:dyDescent="0.35">
      <c r="E34" s="35"/>
    </row>
    <row r="35" spans="2:9" ht="15" thickBot="1" x14ac:dyDescent="0.4">
      <c r="E35" s="35"/>
    </row>
    <row r="36" spans="2:9" ht="41" thickBot="1" x14ac:dyDescent="0.4">
      <c r="B36" s="88" t="s">
        <v>80</v>
      </c>
      <c r="C36" s="44" t="s">
        <v>8</v>
      </c>
      <c r="D36" s="45" t="s">
        <v>19</v>
      </c>
      <c r="E36" s="45" t="s">
        <v>20</v>
      </c>
      <c r="F36" s="45" t="s">
        <v>83</v>
      </c>
      <c r="G36" s="45" t="s">
        <v>82</v>
      </c>
      <c r="H36" s="46" t="s">
        <v>81</v>
      </c>
      <c r="I36" s="47" t="s">
        <v>66</v>
      </c>
    </row>
    <row r="37" spans="2:9" x14ac:dyDescent="0.35">
      <c r="B37" s="89"/>
      <c r="C37" s="99" t="s">
        <v>16</v>
      </c>
      <c r="D37" s="50">
        <v>13.3</v>
      </c>
      <c r="E37" s="56" t="s">
        <v>38</v>
      </c>
      <c r="F37" s="37">
        <v>7.1710000000000003</v>
      </c>
      <c r="G37" s="37">
        <f>D37*0.8/3</f>
        <v>3.5466666666666669</v>
      </c>
      <c r="H37" s="37">
        <f t="shared" ref="H37:H47" si="2">MIN(F37:G37)</f>
        <v>3.5466666666666669</v>
      </c>
      <c r="I37" s="91">
        <f>SUM(H37:H39)</f>
        <v>10.64</v>
      </c>
    </row>
    <row r="38" spans="2:9" x14ac:dyDescent="0.35">
      <c r="B38" s="89"/>
      <c r="C38" s="102"/>
      <c r="E38" s="35" t="s">
        <v>39</v>
      </c>
      <c r="F38" s="38">
        <v>7.1710000000000003</v>
      </c>
      <c r="G38" s="38">
        <f>D37*0.8/3</f>
        <v>3.5466666666666669</v>
      </c>
      <c r="H38" s="38">
        <f t="shared" si="2"/>
        <v>3.5466666666666669</v>
      </c>
      <c r="I38" s="94"/>
    </row>
    <row r="39" spans="2:9" x14ac:dyDescent="0.35">
      <c r="B39" s="89"/>
      <c r="C39" s="100"/>
      <c r="D39" s="69"/>
      <c r="E39" s="76" t="s">
        <v>40</v>
      </c>
      <c r="F39" s="41">
        <v>7.1710000000000003</v>
      </c>
      <c r="G39" s="41">
        <f>D37*0.8/3</f>
        <v>3.5466666666666669</v>
      </c>
      <c r="H39" s="41">
        <f t="shared" si="2"/>
        <v>3.5466666666666669</v>
      </c>
      <c r="I39" s="92"/>
    </row>
    <row r="40" spans="2:9" x14ac:dyDescent="0.35">
      <c r="B40" s="89"/>
      <c r="C40" s="102" t="s">
        <v>18</v>
      </c>
      <c r="D40" s="77">
        <v>25</v>
      </c>
      <c r="E40" s="78" t="s">
        <v>41</v>
      </c>
      <c r="F40" s="74">
        <v>6.5250000000000004</v>
      </c>
      <c r="G40" s="74">
        <f>D40*0.8/3</f>
        <v>6.666666666666667</v>
      </c>
      <c r="H40" s="74">
        <f t="shared" si="2"/>
        <v>6.5250000000000004</v>
      </c>
      <c r="I40" s="94" t="s">
        <v>85</v>
      </c>
    </row>
    <row r="41" spans="2:9" x14ac:dyDescent="0.35">
      <c r="B41" s="89"/>
      <c r="C41" s="102"/>
      <c r="D41" s="77"/>
      <c r="E41" s="78" t="s">
        <v>42</v>
      </c>
      <c r="F41" s="74">
        <v>6.5250000000000004</v>
      </c>
      <c r="G41" s="74">
        <f>D40*0.8/3</f>
        <v>6.666666666666667</v>
      </c>
      <c r="H41" s="74">
        <f t="shared" si="2"/>
        <v>6.5250000000000004</v>
      </c>
      <c r="I41" s="94"/>
    </row>
    <row r="42" spans="2:9" x14ac:dyDescent="0.35">
      <c r="B42" s="89"/>
      <c r="C42" s="100"/>
      <c r="D42" s="79"/>
      <c r="E42" s="75" t="s">
        <v>43</v>
      </c>
      <c r="F42" s="73">
        <v>6.5250000000000004</v>
      </c>
      <c r="G42" s="73">
        <f>D40*0.8/3</f>
        <v>6.666666666666667</v>
      </c>
      <c r="H42" s="73">
        <f t="shared" si="2"/>
        <v>6.5250000000000004</v>
      </c>
      <c r="I42" s="92"/>
    </row>
    <row r="43" spans="2:9" x14ac:dyDescent="0.35">
      <c r="B43" s="89"/>
      <c r="C43" s="102" t="s">
        <v>17</v>
      </c>
      <c r="D43" s="118">
        <v>16</v>
      </c>
      <c r="E43" s="9" t="s">
        <v>60</v>
      </c>
      <c r="F43" s="20">
        <v>5.2704574023513366</v>
      </c>
      <c r="G43" s="20">
        <f>D43*0.8/2</f>
        <v>6.4</v>
      </c>
      <c r="H43" s="38">
        <f t="shared" si="2"/>
        <v>5.2704574023513366</v>
      </c>
      <c r="I43" s="94">
        <f>SUM(H43:H44)</f>
        <v>10.540914804702673</v>
      </c>
    </row>
    <row r="44" spans="2:9" x14ac:dyDescent="0.35">
      <c r="B44" s="89"/>
      <c r="C44" s="102"/>
      <c r="D44" s="118"/>
      <c r="E44" s="9" t="s">
        <v>61</v>
      </c>
      <c r="F44" s="20">
        <v>5.2704574023513366</v>
      </c>
      <c r="G44" s="20">
        <f>D43*0.8/2</f>
        <v>6.4</v>
      </c>
      <c r="H44" s="38">
        <f t="shared" si="2"/>
        <v>5.2704574023513366</v>
      </c>
      <c r="I44" s="94"/>
    </row>
    <row r="45" spans="2:9" x14ac:dyDescent="0.35">
      <c r="B45" s="89"/>
      <c r="C45" s="102"/>
      <c r="D45" s="118">
        <v>20</v>
      </c>
      <c r="E45" s="9" t="s">
        <v>62</v>
      </c>
      <c r="F45" s="20">
        <v>7.1706903433351519</v>
      </c>
      <c r="G45" s="20">
        <f>D$45*0.8/3</f>
        <v>5.333333333333333</v>
      </c>
      <c r="H45" s="38">
        <f t="shared" si="2"/>
        <v>5.333333333333333</v>
      </c>
      <c r="I45" s="94">
        <f>SUM(H45:H47)</f>
        <v>16</v>
      </c>
    </row>
    <row r="46" spans="2:9" x14ac:dyDescent="0.35">
      <c r="B46" s="89"/>
      <c r="C46" s="102"/>
      <c r="D46" s="118"/>
      <c r="E46" s="9" t="s">
        <v>63</v>
      </c>
      <c r="F46" s="20">
        <v>7.1706903433351519</v>
      </c>
      <c r="G46" s="20">
        <f>D$45*0.8/3</f>
        <v>5.333333333333333</v>
      </c>
      <c r="H46" s="38">
        <f t="shared" si="2"/>
        <v>5.333333333333333</v>
      </c>
      <c r="I46" s="94"/>
    </row>
    <row r="47" spans="2:9" ht="15" thickBot="1" x14ac:dyDescent="0.4">
      <c r="B47" s="90"/>
      <c r="C47" s="103"/>
      <c r="D47" s="119"/>
      <c r="E47" s="29" t="s">
        <v>64</v>
      </c>
      <c r="F47" s="27">
        <v>7.1706903433351519</v>
      </c>
      <c r="G47" s="27">
        <f>D$45*0.8/3</f>
        <v>5.333333333333333</v>
      </c>
      <c r="H47" s="43">
        <f t="shared" si="2"/>
        <v>5.333333333333333</v>
      </c>
      <c r="I47" s="95"/>
    </row>
    <row r="49" spans="2:11" x14ac:dyDescent="0.35">
      <c r="H49" s="33" t="s">
        <v>66</v>
      </c>
      <c r="I49" s="34">
        <f>SUM(I37:I47)</f>
        <v>37.180914804702674</v>
      </c>
      <c r="J49"/>
    </row>
    <row r="51" spans="2:11" ht="15" thickBot="1" x14ac:dyDescent="0.4"/>
    <row r="52" spans="2:11" ht="41" thickBot="1" x14ac:dyDescent="0.4">
      <c r="B52" s="88" t="s">
        <v>68</v>
      </c>
      <c r="C52" s="44" t="s">
        <v>8</v>
      </c>
      <c r="D52" s="45" t="s">
        <v>19</v>
      </c>
      <c r="E52" s="45" t="s">
        <v>20</v>
      </c>
      <c r="F52" s="45" t="s">
        <v>83</v>
      </c>
      <c r="G52" s="45" t="s">
        <v>82</v>
      </c>
      <c r="H52" s="46" t="s">
        <v>81</v>
      </c>
      <c r="I52" s="63" t="s">
        <v>66</v>
      </c>
      <c r="K52" s="1"/>
    </row>
    <row r="53" spans="2:11" x14ac:dyDescent="0.35">
      <c r="B53" s="86"/>
      <c r="C53" s="96" t="s">
        <v>11</v>
      </c>
      <c r="D53" s="116">
        <v>33.299999999999997</v>
      </c>
      <c r="E53" s="57" t="s">
        <v>44</v>
      </c>
      <c r="F53" s="58">
        <v>7.1710000000000003</v>
      </c>
      <c r="G53" s="57">
        <f>D53*0.8/4</f>
        <v>6.66</v>
      </c>
      <c r="H53" s="53">
        <f t="shared" ref="H53:H68" si="3">MIN(F53:G53)</f>
        <v>6.66</v>
      </c>
      <c r="I53" s="91" t="s">
        <v>85</v>
      </c>
      <c r="K53" s="1"/>
    </row>
    <row r="54" spans="2:11" x14ac:dyDescent="0.35">
      <c r="B54" s="86"/>
      <c r="C54" s="97"/>
      <c r="D54" s="117"/>
      <c r="E54" s="81" t="s">
        <v>45</v>
      </c>
      <c r="F54" s="82">
        <v>7.1710000000000003</v>
      </c>
      <c r="G54" s="81">
        <f>D53*0.8/4</f>
        <v>6.66</v>
      </c>
      <c r="H54" s="74">
        <f t="shared" si="3"/>
        <v>6.66</v>
      </c>
      <c r="I54" s="94"/>
      <c r="K54" s="1"/>
    </row>
    <row r="55" spans="2:11" x14ac:dyDescent="0.35">
      <c r="B55" s="86"/>
      <c r="C55" s="97"/>
      <c r="D55" s="117"/>
      <c r="E55" s="81" t="s">
        <v>46</v>
      </c>
      <c r="F55" s="82">
        <v>7.1710000000000003</v>
      </c>
      <c r="G55" s="81">
        <f>D53*0.8/4</f>
        <v>6.66</v>
      </c>
      <c r="H55" s="74">
        <f t="shared" si="3"/>
        <v>6.66</v>
      </c>
      <c r="I55" s="94"/>
      <c r="K55" s="1"/>
    </row>
    <row r="56" spans="2:11" x14ac:dyDescent="0.35">
      <c r="B56" s="86"/>
      <c r="C56" s="98"/>
      <c r="D56" s="107"/>
      <c r="E56" s="72" t="s">
        <v>47</v>
      </c>
      <c r="F56" s="83">
        <v>7.1710000000000003</v>
      </c>
      <c r="G56" s="72">
        <f>D53*0.8/4</f>
        <v>6.66</v>
      </c>
      <c r="H56" s="73">
        <f t="shared" si="3"/>
        <v>6.66</v>
      </c>
      <c r="I56" s="92"/>
      <c r="K56" s="1"/>
    </row>
    <row r="57" spans="2:11" x14ac:dyDescent="0.35">
      <c r="B57" s="86"/>
      <c r="C57" s="97" t="s">
        <v>13</v>
      </c>
      <c r="D57" s="108">
        <v>8</v>
      </c>
      <c r="E57" s="36" t="s">
        <v>48</v>
      </c>
      <c r="F57" s="59">
        <v>7.1710000000000003</v>
      </c>
      <c r="G57" s="36">
        <f>D57*0.8</f>
        <v>6.4</v>
      </c>
      <c r="H57" s="38">
        <f t="shared" si="3"/>
        <v>6.4</v>
      </c>
      <c r="I57" s="94">
        <f>SUM(H57:H59)</f>
        <v>19.200000000000003</v>
      </c>
      <c r="J57"/>
      <c r="K57" s="1"/>
    </row>
    <row r="58" spans="2:11" x14ac:dyDescent="0.35">
      <c r="B58" s="86"/>
      <c r="C58" s="97"/>
      <c r="D58" s="108"/>
      <c r="E58" s="36" t="s">
        <v>49</v>
      </c>
      <c r="F58" s="59">
        <v>7.1710000000000003</v>
      </c>
      <c r="G58" s="36">
        <f>D57*0.8</f>
        <v>6.4</v>
      </c>
      <c r="H58" s="38">
        <f t="shared" si="3"/>
        <v>6.4</v>
      </c>
      <c r="I58" s="94"/>
      <c r="K58" s="1"/>
    </row>
    <row r="59" spans="2:11" x14ac:dyDescent="0.35">
      <c r="B59" s="86"/>
      <c r="C59" s="98"/>
      <c r="D59" s="105"/>
      <c r="E59" s="67" t="s">
        <v>50</v>
      </c>
      <c r="F59" s="80">
        <v>7.1710000000000003</v>
      </c>
      <c r="G59" s="67">
        <f>D57*0.8</f>
        <v>6.4</v>
      </c>
      <c r="H59" s="41">
        <f t="shared" si="3"/>
        <v>6.4</v>
      </c>
      <c r="I59" s="92"/>
      <c r="K59" s="1"/>
    </row>
    <row r="60" spans="2:11" x14ac:dyDescent="0.35">
      <c r="B60" s="86"/>
      <c r="C60" s="97" t="s">
        <v>10</v>
      </c>
      <c r="D60" s="108">
        <v>8</v>
      </c>
      <c r="E60" s="36" t="s">
        <v>51</v>
      </c>
      <c r="F60" s="59">
        <v>7.1710000000000003</v>
      </c>
      <c r="G60" s="36">
        <f>D$60*0.8</f>
        <v>6.4</v>
      </c>
      <c r="H60" s="38">
        <f t="shared" si="3"/>
        <v>6.4</v>
      </c>
      <c r="I60" s="94">
        <f>SUM(H60:H62)</f>
        <v>19.200000000000003</v>
      </c>
      <c r="K60" s="1"/>
    </row>
    <row r="61" spans="2:11" x14ac:dyDescent="0.35">
      <c r="B61" s="86"/>
      <c r="C61" s="97"/>
      <c r="D61" s="108"/>
      <c r="E61" s="36" t="s">
        <v>52</v>
      </c>
      <c r="F61" s="59">
        <v>7.1710000000000003</v>
      </c>
      <c r="G61" s="36">
        <f t="shared" ref="G61:G62" si="4">D$60*0.8</f>
        <v>6.4</v>
      </c>
      <c r="H61" s="38">
        <f t="shared" si="3"/>
        <v>6.4</v>
      </c>
      <c r="I61" s="94"/>
      <c r="K61" s="1"/>
    </row>
    <row r="62" spans="2:11" x14ac:dyDescent="0.35">
      <c r="B62" s="86"/>
      <c r="C62" s="98"/>
      <c r="D62" s="105"/>
      <c r="E62" s="67" t="s">
        <v>53</v>
      </c>
      <c r="F62" s="80">
        <v>7.1710000000000003</v>
      </c>
      <c r="G62" s="67">
        <f t="shared" si="4"/>
        <v>6.4</v>
      </c>
      <c r="H62" s="41">
        <f t="shared" si="3"/>
        <v>6.4</v>
      </c>
      <c r="I62" s="92"/>
      <c r="K62" s="1"/>
    </row>
    <row r="63" spans="2:11" x14ac:dyDescent="0.35">
      <c r="B63" s="86"/>
      <c r="C63" s="97" t="s">
        <v>12</v>
      </c>
      <c r="D63" s="108">
        <v>33.299999999999997</v>
      </c>
      <c r="E63" s="36" t="s">
        <v>54</v>
      </c>
      <c r="F63" s="59">
        <v>0</v>
      </c>
      <c r="G63" s="36">
        <f>D63*0.8/4</f>
        <v>6.66</v>
      </c>
      <c r="H63" s="38">
        <f t="shared" si="3"/>
        <v>0</v>
      </c>
      <c r="I63" s="94">
        <f>SUM(H63:H66)</f>
        <v>13.32</v>
      </c>
      <c r="K63" s="1"/>
    </row>
    <row r="64" spans="2:11" x14ac:dyDescent="0.35">
      <c r="B64" s="86"/>
      <c r="C64" s="97"/>
      <c r="D64" s="108"/>
      <c r="E64" s="36" t="s">
        <v>55</v>
      </c>
      <c r="F64" s="59">
        <v>7.1706903433351519</v>
      </c>
      <c r="G64" s="36">
        <f>D63*0.8/4</f>
        <v>6.66</v>
      </c>
      <c r="H64" s="38">
        <f t="shared" si="3"/>
        <v>6.66</v>
      </c>
      <c r="I64" s="94"/>
      <c r="K64" s="1"/>
    </row>
    <row r="65" spans="2:11" x14ac:dyDescent="0.35">
      <c r="B65" s="86"/>
      <c r="C65" s="97"/>
      <c r="D65" s="108"/>
      <c r="E65" s="36" t="s">
        <v>56</v>
      </c>
      <c r="F65" s="59">
        <v>0</v>
      </c>
      <c r="G65" s="36">
        <f>D63*0.8/4</f>
        <v>6.66</v>
      </c>
      <c r="H65" s="38">
        <f t="shared" si="3"/>
        <v>0</v>
      </c>
      <c r="I65" s="94"/>
      <c r="K65" s="1"/>
    </row>
    <row r="66" spans="2:11" x14ac:dyDescent="0.35">
      <c r="B66" s="86"/>
      <c r="C66" s="97"/>
      <c r="D66" s="108"/>
      <c r="E66" s="36" t="s">
        <v>57</v>
      </c>
      <c r="F66" s="59">
        <v>7.1706903433351519</v>
      </c>
      <c r="G66" s="36">
        <f>D63*0.8/4</f>
        <v>6.66</v>
      </c>
      <c r="H66" s="38">
        <f t="shared" si="3"/>
        <v>6.66</v>
      </c>
      <c r="I66" s="94"/>
      <c r="K66" s="1"/>
    </row>
    <row r="67" spans="2:11" x14ac:dyDescent="0.35">
      <c r="B67" s="86"/>
      <c r="C67" s="97"/>
      <c r="D67" s="108">
        <v>25</v>
      </c>
      <c r="E67" s="36" t="s">
        <v>58</v>
      </c>
      <c r="F67" s="59">
        <v>7.1706903433351519</v>
      </c>
      <c r="G67" s="36">
        <f>D67*0.8/2</f>
        <v>10</v>
      </c>
      <c r="H67" s="38">
        <f t="shared" si="3"/>
        <v>7.1706903433351519</v>
      </c>
      <c r="I67" s="94">
        <f>SUM(H67:H68)</f>
        <v>14.341380686670304</v>
      </c>
      <c r="K67" s="1"/>
    </row>
    <row r="68" spans="2:11" ht="15" thickBot="1" x14ac:dyDescent="0.4">
      <c r="B68" s="87"/>
      <c r="C68" s="110"/>
      <c r="D68" s="109"/>
      <c r="E68" s="52" t="s">
        <v>59</v>
      </c>
      <c r="F68" s="60">
        <v>7.1706903433351519</v>
      </c>
      <c r="G68" s="52">
        <f>D67*0.8/2</f>
        <v>10</v>
      </c>
      <c r="H68" s="43">
        <f t="shared" si="3"/>
        <v>7.1706903433351519</v>
      </c>
      <c r="I68" s="95"/>
      <c r="K68" s="1"/>
    </row>
    <row r="70" spans="2:11" x14ac:dyDescent="0.35">
      <c r="H70" s="33" t="s">
        <v>66</v>
      </c>
      <c r="I70" s="34">
        <f>SUM(I53:I68)</f>
        <v>66.061380686670304</v>
      </c>
    </row>
    <row r="72" spans="2:11" customFormat="1" ht="16" x14ac:dyDescent="0.35">
      <c r="B72" s="61" t="s">
        <v>71</v>
      </c>
      <c r="C72" s="35"/>
      <c r="D72" s="62"/>
      <c r="E72" s="35"/>
      <c r="F72" s="35"/>
      <c r="G72" s="35"/>
      <c r="H72" s="35"/>
      <c r="I72" s="35"/>
      <c r="J72" s="7"/>
      <c r="K72" s="8"/>
    </row>
  </sheetData>
  <sortState xmlns:xlrd2="http://schemas.microsoft.com/office/spreadsheetml/2017/richdata2" ref="C53:C64">
    <sortCondition ref="C53:C64"/>
  </sortState>
  <mergeCells count="52">
    <mergeCell ref="I63:I66"/>
    <mergeCell ref="I67:I68"/>
    <mergeCell ref="C63:C68"/>
    <mergeCell ref="C60:C62"/>
    <mergeCell ref="D63:D66"/>
    <mergeCell ref="D67:D68"/>
    <mergeCell ref="C57:C59"/>
    <mergeCell ref="D57:D59"/>
    <mergeCell ref="D60:D62"/>
    <mergeCell ref="I57:I59"/>
    <mergeCell ref="I60:I62"/>
    <mergeCell ref="I45:I47"/>
    <mergeCell ref="I43:I44"/>
    <mergeCell ref="I37:I39"/>
    <mergeCell ref="I40:I42"/>
    <mergeCell ref="C53:C56"/>
    <mergeCell ref="D53:D56"/>
    <mergeCell ref="I53:I56"/>
    <mergeCell ref="C37:C39"/>
    <mergeCell ref="C40:C42"/>
    <mergeCell ref="C43:C47"/>
    <mergeCell ref="D43:D44"/>
    <mergeCell ref="D45:D47"/>
    <mergeCell ref="C28:C29"/>
    <mergeCell ref="C30:C31"/>
    <mergeCell ref="D28:D29"/>
    <mergeCell ref="D30:D31"/>
    <mergeCell ref="I28:I29"/>
    <mergeCell ref="I30:I31"/>
    <mergeCell ref="C20:C22"/>
    <mergeCell ref="D17:D19"/>
    <mergeCell ref="D20:D22"/>
    <mergeCell ref="I17:I19"/>
    <mergeCell ref="I20:I22"/>
    <mergeCell ref="I3:I4"/>
    <mergeCell ref="I5:I6"/>
    <mergeCell ref="I8:I9"/>
    <mergeCell ref="I10:I11"/>
    <mergeCell ref="C17:C19"/>
    <mergeCell ref="C3:C4"/>
    <mergeCell ref="C5:C6"/>
    <mergeCell ref="C8:C9"/>
    <mergeCell ref="C10:C11"/>
    <mergeCell ref="D3:D4"/>
    <mergeCell ref="D5:D6"/>
    <mergeCell ref="D8:D9"/>
    <mergeCell ref="D10:D11"/>
    <mergeCell ref="B2:B11"/>
    <mergeCell ref="B16:B22"/>
    <mergeCell ref="B27:B31"/>
    <mergeCell ref="B36:B47"/>
    <mergeCell ref="B52:B6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a95137c-d42e-468e-9f88-48056057fa51">Witness signed off</Status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>
      <Value>Investment Planning</Value>
    </Issue_x002f_Theme>
    <Attachment xmlns="6a95137c-d42e-468e-9f88-48056057fa51">false</Attachment>
    <ZubairStatus xmlns="6a95137c-d42e-468e-9f88-48056057fa51">N/A</ZubairStatus>
    <ExhibitRef xmlns="6a95137c-d42e-468e-9f88-48056057fa51">2B, Tab 4, Schedule 3, Appendix I</ExhibitRef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Witness signed off</UsmanStatus>
    <S_x002e_VetsisStatus xmlns="6a95137c-d42e-468e-9f88-48056057fa51">N/A</S_x002e_VetsisStatus>
    <Strategic_x003f_ xmlns="6a95137c-d42e-468e-9f88-48056057fa51">false</Strategic_x003f_>
    <S_x002e_SheehyStatus xmlns="6a95137c-d42e-468e-9f88-48056057fa51">Witness signed off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Jeff</Value>
    </RegContact>
    <SaadStatus xmlns="6a95137c-d42e-468e-9f88-48056057fa51">N/A</SaadStatus>
    <Witness_x0028_es_x0029_ xmlns="6a95137c-d42e-468e-9f88-48056057fa51">
      <Value>Usman</Value>
    </Witness_x0028_es_x0029_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Mircea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02B21D-F284-43CF-86A2-24CF707BEA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60754D-8FDC-45DF-B4CC-3C6DF8B2A5CE}">
  <ds:schemaRefs>
    <ds:schemaRef ds:uri="http://schemas.microsoft.com/office/2006/documentManagement/types"/>
    <ds:schemaRef ds:uri="6a95137c-d42e-468e-9f88-48056057fa51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A01CDA4-B54F-4CFC-B416-D3469CD57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2-Staff-62 c) a.</vt:lpstr>
      <vt:lpstr>2-Staff-62 c) b.</vt:lpstr>
      <vt:lpstr>2-Staff-62 c) 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Huynh</dc:creator>
  <cp:lastModifiedBy>Mircea Papuc</cp:lastModifiedBy>
  <dcterms:created xsi:type="dcterms:W3CDTF">2026-04-25T17:16:23Z</dcterms:created>
  <dcterms:modified xsi:type="dcterms:W3CDTF">2026-05-08T13:58:41Z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