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5" documentId="13_ncr:80000009_{3CAAF5AF-E507-4FFC-8E91-E21B6EC1A8CA}" xr6:coauthVersionLast="47" xr6:coauthVersionMax="47" xr10:uidLastSave="{78C3A9B6-C26C-413E-9A73-D4B33DC42045}"/>
  <bookViews>
    <workbookView xWindow="-120" yWindow="-120" windowWidth="29040" windowHeight="15720" xr2:uid="{F523EE4B-0675-4B73-A5C1-1457D669BD0C}"/>
  </bookViews>
  <sheets>
    <sheet name="App.2-FA" sheetId="1" r:id="rId1"/>
    <sheet name="App.2-FB" sheetId="3" r:id="rId2"/>
    <sheet name="App.2-FC" sheetId="2" r:id="rId3"/>
  </sheets>
  <definedNames>
    <definedName name="EBNUMBER">#N/A</definedName>
    <definedName name="_xlnm.Print_Area" localSheetId="1">#N/A</definedName>
    <definedName name="_xlnm.Print_Area" localSheetId="2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3" i="2" l="1"/>
  <c r="BE24" i="2" s="1"/>
  <c r="BD23" i="2"/>
  <c r="BD24" i="2"/>
  <c r="BD29" i="2"/>
  <c r="BD33" i="2" s="1"/>
  <c r="BD55" i="2" s="1"/>
  <c r="BD58" i="2" s="1"/>
  <c r="BD62" i="2" s="1"/>
  <c r="BD64" i="2" s="1"/>
  <c r="BD65" i="2" s="1"/>
  <c r="BD38" i="2" s="1"/>
  <c r="BB23" i="2"/>
  <c r="BA23" i="2"/>
  <c r="AY23" i="2"/>
  <c r="AY24" i="2" s="1"/>
  <c r="AX23" i="2"/>
  <c r="AV23" i="2"/>
  <c r="AV24" i="2"/>
  <c r="AV29" i="2" s="1"/>
  <c r="AV33" i="2" s="1"/>
  <c r="AV55" i="2" s="1"/>
  <c r="AV58" i="2" s="1"/>
  <c r="AV62" i="2" s="1"/>
  <c r="AV64" i="2" s="1"/>
  <c r="AV65" i="2" s="1"/>
  <c r="AV38" i="2" s="1"/>
  <c r="AU23" i="2"/>
  <c r="AU24" i="2"/>
  <c r="AU29" i="2" s="1"/>
  <c r="AU33" i="2" s="1"/>
  <c r="AS23" i="2"/>
  <c r="AS24" i="2"/>
  <c r="AR23" i="2"/>
  <c r="C29" i="2"/>
  <c r="C28" i="2"/>
  <c r="C27" i="2"/>
  <c r="BE23" i="3"/>
  <c r="BE24" i="3" s="1"/>
  <c r="BD23" i="3"/>
  <c r="BD24" i="3" s="1"/>
  <c r="BB23" i="3"/>
  <c r="BB24" i="3" s="1"/>
  <c r="BA23" i="3"/>
  <c r="BA24" i="3" s="1"/>
  <c r="AY23" i="3"/>
  <c r="AY24" i="3" s="1"/>
  <c r="AX23" i="3"/>
  <c r="AX24" i="3" s="1"/>
  <c r="AV23" i="3"/>
  <c r="AV24" i="3" s="1"/>
  <c r="AU23" i="3"/>
  <c r="AS23" i="3"/>
  <c r="AS24" i="3" s="1"/>
  <c r="AR23" i="3"/>
  <c r="AR24" i="3" s="1"/>
  <c r="C29" i="3"/>
  <c r="C28" i="3"/>
  <c r="C27" i="3"/>
  <c r="O37" i="2"/>
  <c r="O56" i="2"/>
  <c r="BC37" i="2"/>
  <c r="AZ37" i="2"/>
  <c r="BB37" i="2"/>
  <c r="BB56" i="2"/>
  <c r="AW37" i="2"/>
  <c r="AY37" i="2"/>
  <c r="AY56" i="2"/>
  <c r="BE37" i="2"/>
  <c r="BE56" i="2"/>
  <c r="BD37" i="2"/>
  <c r="BD56" i="2"/>
  <c r="BE22" i="2"/>
  <c r="BE36" i="2"/>
  <c r="BD22" i="2"/>
  <c r="BD21" i="2"/>
  <c r="BD36" i="2"/>
  <c r="BA36" i="2"/>
  <c r="BB22" i="2"/>
  <c r="BB36" i="2"/>
  <c r="BA22" i="2"/>
  <c r="BA21" i="2"/>
  <c r="AX37" i="2"/>
  <c r="AX56" i="2"/>
  <c r="AY22" i="2"/>
  <c r="AY36" i="2"/>
  <c r="AX22" i="2"/>
  <c r="AX21" i="2"/>
  <c r="AX36" i="2"/>
  <c r="U92" i="2"/>
  <c r="T92" i="2"/>
  <c r="S92" i="2"/>
  <c r="U91" i="2"/>
  <c r="T91" i="2"/>
  <c r="S91" i="2"/>
  <c r="U76" i="2"/>
  <c r="T76" i="2"/>
  <c r="U87" i="2"/>
  <c r="U89" i="2"/>
  <c r="T87" i="2"/>
  <c r="T89" i="2"/>
  <c r="S76" i="2"/>
  <c r="U92" i="3"/>
  <c r="T92" i="3"/>
  <c r="S92" i="3"/>
  <c r="U79" i="3"/>
  <c r="T79" i="3"/>
  <c r="S79" i="3"/>
  <c r="AW37" i="3"/>
  <c r="AY37" i="3"/>
  <c r="U78" i="3"/>
  <c r="T78" i="3"/>
  <c r="S78" i="3"/>
  <c r="BE22" i="3"/>
  <c r="BE36" i="3"/>
  <c r="BD22" i="3"/>
  <c r="BD21" i="3"/>
  <c r="BD36" i="3"/>
  <c r="BB22" i="3"/>
  <c r="BB36" i="3"/>
  <c r="BA22" i="3"/>
  <c r="BA21" i="3"/>
  <c r="BA36" i="3"/>
  <c r="AY22" i="3"/>
  <c r="AY36" i="3"/>
  <c r="AX22" i="3"/>
  <c r="AX21" i="3"/>
  <c r="M37" i="2"/>
  <c r="N37" i="2"/>
  <c r="N56" i="2"/>
  <c r="O92" i="3"/>
  <c r="N92" i="3"/>
  <c r="L92" i="3"/>
  <c r="G92" i="3"/>
  <c r="H92" i="3"/>
  <c r="R92" i="3"/>
  <c r="P92" i="3"/>
  <c r="J92" i="3"/>
  <c r="R78" i="3"/>
  <c r="Q78" i="3"/>
  <c r="P78" i="3"/>
  <c r="O78" i="3"/>
  <c r="N78" i="3"/>
  <c r="M78" i="3"/>
  <c r="N79" i="3"/>
  <c r="AH37" i="3"/>
  <c r="AI37" i="3"/>
  <c r="AI57" i="3"/>
  <c r="L79" i="3"/>
  <c r="AB37" i="3"/>
  <c r="AC37" i="3"/>
  <c r="AC57" i="3"/>
  <c r="E55" i="1"/>
  <c r="K21" i="3"/>
  <c r="AV22" i="3"/>
  <c r="AO21" i="3"/>
  <c r="AL21" i="3"/>
  <c r="W21" i="3"/>
  <c r="W23" i="3"/>
  <c r="E54" i="1"/>
  <c r="S55" i="1"/>
  <c r="R55" i="1"/>
  <c r="Q55" i="1"/>
  <c r="AU21" i="3"/>
  <c r="P55" i="1"/>
  <c r="AR21" i="3"/>
  <c r="O55" i="1"/>
  <c r="N55" i="1"/>
  <c r="M55" i="1"/>
  <c r="AI21" i="3"/>
  <c r="AI36" i="3"/>
  <c r="L55" i="1"/>
  <c r="AF21" i="3"/>
  <c r="K55" i="1"/>
  <c r="AC21" i="3"/>
  <c r="AC36" i="3"/>
  <c r="J55" i="1"/>
  <c r="Z21" i="3"/>
  <c r="S54" i="1"/>
  <c r="R54" i="1"/>
  <c r="Q54" i="1"/>
  <c r="P54" i="1"/>
  <c r="O54" i="1"/>
  <c r="N54" i="1"/>
  <c r="M54" i="1"/>
  <c r="L54" i="1"/>
  <c r="AG22" i="3"/>
  <c r="AG36" i="3"/>
  <c r="K54" i="1"/>
  <c r="J54" i="1"/>
  <c r="AA22" i="3"/>
  <c r="S53" i="1"/>
  <c r="R53" i="1"/>
  <c r="Q53" i="1"/>
  <c r="R79" i="3"/>
  <c r="AT37" i="3"/>
  <c r="AV37" i="3"/>
  <c r="AV57" i="3"/>
  <c r="P53" i="1"/>
  <c r="O53" i="1"/>
  <c r="P79" i="3"/>
  <c r="AN37" i="3"/>
  <c r="AP37" i="3"/>
  <c r="N53" i="1"/>
  <c r="O79" i="3"/>
  <c r="AK37" i="3"/>
  <c r="M53" i="1"/>
  <c r="L53" i="1"/>
  <c r="M79" i="3"/>
  <c r="K53" i="1"/>
  <c r="J53" i="1"/>
  <c r="S92" i="1"/>
  <c r="R92" i="1"/>
  <c r="Q92" i="1"/>
  <c r="P92" i="1"/>
  <c r="O92" i="1"/>
  <c r="N92" i="1"/>
  <c r="M92" i="1"/>
  <c r="L92" i="1"/>
  <c r="K92" i="1"/>
  <c r="J92" i="1"/>
  <c r="S91" i="1"/>
  <c r="R91" i="1"/>
  <c r="Q91" i="1"/>
  <c r="P91" i="1"/>
  <c r="O91" i="1"/>
  <c r="N91" i="1"/>
  <c r="M91" i="1"/>
  <c r="L91" i="1"/>
  <c r="K91" i="1"/>
  <c r="J91" i="1"/>
  <c r="S90" i="1"/>
  <c r="R90" i="1"/>
  <c r="Q90" i="1"/>
  <c r="P90" i="1"/>
  <c r="Q76" i="2"/>
  <c r="AQ37" i="2"/>
  <c r="O90" i="1"/>
  <c r="N90" i="1"/>
  <c r="M90" i="1"/>
  <c r="N76" i="2"/>
  <c r="AH37" i="2"/>
  <c r="AI37" i="2"/>
  <c r="AI56" i="2"/>
  <c r="L90" i="1"/>
  <c r="K90" i="1"/>
  <c r="J90" i="1"/>
  <c r="Q92" i="3"/>
  <c r="M92" i="3"/>
  <c r="Q79" i="3"/>
  <c r="AQ37" i="3"/>
  <c r="AV22" i="2"/>
  <c r="AV36" i="2"/>
  <c r="AU22" i="2"/>
  <c r="AU21" i="2"/>
  <c r="AU36" i="2"/>
  <c r="AS36" i="2"/>
  <c r="AS22" i="2"/>
  <c r="AR22" i="2"/>
  <c r="AR36" i="2"/>
  <c r="AR21" i="2"/>
  <c r="AP36" i="2"/>
  <c r="AP23" i="2"/>
  <c r="AP22" i="2"/>
  <c r="AO22" i="2"/>
  <c r="AO23" i="2"/>
  <c r="AO36" i="2"/>
  <c r="AO21" i="2"/>
  <c r="AM36" i="2"/>
  <c r="AM22" i="2"/>
  <c r="AM23" i="2"/>
  <c r="AL22" i="2"/>
  <c r="AL21" i="2"/>
  <c r="AJ23" i="2"/>
  <c r="AJ22" i="2"/>
  <c r="AJ36" i="2"/>
  <c r="AI22" i="2"/>
  <c r="AI21" i="2"/>
  <c r="AI36" i="2"/>
  <c r="AG22" i="2"/>
  <c r="AG23" i="2"/>
  <c r="AF22" i="2"/>
  <c r="AF21" i="2"/>
  <c r="AF36" i="2"/>
  <c r="R92" i="2"/>
  <c r="O91" i="2"/>
  <c r="R76" i="2"/>
  <c r="AT37" i="2"/>
  <c r="AV37" i="2"/>
  <c r="AV56" i="2"/>
  <c r="M91" i="2"/>
  <c r="R91" i="2"/>
  <c r="L91" i="2"/>
  <c r="Q91" i="2"/>
  <c r="AC36" i="2"/>
  <c r="AC23" i="2"/>
  <c r="AD22" i="2"/>
  <c r="AC22" i="2"/>
  <c r="AC21" i="2"/>
  <c r="W23" i="2"/>
  <c r="Z22" i="2"/>
  <c r="K87" i="2"/>
  <c r="K89" i="2"/>
  <c r="AA22" i="2"/>
  <c r="AA23" i="2"/>
  <c r="Z21" i="2"/>
  <c r="Z23" i="2"/>
  <c r="K92" i="3"/>
  <c r="K79" i="3"/>
  <c r="Y37" i="3"/>
  <c r="Z37" i="3"/>
  <c r="Z57" i="3"/>
  <c r="Z36" i="2"/>
  <c r="J92" i="2"/>
  <c r="O92" i="2"/>
  <c r="T94" i="3"/>
  <c r="I92" i="1"/>
  <c r="I91" i="1"/>
  <c r="I90" i="1"/>
  <c r="I55" i="1"/>
  <c r="I54" i="1"/>
  <c r="X22" i="3"/>
  <c r="X36" i="3"/>
  <c r="X23" i="3"/>
  <c r="I53" i="1"/>
  <c r="J79" i="3"/>
  <c r="V37" i="3"/>
  <c r="X37" i="3"/>
  <c r="X22" i="2"/>
  <c r="X23" i="2"/>
  <c r="W22" i="2"/>
  <c r="W21" i="2"/>
  <c r="W36" i="2"/>
  <c r="I92" i="3"/>
  <c r="T21" i="2"/>
  <c r="U22" i="2"/>
  <c r="H92" i="1"/>
  <c r="H91" i="1"/>
  <c r="H90" i="1"/>
  <c r="H55" i="1"/>
  <c r="T21" i="3"/>
  <c r="T36" i="3"/>
  <c r="H54" i="1"/>
  <c r="U22" i="3"/>
  <c r="H53" i="1"/>
  <c r="I79" i="3"/>
  <c r="S37" i="3"/>
  <c r="P37" i="2"/>
  <c r="F90" i="1"/>
  <c r="D90" i="1"/>
  <c r="E87" i="2"/>
  <c r="E89" i="2"/>
  <c r="D77" i="2"/>
  <c r="D37" i="2"/>
  <c r="D80" i="2"/>
  <c r="E79" i="2"/>
  <c r="C90" i="1"/>
  <c r="D87" i="2"/>
  <c r="H95" i="3"/>
  <c r="M95" i="3"/>
  <c r="R95" i="3"/>
  <c r="G95" i="3"/>
  <c r="L95" i="3"/>
  <c r="Q95" i="3"/>
  <c r="F95" i="3"/>
  <c r="K95" i="3"/>
  <c r="P95" i="3"/>
  <c r="U95" i="3"/>
  <c r="E95" i="3"/>
  <c r="J95" i="3"/>
  <c r="O95" i="3"/>
  <c r="T95" i="3"/>
  <c r="D95" i="3"/>
  <c r="I95" i="3"/>
  <c r="N95" i="3"/>
  <c r="S95" i="3"/>
  <c r="H94" i="3"/>
  <c r="M94" i="3"/>
  <c r="R94" i="3"/>
  <c r="G94" i="3"/>
  <c r="L94" i="3"/>
  <c r="Q94" i="3"/>
  <c r="F94" i="3"/>
  <c r="K94" i="3"/>
  <c r="P94" i="3"/>
  <c r="U94" i="3"/>
  <c r="E94" i="3"/>
  <c r="J94" i="3"/>
  <c r="O94" i="3"/>
  <c r="D94" i="3"/>
  <c r="I94" i="3"/>
  <c r="N94" i="3"/>
  <c r="S94" i="3"/>
  <c r="E92" i="3"/>
  <c r="D82" i="3"/>
  <c r="H92" i="2"/>
  <c r="M92" i="2"/>
  <c r="G92" i="2"/>
  <c r="L92" i="2"/>
  <c r="Q92" i="2"/>
  <c r="F92" i="2"/>
  <c r="K92" i="2"/>
  <c r="P92" i="2"/>
  <c r="E92" i="2"/>
  <c r="D92" i="2"/>
  <c r="I92" i="2"/>
  <c r="N92" i="2"/>
  <c r="H91" i="2"/>
  <c r="G91" i="2"/>
  <c r="F91" i="2"/>
  <c r="K91" i="2"/>
  <c r="P91" i="2"/>
  <c r="E91" i="2"/>
  <c r="J91" i="2"/>
  <c r="D91" i="2"/>
  <c r="I91" i="2"/>
  <c r="N91" i="2"/>
  <c r="D79" i="2"/>
  <c r="R22" i="2"/>
  <c r="R23" i="2"/>
  <c r="N22" i="2"/>
  <c r="N23" i="2"/>
  <c r="N24" i="2"/>
  <c r="I22" i="2"/>
  <c r="I23" i="2"/>
  <c r="I24" i="2"/>
  <c r="I28" i="2"/>
  <c r="I32" i="2"/>
  <c r="I36" i="2"/>
  <c r="E22" i="2"/>
  <c r="E23" i="2"/>
  <c r="E24" i="2"/>
  <c r="F22" i="2"/>
  <c r="F36" i="2"/>
  <c r="Q21" i="2"/>
  <c r="Q23" i="2"/>
  <c r="Q24" i="2"/>
  <c r="N21" i="2"/>
  <c r="K21" i="2"/>
  <c r="H21" i="2"/>
  <c r="E21" i="2"/>
  <c r="G92" i="1"/>
  <c r="F92" i="1"/>
  <c r="E92" i="1"/>
  <c r="D92" i="1"/>
  <c r="C92" i="1"/>
  <c r="G91" i="1"/>
  <c r="F91" i="1"/>
  <c r="E91" i="1"/>
  <c r="D91" i="1"/>
  <c r="C91" i="1"/>
  <c r="G90" i="1"/>
  <c r="E90" i="1"/>
  <c r="F87" i="2"/>
  <c r="F89" i="2"/>
  <c r="G55" i="1"/>
  <c r="Q21" i="3"/>
  <c r="Q36" i="3"/>
  <c r="F55" i="1"/>
  <c r="N21" i="3"/>
  <c r="D55" i="1"/>
  <c r="H21" i="3"/>
  <c r="C55" i="1"/>
  <c r="E21" i="3"/>
  <c r="G54" i="1"/>
  <c r="F54" i="1"/>
  <c r="N22" i="3"/>
  <c r="D54" i="1"/>
  <c r="I22" i="3"/>
  <c r="I36" i="3"/>
  <c r="C54" i="1"/>
  <c r="G53" i="1"/>
  <c r="H79" i="3"/>
  <c r="P37" i="3"/>
  <c r="F53" i="1"/>
  <c r="G79" i="3"/>
  <c r="M37" i="3"/>
  <c r="D53" i="1"/>
  <c r="E79" i="3"/>
  <c r="C53" i="1"/>
  <c r="D74" i="3"/>
  <c r="U36" i="2"/>
  <c r="U23" i="2"/>
  <c r="T22" i="2"/>
  <c r="T23" i="2"/>
  <c r="T36" i="2"/>
  <c r="X36" i="2"/>
  <c r="AA36" i="2"/>
  <c r="AI23" i="2"/>
  <c r="AU22" i="3"/>
  <c r="H87" i="2"/>
  <c r="H89" i="2"/>
  <c r="H76" i="2"/>
  <c r="Q87" i="2"/>
  <c r="Q89" i="2"/>
  <c r="D90" i="3"/>
  <c r="D91" i="3"/>
  <c r="D79" i="3"/>
  <c r="D80" i="3"/>
  <c r="E76" i="3"/>
  <c r="D37" i="3"/>
  <c r="F37" i="3"/>
  <c r="F57" i="3"/>
  <c r="T22" i="3"/>
  <c r="R22" i="3"/>
  <c r="R23" i="3"/>
  <c r="Q22" i="3"/>
  <c r="H22" i="3"/>
  <c r="W22" i="3"/>
  <c r="K76" i="2"/>
  <c r="Y37" i="2"/>
  <c r="Z37" i="2"/>
  <c r="Z56" i="2"/>
  <c r="O87" i="2"/>
  <c r="O89" i="2"/>
  <c r="O76" i="2"/>
  <c r="AK37" i="2"/>
  <c r="AL37" i="2"/>
  <c r="AL56" i="2"/>
  <c r="M76" i="2"/>
  <c r="AE37" i="2"/>
  <c r="AG37" i="2"/>
  <c r="AG56" i="2"/>
  <c r="M87" i="2"/>
  <c r="M89" i="2"/>
  <c r="N87" i="2"/>
  <c r="N89" i="2"/>
  <c r="F76" i="2"/>
  <c r="J37" i="2"/>
  <c r="L37" i="2"/>
  <c r="L56" i="2"/>
  <c r="K37" i="2"/>
  <c r="K56" i="2"/>
  <c r="G87" i="2"/>
  <c r="G89" i="2"/>
  <c r="H22" i="2"/>
  <c r="H23" i="2"/>
  <c r="H24" i="2"/>
  <c r="D72" i="2"/>
  <c r="E70" i="2"/>
  <c r="E72" i="2"/>
  <c r="F70" i="2"/>
  <c r="F72" i="2"/>
  <c r="Z22" i="3"/>
  <c r="N23" i="3"/>
  <c r="AF22" i="3"/>
  <c r="AR22" i="3"/>
  <c r="AS22" i="3"/>
  <c r="AS36" i="3"/>
  <c r="O22" i="3"/>
  <c r="O23" i="3"/>
  <c r="O36" i="3"/>
  <c r="AL22" i="3"/>
  <c r="AL23" i="3"/>
  <c r="AM22" i="3"/>
  <c r="AP22" i="3"/>
  <c r="AP36" i="3"/>
  <c r="AP23" i="3"/>
  <c r="AO22" i="3"/>
  <c r="AJ37" i="2"/>
  <c r="AJ56" i="2"/>
  <c r="L22" i="3"/>
  <c r="K22" i="3"/>
  <c r="K36" i="3"/>
  <c r="E22" i="3"/>
  <c r="F22" i="3"/>
  <c r="J87" i="2"/>
  <c r="J89" i="2"/>
  <c r="J76" i="2"/>
  <c r="V37" i="2"/>
  <c r="AF37" i="2"/>
  <c r="AF56" i="2"/>
  <c r="AM37" i="2"/>
  <c r="AM56" i="2"/>
  <c r="I87" i="2"/>
  <c r="I89" i="2"/>
  <c r="I76" i="2"/>
  <c r="S37" i="2"/>
  <c r="T37" i="2"/>
  <c r="T56" i="2"/>
  <c r="AL23" i="2"/>
  <c r="AL36" i="2"/>
  <c r="AC22" i="3"/>
  <c r="AD22" i="3"/>
  <c r="AD36" i="3"/>
  <c r="N36" i="3"/>
  <c r="P76" i="2"/>
  <c r="AN37" i="2"/>
  <c r="AO37" i="2"/>
  <c r="AO56" i="2"/>
  <c r="P87" i="2"/>
  <c r="P89" i="2"/>
  <c r="Q37" i="2"/>
  <c r="Q56" i="2"/>
  <c r="R37" i="2"/>
  <c r="R56" i="2"/>
  <c r="L76" i="2"/>
  <c r="AB37" i="2"/>
  <c r="AC37" i="2"/>
  <c r="AC56" i="2"/>
  <c r="L87" i="2"/>
  <c r="L89" i="2"/>
  <c r="AS37" i="2"/>
  <c r="AS56" i="2"/>
  <c r="AR37" i="2"/>
  <c r="AR56" i="2"/>
  <c r="AD36" i="2"/>
  <c r="AD23" i="2"/>
  <c r="AI22" i="3"/>
  <c r="AI23" i="3"/>
  <c r="AJ22" i="3"/>
  <c r="R87" i="2"/>
  <c r="R89" i="2"/>
  <c r="AG36" i="2"/>
  <c r="AF23" i="2"/>
  <c r="X37" i="2"/>
  <c r="X56" i="2"/>
  <c r="W37" i="2"/>
  <c r="W56" i="2"/>
  <c r="AC23" i="3"/>
  <c r="AM36" i="3"/>
  <c r="AM23" i="3"/>
  <c r="AD23" i="3"/>
  <c r="AL36" i="3"/>
  <c r="G37" i="2"/>
  <c r="H37" i="2"/>
  <c r="H56" i="2"/>
  <c r="S87" i="2"/>
  <c r="S89" i="2"/>
  <c r="G70" i="2"/>
  <c r="G72" i="2"/>
  <c r="D89" i="2"/>
  <c r="D88" i="2"/>
  <c r="F92" i="3"/>
  <c r="E53" i="1"/>
  <c r="N36" i="2"/>
  <c r="Q22" i="2"/>
  <c r="I37" i="2"/>
  <c r="I56" i="2"/>
  <c r="R36" i="2"/>
  <c r="D90" i="2"/>
  <c r="D93" i="2"/>
  <c r="BA37" i="2"/>
  <c r="BA56" i="2"/>
  <c r="AU37" i="2"/>
  <c r="AU56" i="2"/>
  <c r="AP37" i="2"/>
  <c r="AP56" i="2"/>
  <c r="AD37" i="2"/>
  <c r="AD56" i="2"/>
  <c r="AA37" i="2"/>
  <c r="AA56" i="2"/>
  <c r="U37" i="2"/>
  <c r="U56" i="2"/>
  <c r="F37" i="2"/>
  <c r="F56" i="2"/>
  <c r="E37" i="2"/>
  <c r="E56" i="2"/>
  <c r="E74" i="2"/>
  <c r="E77" i="2"/>
  <c r="E57" i="2"/>
  <c r="D94" i="2"/>
  <c r="E86" i="2"/>
  <c r="E88" i="2"/>
  <c r="F57" i="2"/>
  <c r="D81" i="2"/>
  <c r="D20" i="2"/>
  <c r="H70" i="2"/>
  <c r="H72" i="2"/>
  <c r="F74" i="2"/>
  <c r="F77" i="2"/>
  <c r="E80" i="2"/>
  <c r="I70" i="2"/>
  <c r="I72" i="2"/>
  <c r="F20" i="2"/>
  <c r="E20" i="2"/>
  <c r="E90" i="2"/>
  <c r="E93" i="2"/>
  <c r="F79" i="2"/>
  <c r="E81" i="2"/>
  <c r="G20" i="2"/>
  <c r="G74" i="2"/>
  <c r="G77" i="2"/>
  <c r="F80" i="2"/>
  <c r="G79" i="2"/>
  <c r="I57" i="2"/>
  <c r="H57" i="2"/>
  <c r="E94" i="2"/>
  <c r="F86" i="2"/>
  <c r="F88" i="2"/>
  <c r="E29" i="2"/>
  <c r="E33" i="2"/>
  <c r="E55" i="2"/>
  <c r="E58" i="2"/>
  <c r="E62" i="2"/>
  <c r="E64" i="2"/>
  <c r="E65" i="2"/>
  <c r="E38" i="2"/>
  <c r="J70" i="2"/>
  <c r="J72" i="2"/>
  <c r="H74" i="2"/>
  <c r="H77" i="2"/>
  <c r="G80" i="2"/>
  <c r="H79" i="2"/>
  <c r="I20" i="2"/>
  <c r="H20" i="2"/>
  <c r="F81" i="2"/>
  <c r="J20" i="2"/>
  <c r="K70" i="2"/>
  <c r="K72" i="2"/>
  <c r="F90" i="2"/>
  <c r="F93" i="2"/>
  <c r="F94" i="2"/>
  <c r="G86" i="2"/>
  <c r="G88" i="2"/>
  <c r="K20" i="2"/>
  <c r="L20" i="2"/>
  <c r="I27" i="2"/>
  <c r="I31" i="2"/>
  <c r="I34" i="2"/>
  <c r="I40" i="2"/>
  <c r="I43" i="2"/>
  <c r="I45" i="2"/>
  <c r="I29" i="2"/>
  <c r="I33" i="2"/>
  <c r="I55" i="2"/>
  <c r="I58" i="2"/>
  <c r="I62" i="2"/>
  <c r="I64" i="2"/>
  <c r="I65" i="2"/>
  <c r="I38" i="2"/>
  <c r="I74" i="2"/>
  <c r="I77" i="2"/>
  <c r="H80" i="2"/>
  <c r="I79" i="2"/>
  <c r="G81" i="2"/>
  <c r="M20" i="2"/>
  <c r="G90" i="2"/>
  <c r="G93" i="2"/>
  <c r="G94" i="2"/>
  <c r="H86" i="2"/>
  <c r="H88" i="2"/>
  <c r="K57" i="2"/>
  <c r="L57" i="2"/>
  <c r="L70" i="2"/>
  <c r="L72" i="2"/>
  <c r="N20" i="2"/>
  <c r="O20" i="2"/>
  <c r="J74" i="2"/>
  <c r="J77" i="2"/>
  <c r="I80" i="2"/>
  <c r="J79" i="2"/>
  <c r="H81" i="2"/>
  <c r="P20" i="2"/>
  <c r="M70" i="2"/>
  <c r="M72" i="2"/>
  <c r="H90" i="2"/>
  <c r="H93" i="2"/>
  <c r="H94" i="2"/>
  <c r="I86" i="2"/>
  <c r="I88" i="2"/>
  <c r="N57" i="2"/>
  <c r="O57" i="2"/>
  <c r="Q20" i="2"/>
  <c r="R20" i="2"/>
  <c r="R24" i="2"/>
  <c r="K74" i="2"/>
  <c r="K77" i="2"/>
  <c r="J80" i="2"/>
  <c r="K79" i="2"/>
  <c r="I81" i="2"/>
  <c r="S20" i="2"/>
  <c r="I90" i="2"/>
  <c r="I93" i="2"/>
  <c r="Q57" i="2"/>
  <c r="R57" i="2"/>
  <c r="N70" i="2"/>
  <c r="N72" i="2"/>
  <c r="U20" i="2"/>
  <c r="U24" i="2"/>
  <c r="T20" i="2"/>
  <c r="T24" i="2"/>
  <c r="L74" i="2"/>
  <c r="L77" i="2"/>
  <c r="K80" i="2"/>
  <c r="L79" i="2"/>
  <c r="J81" i="2"/>
  <c r="V20" i="2"/>
  <c r="O70" i="2"/>
  <c r="O72" i="2"/>
  <c r="T57" i="2"/>
  <c r="U57" i="2"/>
  <c r="I94" i="2"/>
  <c r="J86" i="2"/>
  <c r="J88" i="2"/>
  <c r="W20" i="2"/>
  <c r="W24" i="2"/>
  <c r="X20" i="2"/>
  <c r="X24" i="2"/>
  <c r="M74" i="2"/>
  <c r="M77" i="2"/>
  <c r="L80" i="2"/>
  <c r="M79" i="2"/>
  <c r="K81" i="2"/>
  <c r="Y20" i="2"/>
  <c r="T29" i="2"/>
  <c r="T33" i="2"/>
  <c r="T55" i="2"/>
  <c r="T58" i="2"/>
  <c r="T62" i="2"/>
  <c r="T64" i="2"/>
  <c r="T65" i="2"/>
  <c r="T38" i="2"/>
  <c r="T27" i="2"/>
  <c r="T31" i="2"/>
  <c r="T28" i="2"/>
  <c r="T32" i="2"/>
  <c r="U29" i="2"/>
  <c r="U33" i="2"/>
  <c r="U55" i="2"/>
  <c r="U58" i="2"/>
  <c r="U62" i="2"/>
  <c r="U64" i="2"/>
  <c r="U65" i="2"/>
  <c r="U38" i="2"/>
  <c r="U27" i="2"/>
  <c r="U31" i="2"/>
  <c r="U28" i="2"/>
  <c r="U32" i="2"/>
  <c r="J90" i="2"/>
  <c r="J93" i="2"/>
  <c r="J94" i="2"/>
  <c r="K86" i="2"/>
  <c r="K88" i="2"/>
  <c r="P70" i="2"/>
  <c r="P72" i="2"/>
  <c r="U34" i="2"/>
  <c r="U40" i="2"/>
  <c r="U43" i="2"/>
  <c r="U45" i="2"/>
  <c r="T34" i="2"/>
  <c r="T40" i="2"/>
  <c r="AA20" i="2"/>
  <c r="AA24" i="2"/>
  <c r="Z20" i="2"/>
  <c r="Z24" i="2"/>
  <c r="N74" i="2"/>
  <c r="N77" i="2"/>
  <c r="M80" i="2"/>
  <c r="N79" i="2"/>
  <c r="L81" i="2"/>
  <c r="AB20" i="2"/>
  <c r="X27" i="2"/>
  <c r="X31" i="2"/>
  <c r="X28" i="2"/>
  <c r="X32" i="2"/>
  <c r="X29" i="2"/>
  <c r="X33" i="2"/>
  <c r="X55" i="2"/>
  <c r="W27" i="2"/>
  <c r="W31" i="2"/>
  <c r="W28" i="2"/>
  <c r="W32" i="2"/>
  <c r="W29" i="2"/>
  <c r="W33" i="2"/>
  <c r="W55" i="2"/>
  <c r="Q70" i="2"/>
  <c r="Q72" i="2"/>
  <c r="K90" i="2"/>
  <c r="K93" i="2"/>
  <c r="K94" i="2"/>
  <c r="L86" i="2"/>
  <c r="L88" i="2"/>
  <c r="W57" i="2"/>
  <c r="X57" i="2"/>
  <c r="W34" i="2"/>
  <c r="X58" i="2"/>
  <c r="X62" i="2"/>
  <c r="X64" i="2"/>
  <c r="X65" i="2"/>
  <c r="X38" i="2"/>
  <c r="X34" i="2"/>
  <c r="W58" i="2"/>
  <c r="W62" i="2"/>
  <c r="W64" i="2"/>
  <c r="W65" i="2"/>
  <c r="W38" i="2"/>
  <c r="W40" i="2"/>
  <c r="AD20" i="2"/>
  <c r="AD24" i="2"/>
  <c r="AC20" i="2"/>
  <c r="AC24" i="2"/>
  <c r="O74" i="2"/>
  <c r="O77" i="2"/>
  <c r="N80" i="2"/>
  <c r="O79" i="2"/>
  <c r="M81" i="2"/>
  <c r="AE20" i="2"/>
  <c r="Z27" i="2"/>
  <c r="Z31" i="2"/>
  <c r="Z28" i="2"/>
  <c r="Z32" i="2"/>
  <c r="Z29" i="2"/>
  <c r="Z33" i="2"/>
  <c r="Z55" i="2"/>
  <c r="AA28" i="2"/>
  <c r="AA32" i="2"/>
  <c r="AA29" i="2"/>
  <c r="AA33" i="2"/>
  <c r="AA55" i="2"/>
  <c r="AA27" i="2"/>
  <c r="AA31" i="2"/>
  <c r="L90" i="2"/>
  <c r="L93" i="2"/>
  <c r="L94" i="2"/>
  <c r="M86" i="2"/>
  <c r="M88" i="2"/>
  <c r="AA57" i="2"/>
  <c r="AA58" i="2"/>
  <c r="AA62" i="2"/>
  <c r="AA64" i="2"/>
  <c r="AA65" i="2"/>
  <c r="AA38" i="2"/>
  <c r="Z57" i="2"/>
  <c r="Z58" i="2"/>
  <c r="Z62" i="2"/>
  <c r="Z64" i="2"/>
  <c r="Z65" i="2"/>
  <c r="Z38" i="2"/>
  <c r="R70" i="2"/>
  <c r="R72" i="2"/>
  <c r="AA34" i="2"/>
  <c r="AA40" i="2"/>
  <c r="AA43" i="2"/>
  <c r="AA45" i="2"/>
  <c r="Z34" i="2"/>
  <c r="Z40" i="2"/>
  <c r="AG20" i="2"/>
  <c r="AG24" i="2"/>
  <c r="AF20" i="2"/>
  <c r="AF24" i="2"/>
  <c r="P74" i="2"/>
  <c r="P77" i="2"/>
  <c r="O80" i="2"/>
  <c r="P79" i="2"/>
  <c r="N81" i="2"/>
  <c r="AH20" i="2"/>
  <c r="AC28" i="2"/>
  <c r="AC32" i="2"/>
  <c r="AC29" i="2"/>
  <c r="AC33" i="2"/>
  <c r="AC55" i="2"/>
  <c r="AC27" i="2"/>
  <c r="AC31" i="2"/>
  <c r="AC34" i="2"/>
  <c r="AD27" i="2"/>
  <c r="AD31" i="2"/>
  <c r="AD29" i="2"/>
  <c r="AD33" i="2"/>
  <c r="AD55" i="2"/>
  <c r="AD28" i="2"/>
  <c r="AD32" i="2"/>
  <c r="X40" i="2"/>
  <c r="X43" i="2"/>
  <c r="X45" i="2"/>
  <c r="S70" i="2"/>
  <c r="S72" i="2"/>
  <c r="M90" i="2"/>
  <c r="M93" i="2"/>
  <c r="M94" i="2"/>
  <c r="N86" i="2"/>
  <c r="N88" i="2"/>
  <c r="AD57" i="2"/>
  <c r="AC57" i="2"/>
  <c r="AD34" i="2"/>
  <c r="AC58" i="2"/>
  <c r="AC62" i="2"/>
  <c r="AC64" i="2"/>
  <c r="AC65" i="2"/>
  <c r="AC38" i="2"/>
  <c r="AC40" i="2"/>
  <c r="AJ20" i="2"/>
  <c r="AJ24" i="2"/>
  <c r="AI20" i="2"/>
  <c r="AI24" i="2"/>
  <c r="AD58" i="2"/>
  <c r="AD62" i="2"/>
  <c r="AD64" i="2"/>
  <c r="AD65" i="2"/>
  <c r="AD38" i="2"/>
  <c r="Q74" i="2"/>
  <c r="Q77" i="2"/>
  <c r="P80" i="2"/>
  <c r="Q79" i="2"/>
  <c r="O81" i="2"/>
  <c r="AK20" i="2"/>
  <c r="AF29" i="2"/>
  <c r="AF33" i="2"/>
  <c r="AF55" i="2"/>
  <c r="AF27" i="2"/>
  <c r="AF31" i="2"/>
  <c r="AF28" i="2"/>
  <c r="AF32" i="2"/>
  <c r="AG28" i="2"/>
  <c r="AG32" i="2"/>
  <c r="AG27" i="2"/>
  <c r="AG31" i="2"/>
  <c r="AG29" i="2"/>
  <c r="AG33" i="2"/>
  <c r="AG55" i="2"/>
  <c r="N90" i="2"/>
  <c r="N93" i="2"/>
  <c r="N94" i="2"/>
  <c r="O86" i="2"/>
  <c r="O88" i="2"/>
  <c r="AF57" i="2"/>
  <c r="AF58" i="2"/>
  <c r="AF62" i="2"/>
  <c r="AF64" i="2"/>
  <c r="AF65" i="2"/>
  <c r="AF38" i="2"/>
  <c r="AG57" i="2"/>
  <c r="AG58" i="2"/>
  <c r="AG62" i="2"/>
  <c r="AG64" i="2"/>
  <c r="AG65" i="2"/>
  <c r="AG38" i="2"/>
  <c r="T70" i="2"/>
  <c r="T72" i="2"/>
  <c r="AD37" i="3"/>
  <c r="AD57" i="3"/>
  <c r="AD40" i="2"/>
  <c r="AD43" i="2"/>
  <c r="AD45" i="2"/>
  <c r="AG34" i="2"/>
  <c r="AG40" i="2"/>
  <c r="AG43" i="2"/>
  <c r="AG45" i="2"/>
  <c r="AF34" i="2"/>
  <c r="AF40" i="2"/>
  <c r="AM20" i="2"/>
  <c r="AM24" i="2"/>
  <c r="AL20" i="2"/>
  <c r="AL24" i="2"/>
  <c r="R74" i="2"/>
  <c r="R77" i="2"/>
  <c r="Q80" i="2"/>
  <c r="R79" i="2"/>
  <c r="P81" i="2"/>
  <c r="AN20" i="2"/>
  <c r="AI28" i="2"/>
  <c r="AI32" i="2"/>
  <c r="AI29" i="2"/>
  <c r="AI33" i="2"/>
  <c r="AI55" i="2"/>
  <c r="AI27" i="2"/>
  <c r="AI31" i="2"/>
  <c r="AI34" i="2"/>
  <c r="AJ28" i="2"/>
  <c r="AJ32" i="2"/>
  <c r="AJ27" i="2"/>
  <c r="AJ31" i="2"/>
  <c r="AJ29" i="2"/>
  <c r="AJ33" i="2"/>
  <c r="AJ55" i="2"/>
  <c r="U70" i="2"/>
  <c r="U72" i="2"/>
  <c r="O90" i="2"/>
  <c r="O93" i="2"/>
  <c r="AJ57" i="2"/>
  <c r="AI57" i="2"/>
  <c r="AJ34" i="2"/>
  <c r="AI58" i="2"/>
  <c r="AI62" i="2"/>
  <c r="AI64" i="2"/>
  <c r="AI65" i="2"/>
  <c r="AI38" i="2"/>
  <c r="AI40" i="2"/>
  <c r="AO20" i="2"/>
  <c r="AO24" i="2"/>
  <c r="AP20" i="2"/>
  <c r="AP24" i="2"/>
  <c r="AJ58" i="2"/>
  <c r="AJ62" i="2"/>
  <c r="AJ64" i="2"/>
  <c r="AJ65" i="2"/>
  <c r="AJ38" i="2"/>
  <c r="S74" i="2"/>
  <c r="S77" i="2"/>
  <c r="R80" i="2"/>
  <c r="S79" i="2"/>
  <c r="Q81" i="2"/>
  <c r="AQ20" i="2"/>
  <c r="AL27" i="2"/>
  <c r="AL31" i="2"/>
  <c r="AL29" i="2"/>
  <c r="AL33" i="2"/>
  <c r="AL55" i="2"/>
  <c r="AL28" i="2"/>
  <c r="AL32" i="2"/>
  <c r="AM27" i="2"/>
  <c r="AM31" i="2"/>
  <c r="AM28" i="2"/>
  <c r="AM32" i="2"/>
  <c r="AM29" i="2"/>
  <c r="AM33" i="2"/>
  <c r="AM55" i="2"/>
  <c r="AM57" i="2"/>
  <c r="AM58" i="2"/>
  <c r="AM62" i="2"/>
  <c r="AM64" i="2"/>
  <c r="AM65" i="2"/>
  <c r="AM38" i="2"/>
  <c r="AL57" i="2"/>
  <c r="AL58" i="2"/>
  <c r="AL62" i="2"/>
  <c r="AL64" i="2"/>
  <c r="AL65" i="2"/>
  <c r="AL38" i="2"/>
  <c r="O94" i="2"/>
  <c r="P86" i="2"/>
  <c r="P88" i="2"/>
  <c r="AE37" i="3"/>
  <c r="AJ40" i="2"/>
  <c r="AJ43" i="2"/>
  <c r="AJ45" i="2"/>
  <c r="AM34" i="2"/>
  <c r="AM40" i="2"/>
  <c r="AM43" i="2"/>
  <c r="AM45" i="2"/>
  <c r="AL34" i="2"/>
  <c r="AL40" i="2"/>
  <c r="AS20" i="2"/>
  <c r="AR20" i="2"/>
  <c r="AR24" i="2"/>
  <c r="AR28" i="2" s="1"/>
  <c r="AR32" i="2" s="1"/>
  <c r="AR27" i="2"/>
  <c r="AR31" i="2" s="1"/>
  <c r="T74" i="2"/>
  <c r="T77" i="2"/>
  <c r="S80" i="2"/>
  <c r="T79" i="2"/>
  <c r="R81" i="2"/>
  <c r="AT20" i="2"/>
  <c r="AP27" i="2"/>
  <c r="AP31" i="2"/>
  <c r="AP29" i="2"/>
  <c r="AP33" i="2"/>
  <c r="AP55" i="2"/>
  <c r="AP28" i="2"/>
  <c r="AP32" i="2"/>
  <c r="AO28" i="2"/>
  <c r="AO32" i="2"/>
  <c r="AO29" i="2"/>
  <c r="AO33" i="2"/>
  <c r="AO55" i="2"/>
  <c r="AO27" i="2"/>
  <c r="AO31" i="2"/>
  <c r="AO34" i="2"/>
  <c r="P90" i="2"/>
  <c r="P93" i="2"/>
  <c r="AG37" i="3"/>
  <c r="AG57" i="3"/>
  <c r="AF37" i="3"/>
  <c r="AF57" i="3"/>
  <c r="AP34" i="2"/>
  <c r="AU20" i="2"/>
  <c r="AV20" i="2"/>
  <c r="U74" i="2"/>
  <c r="U77" i="2"/>
  <c r="U80" i="2"/>
  <c r="T80" i="2"/>
  <c r="U79" i="2"/>
  <c r="S81" i="2"/>
  <c r="AW20" i="2"/>
  <c r="AP57" i="2"/>
  <c r="AP58" i="2"/>
  <c r="AP62" i="2"/>
  <c r="AP64" i="2"/>
  <c r="AP65" i="2"/>
  <c r="AP38" i="2"/>
  <c r="AO57" i="2"/>
  <c r="AO58" i="2"/>
  <c r="AO62" i="2"/>
  <c r="AO64" i="2"/>
  <c r="AO65" i="2"/>
  <c r="AO38" i="2"/>
  <c r="AO40" i="2"/>
  <c r="P94" i="2"/>
  <c r="Q86" i="2"/>
  <c r="Q88" i="2"/>
  <c r="AJ37" i="3"/>
  <c r="AJ57" i="3"/>
  <c r="AP40" i="2"/>
  <c r="AP43" i="2"/>
  <c r="AP45" i="2"/>
  <c r="U81" i="2"/>
  <c r="BC20" i="2"/>
  <c r="BE20" i="2"/>
  <c r="AX20" i="2"/>
  <c r="AX24" i="2"/>
  <c r="AX28" i="2" s="1"/>
  <c r="AX32" i="2" s="1"/>
  <c r="AY20" i="2"/>
  <c r="T81" i="2"/>
  <c r="AZ20" i="2"/>
  <c r="Q90" i="2"/>
  <c r="Q93" i="2"/>
  <c r="BD20" i="2"/>
  <c r="BA20" i="2"/>
  <c r="BA24" i="2"/>
  <c r="BA29" i="2"/>
  <c r="BA33" i="2"/>
  <c r="BA55" i="2"/>
  <c r="BA58" i="2"/>
  <c r="BA62" i="2"/>
  <c r="BA64" i="2"/>
  <c r="BA65" i="2"/>
  <c r="BA38" i="2"/>
  <c r="BB20" i="2"/>
  <c r="BB24" i="2"/>
  <c r="BB29" i="2" s="1"/>
  <c r="BB33" i="2" s="1"/>
  <c r="BB55" i="2" s="1"/>
  <c r="BB58" i="2" s="1"/>
  <c r="BB62" i="2" s="1"/>
  <c r="BB64" i="2" s="1"/>
  <c r="BB65" i="2" s="1"/>
  <c r="BB38" i="2" s="1"/>
  <c r="AR57" i="2"/>
  <c r="AS57" i="2"/>
  <c r="Q94" i="2"/>
  <c r="R86" i="2"/>
  <c r="R88" i="2"/>
  <c r="R90" i="2"/>
  <c r="R93" i="2"/>
  <c r="AU57" i="2"/>
  <c r="AV57" i="2"/>
  <c r="R94" i="2"/>
  <c r="S86" i="2"/>
  <c r="S88" i="2"/>
  <c r="AP57" i="3"/>
  <c r="AO37" i="3"/>
  <c r="AO57" i="3"/>
  <c r="S90" i="2"/>
  <c r="S93" i="2"/>
  <c r="S94" i="2"/>
  <c r="T86" i="2"/>
  <c r="T88" i="2"/>
  <c r="T90" i="2"/>
  <c r="T93" i="2"/>
  <c r="AX57" i="2"/>
  <c r="AY57" i="2"/>
  <c r="BB57" i="2"/>
  <c r="BA57" i="2"/>
  <c r="T94" i="2"/>
  <c r="U86" i="2"/>
  <c r="U88" i="2"/>
  <c r="U90" i="2"/>
  <c r="U93" i="2"/>
  <c r="AU37" i="3"/>
  <c r="AU57" i="3"/>
  <c r="BE57" i="2"/>
  <c r="BD57" i="2"/>
  <c r="U94" i="2"/>
  <c r="AX37" i="3"/>
  <c r="AX57" i="3"/>
  <c r="AZ37" i="3"/>
  <c r="BB37" i="3"/>
  <c r="BB57" i="3"/>
  <c r="BC37" i="3"/>
  <c r="BD37" i="3"/>
  <c r="BD57" i="3"/>
  <c r="BE37" i="3"/>
  <c r="BE57" i="3"/>
  <c r="AV36" i="3"/>
  <c r="F23" i="3"/>
  <c r="F36" i="3"/>
  <c r="T23" i="3"/>
  <c r="K23" i="3"/>
  <c r="AX36" i="3"/>
  <c r="W36" i="3"/>
  <c r="AG23" i="3"/>
  <c r="R36" i="3"/>
  <c r="E37" i="3"/>
  <c r="E57" i="3"/>
  <c r="I23" i="3"/>
  <c r="AM37" i="3"/>
  <c r="AM57" i="3"/>
  <c r="AL37" i="3"/>
  <c r="AL57" i="3"/>
  <c r="AY57" i="3"/>
  <c r="W37" i="3"/>
  <c r="W57" i="3"/>
  <c r="X57" i="3"/>
  <c r="AA37" i="3"/>
  <c r="AA57" i="3"/>
  <c r="AR36" i="3"/>
  <c r="R29" i="2"/>
  <c r="R33" i="2"/>
  <c r="R55" i="2"/>
  <c r="R58" i="2"/>
  <c r="R62" i="2"/>
  <c r="R64" i="2"/>
  <c r="R65" i="2"/>
  <c r="R38" i="2"/>
  <c r="R28" i="2"/>
  <c r="R32" i="2"/>
  <c r="R27" i="2"/>
  <c r="R31" i="2"/>
  <c r="R34" i="2"/>
  <c r="R40" i="2"/>
  <c r="R43" i="2"/>
  <c r="Q36" i="2"/>
  <c r="E28" i="2"/>
  <c r="E32" i="2"/>
  <c r="E27" i="2"/>
  <c r="E31" i="2"/>
  <c r="N28" i="2"/>
  <c r="N32" i="2"/>
  <c r="N29" i="2"/>
  <c r="N33" i="2"/>
  <c r="N55" i="2"/>
  <c r="N58" i="2"/>
  <c r="N62" i="2"/>
  <c r="N64" i="2"/>
  <c r="N65" i="2"/>
  <c r="N38" i="2"/>
  <c r="N27" i="2"/>
  <c r="N31" i="2"/>
  <c r="Q29" i="2"/>
  <c r="Q33" i="2"/>
  <c r="Q55" i="2"/>
  <c r="Q58" i="2"/>
  <c r="Q62" i="2"/>
  <c r="Q64" i="2"/>
  <c r="Q65" i="2"/>
  <c r="Q38" i="2"/>
  <c r="Q28" i="2"/>
  <c r="Q32" i="2"/>
  <c r="Q27" i="2"/>
  <c r="Q31" i="2"/>
  <c r="Q34" i="2"/>
  <c r="Q40" i="2"/>
  <c r="K22" i="2"/>
  <c r="L22" i="2"/>
  <c r="F23" i="2"/>
  <c r="F24" i="2"/>
  <c r="H28" i="2"/>
  <c r="H32" i="2"/>
  <c r="H29" i="2"/>
  <c r="H33" i="2"/>
  <c r="H55" i="2"/>
  <c r="H58" i="2"/>
  <c r="H62" i="2"/>
  <c r="H64" i="2"/>
  <c r="H65" i="2"/>
  <c r="H38" i="2"/>
  <c r="H27" i="2"/>
  <c r="H31" i="2"/>
  <c r="H34" i="2"/>
  <c r="E36" i="2"/>
  <c r="H36" i="2"/>
  <c r="O22" i="2"/>
  <c r="H40" i="2"/>
  <c r="F27" i="2"/>
  <c r="F31" i="2"/>
  <c r="F29" i="2"/>
  <c r="F33" i="2"/>
  <c r="F55" i="2"/>
  <c r="F58" i="2"/>
  <c r="F62" i="2"/>
  <c r="F64" i="2"/>
  <c r="F65" i="2"/>
  <c r="F38" i="2"/>
  <c r="F28" i="2"/>
  <c r="F32" i="2"/>
  <c r="L23" i="2"/>
  <c r="L24" i="2"/>
  <c r="L36" i="2"/>
  <c r="K36" i="2"/>
  <c r="K23" i="2"/>
  <c r="K24" i="2"/>
  <c r="N34" i="2"/>
  <c r="N40" i="2"/>
  <c r="E34" i="2"/>
  <c r="E40" i="2"/>
  <c r="R45" i="2"/>
  <c r="O23" i="2"/>
  <c r="O24" i="2"/>
  <c r="O36" i="2"/>
  <c r="O27" i="2"/>
  <c r="O31" i="2"/>
  <c r="O28" i="2"/>
  <c r="O32" i="2"/>
  <c r="O29" i="2"/>
  <c r="O33" i="2"/>
  <c r="O55" i="2"/>
  <c r="O58" i="2"/>
  <c r="O62" i="2"/>
  <c r="O64" i="2"/>
  <c r="O65" i="2"/>
  <c r="O38" i="2"/>
  <c r="K28" i="2"/>
  <c r="K32" i="2"/>
  <c r="K29" i="2"/>
  <c r="K33" i="2"/>
  <c r="K55" i="2"/>
  <c r="K58" i="2"/>
  <c r="K62" i="2"/>
  <c r="K64" i="2"/>
  <c r="K65" i="2"/>
  <c r="K38" i="2"/>
  <c r="K27" i="2"/>
  <c r="K31" i="2"/>
  <c r="K34" i="2"/>
  <c r="K40" i="2"/>
  <c r="L27" i="2"/>
  <c r="L31" i="2"/>
  <c r="L28" i="2"/>
  <c r="L32" i="2"/>
  <c r="L29" i="2"/>
  <c r="L33" i="2"/>
  <c r="L55" i="2"/>
  <c r="L58" i="2"/>
  <c r="L62" i="2"/>
  <c r="L64" i="2"/>
  <c r="L65" i="2"/>
  <c r="L38" i="2"/>
  <c r="F34" i="2"/>
  <c r="F40" i="2"/>
  <c r="F43" i="2"/>
  <c r="F45" i="2"/>
  <c r="L34" i="2"/>
  <c r="L40" i="2"/>
  <c r="L43" i="2"/>
  <c r="L45" i="2"/>
  <c r="O34" i="2"/>
  <c r="O40" i="2"/>
  <c r="O43" i="2"/>
  <c r="O45" i="2"/>
  <c r="AU36" i="3"/>
  <c r="E72" i="3"/>
  <c r="D83" i="3"/>
  <c r="E82" i="3"/>
  <c r="L36" i="3"/>
  <c r="L23" i="3"/>
  <c r="H36" i="3"/>
  <c r="H23" i="3"/>
  <c r="T37" i="3"/>
  <c r="T57" i="3"/>
  <c r="U37" i="3"/>
  <c r="U57" i="3"/>
  <c r="O37" i="3"/>
  <c r="O57" i="3"/>
  <c r="N37" i="3"/>
  <c r="N57" i="3"/>
  <c r="R37" i="3"/>
  <c r="R57" i="3"/>
  <c r="Q37" i="3"/>
  <c r="Q57" i="3"/>
  <c r="BA37" i="3"/>
  <c r="BA57" i="3"/>
  <c r="Q23" i="3"/>
  <c r="D93" i="3"/>
  <c r="D96" i="3"/>
  <c r="D97" i="3"/>
  <c r="E89" i="3"/>
  <c r="E91" i="3"/>
  <c r="Z23" i="3"/>
  <c r="Z36" i="3"/>
  <c r="AJ36" i="3"/>
  <c r="AJ23" i="3"/>
  <c r="U23" i="3"/>
  <c r="U36" i="3"/>
  <c r="D84" i="3"/>
  <c r="D20" i="3"/>
  <c r="AR37" i="3"/>
  <c r="AR57" i="3"/>
  <c r="AS37" i="3"/>
  <c r="AS57" i="3"/>
  <c r="AF23" i="3"/>
  <c r="AF36" i="3"/>
  <c r="E23" i="3"/>
  <c r="E36" i="3"/>
  <c r="AO23" i="3"/>
  <c r="AO36" i="3"/>
  <c r="AA23" i="3"/>
  <c r="AA36" i="3"/>
  <c r="D92" i="3"/>
  <c r="E93" i="3"/>
  <c r="E96" i="3"/>
  <c r="E97" i="3"/>
  <c r="F89" i="3"/>
  <c r="F91" i="3"/>
  <c r="E58" i="3"/>
  <c r="F58" i="3"/>
  <c r="E20" i="3"/>
  <c r="E24" i="3"/>
  <c r="F20" i="3"/>
  <c r="F24" i="3"/>
  <c r="E77" i="3"/>
  <c r="E74" i="3"/>
  <c r="G37" i="3"/>
  <c r="E80" i="3"/>
  <c r="F76" i="3"/>
  <c r="F29" i="3"/>
  <c r="F33" i="3"/>
  <c r="F56" i="3"/>
  <c r="F59" i="3"/>
  <c r="F63" i="3"/>
  <c r="F65" i="3"/>
  <c r="F66" i="3"/>
  <c r="F38" i="3"/>
  <c r="F28" i="3"/>
  <c r="F32" i="3"/>
  <c r="F27" i="3"/>
  <c r="F31" i="3"/>
  <c r="F34" i="3"/>
  <c r="F40" i="3"/>
  <c r="F43" i="3"/>
  <c r="F45" i="3"/>
  <c r="E83" i="3"/>
  <c r="F72" i="3"/>
  <c r="E28" i="3"/>
  <c r="E32" i="3"/>
  <c r="E29" i="3"/>
  <c r="E33" i="3"/>
  <c r="E56" i="3"/>
  <c r="E59" i="3"/>
  <c r="E63" i="3"/>
  <c r="E65" i="3"/>
  <c r="E66" i="3"/>
  <c r="E38" i="3"/>
  <c r="E27" i="3"/>
  <c r="E31" i="3"/>
  <c r="F93" i="3"/>
  <c r="F96" i="3"/>
  <c r="I58" i="3"/>
  <c r="H58" i="3"/>
  <c r="K58" i="3"/>
  <c r="L58" i="3"/>
  <c r="F97" i="3"/>
  <c r="G89" i="3"/>
  <c r="G91" i="3"/>
  <c r="E34" i="3"/>
  <c r="E40" i="3"/>
  <c r="F74" i="3"/>
  <c r="F77" i="3"/>
  <c r="J37" i="3"/>
  <c r="F82" i="3"/>
  <c r="E84" i="3"/>
  <c r="G20" i="3"/>
  <c r="F80" i="3"/>
  <c r="G76" i="3"/>
  <c r="G80" i="3"/>
  <c r="H76" i="3"/>
  <c r="H80" i="3"/>
  <c r="I76" i="3"/>
  <c r="I80" i="3"/>
  <c r="J76" i="3"/>
  <c r="J80" i="3"/>
  <c r="K76" i="3"/>
  <c r="K80" i="3"/>
  <c r="L76" i="3"/>
  <c r="L80" i="3"/>
  <c r="M76" i="3"/>
  <c r="M80" i="3"/>
  <c r="N76" i="3"/>
  <c r="N80" i="3"/>
  <c r="O76" i="3"/>
  <c r="O80" i="3"/>
  <c r="P76" i="3"/>
  <c r="P80" i="3"/>
  <c r="Q76" i="3"/>
  <c r="Q80" i="3"/>
  <c r="R76" i="3"/>
  <c r="R80" i="3"/>
  <c r="S76" i="3"/>
  <c r="S80" i="3"/>
  <c r="T76" i="3"/>
  <c r="T80" i="3"/>
  <c r="U76" i="3"/>
  <c r="U80" i="3"/>
  <c r="H37" i="3"/>
  <c r="H57" i="3"/>
  <c r="I37" i="3"/>
  <c r="I57" i="3"/>
  <c r="H20" i="3"/>
  <c r="H24" i="3"/>
  <c r="I20" i="3"/>
  <c r="I24" i="3"/>
  <c r="K37" i="3"/>
  <c r="K57" i="3"/>
  <c r="L37" i="3"/>
  <c r="L57" i="3"/>
  <c r="F83" i="3"/>
  <c r="G82" i="3"/>
  <c r="G72" i="3"/>
  <c r="G74" i="3"/>
  <c r="G93" i="3"/>
  <c r="G96" i="3"/>
  <c r="O58" i="3"/>
  <c r="N58" i="3"/>
  <c r="G83" i="3"/>
  <c r="H82" i="3"/>
  <c r="H72" i="3"/>
  <c r="H74" i="3"/>
  <c r="G97" i="3"/>
  <c r="H89" i="3"/>
  <c r="H91" i="3"/>
  <c r="G84" i="3"/>
  <c r="M20" i="3"/>
  <c r="F84" i="3"/>
  <c r="J20" i="3"/>
  <c r="I27" i="3"/>
  <c r="I31" i="3"/>
  <c r="I28" i="3"/>
  <c r="I32" i="3"/>
  <c r="I29" i="3"/>
  <c r="I33" i="3"/>
  <c r="I56" i="3"/>
  <c r="I59" i="3"/>
  <c r="I63" i="3"/>
  <c r="I65" i="3"/>
  <c r="I66" i="3"/>
  <c r="I38" i="3"/>
  <c r="H29" i="3"/>
  <c r="H33" i="3"/>
  <c r="H56" i="3"/>
  <c r="H59" i="3"/>
  <c r="H63" i="3"/>
  <c r="H65" i="3"/>
  <c r="H66" i="3"/>
  <c r="H38" i="3"/>
  <c r="H27" i="3"/>
  <c r="H31" i="3"/>
  <c r="H28" i="3"/>
  <c r="H32" i="3"/>
  <c r="H83" i="3"/>
  <c r="I82" i="3"/>
  <c r="I72" i="3"/>
  <c r="I74" i="3"/>
  <c r="H34" i="3"/>
  <c r="H40" i="3"/>
  <c r="I34" i="3"/>
  <c r="I40" i="3"/>
  <c r="I43" i="3"/>
  <c r="I45" i="3"/>
  <c r="K20" i="3"/>
  <c r="K24" i="3"/>
  <c r="L20" i="3"/>
  <c r="L24" i="3"/>
  <c r="N20" i="3"/>
  <c r="N24" i="3"/>
  <c r="O20" i="3"/>
  <c r="O24" i="3"/>
  <c r="H93" i="3"/>
  <c r="H96" i="3"/>
  <c r="H84" i="3"/>
  <c r="P20" i="3"/>
  <c r="R58" i="3"/>
  <c r="Q58" i="3"/>
  <c r="H97" i="3"/>
  <c r="I89" i="3"/>
  <c r="I91" i="3"/>
  <c r="N29" i="3"/>
  <c r="N33" i="3"/>
  <c r="N56" i="3"/>
  <c r="N59" i="3"/>
  <c r="N63" i="3"/>
  <c r="N65" i="3"/>
  <c r="N66" i="3"/>
  <c r="N38" i="3"/>
  <c r="N27" i="3"/>
  <c r="N31" i="3"/>
  <c r="N28" i="3"/>
  <c r="N32" i="3"/>
  <c r="L27" i="3"/>
  <c r="L31" i="3"/>
  <c r="L29" i="3"/>
  <c r="L33" i="3"/>
  <c r="L56" i="3"/>
  <c r="L59" i="3"/>
  <c r="L63" i="3"/>
  <c r="L65" i="3"/>
  <c r="L66" i="3"/>
  <c r="L38" i="3"/>
  <c r="L28" i="3"/>
  <c r="L32" i="3"/>
  <c r="J72" i="3"/>
  <c r="J74" i="3"/>
  <c r="I83" i="3"/>
  <c r="J82" i="3"/>
  <c r="R20" i="3"/>
  <c r="R24" i="3"/>
  <c r="Q20" i="3"/>
  <c r="Q24" i="3"/>
  <c r="O28" i="3"/>
  <c r="O32" i="3"/>
  <c r="O29" i="3"/>
  <c r="O33" i="3"/>
  <c r="O56" i="3"/>
  <c r="O59" i="3"/>
  <c r="O63" i="3"/>
  <c r="O65" i="3"/>
  <c r="O66" i="3"/>
  <c r="O38" i="3"/>
  <c r="O27" i="3"/>
  <c r="O31" i="3"/>
  <c r="O34" i="3"/>
  <c r="O40" i="3"/>
  <c r="O43" i="3"/>
  <c r="O45" i="3"/>
  <c r="K28" i="3"/>
  <c r="K32" i="3"/>
  <c r="K27" i="3"/>
  <c r="K31" i="3"/>
  <c r="K34" i="3"/>
  <c r="K40" i="3"/>
  <c r="K29" i="3"/>
  <c r="K33" i="3"/>
  <c r="K56" i="3"/>
  <c r="K59" i="3"/>
  <c r="K63" i="3"/>
  <c r="K65" i="3"/>
  <c r="K66" i="3"/>
  <c r="K38" i="3"/>
  <c r="I84" i="3"/>
  <c r="S20" i="3"/>
  <c r="Q29" i="3"/>
  <c r="Q33" i="3"/>
  <c r="Q56" i="3"/>
  <c r="Q59" i="3"/>
  <c r="Q63" i="3"/>
  <c r="Q65" i="3"/>
  <c r="Q66" i="3"/>
  <c r="Q38" i="3"/>
  <c r="Q28" i="3"/>
  <c r="Q32" i="3"/>
  <c r="Q27" i="3"/>
  <c r="Q31" i="3"/>
  <c r="Q34" i="3"/>
  <c r="Q40" i="3"/>
  <c r="T20" i="3"/>
  <c r="T24" i="3"/>
  <c r="U20" i="3"/>
  <c r="U24" i="3"/>
  <c r="R29" i="3"/>
  <c r="R33" i="3"/>
  <c r="R56" i="3"/>
  <c r="R59" i="3"/>
  <c r="R63" i="3"/>
  <c r="R65" i="3"/>
  <c r="R66" i="3"/>
  <c r="R38" i="3"/>
  <c r="R28" i="3"/>
  <c r="R32" i="3"/>
  <c r="R27" i="3"/>
  <c r="R31" i="3"/>
  <c r="J83" i="3"/>
  <c r="K82" i="3"/>
  <c r="K72" i="3"/>
  <c r="K74" i="3"/>
  <c r="L34" i="3"/>
  <c r="L40" i="3"/>
  <c r="L43" i="3"/>
  <c r="L45" i="3"/>
  <c r="N34" i="3"/>
  <c r="N40" i="3"/>
  <c r="I93" i="3"/>
  <c r="I96" i="3"/>
  <c r="I97" i="3"/>
  <c r="J89" i="3"/>
  <c r="J91" i="3"/>
  <c r="L72" i="3"/>
  <c r="L74" i="3"/>
  <c r="K83" i="3"/>
  <c r="L82" i="3"/>
  <c r="J93" i="3"/>
  <c r="J96" i="3"/>
  <c r="U58" i="3"/>
  <c r="T58" i="3"/>
  <c r="K84" i="3"/>
  <c r="Y20" i="3"/>
  <c r="J84" i="3"/>
  <c r="V20" i="3"/>
  <c r="R34" i="3"/>
  <c r="R40" i="3"/>
  <c r="R43" i="3"/>
  <c r="R45" i="3"/>
  <c r="U27" i="3"/>
  <c r="U31" i="3"/>
  <c r="U34" i="3"/>
  <c r="U28" i="3"/>
  <c r="U32" i="3"/>
  <c r="U29" i="3"/>
  <c r="U33" i="3"/>
  <c r="U56" i="3"/>
  <c r="U59" i="3"/>
  <c r="U63" i="3"/>
  <c r="U65" i="3"/>
  <c r="U66" i="3"/>
  <c r="U38" i="3"/>
  <c r="T28" i="3"/>
  <c r="T32" i="3"/>
  <c r="T27" i="3"/>
  <c r="T31" i="3"/>
  <c r="T29" i="3"/>
  <c r="T33" i="3"/>
  <c r="T56" i="3"/>
  <c r="T59" i="3"/>
  <c r="T63" i="3"/>
  <c r="T65" i="3"/>
  <c r="T66" i="3"/>
  <c r="T38" i="3"/>
  <c r="AA20" i="3"/>
  <c r="AA24" i="3"/>
  <c r="Z20" i="3"/>
  <c r="Z24" i="3"/>
  <c r="U40" i="3"/>
  <c r="U43" i="3"/>
  <c r="U45" i="3"/>
  <c r="T34" i="3"/>
  <c r="T40" i="3"/>
  <c r="X20" i="3"/>
  <c r="X24" i="3"/>
  <c r="W20" i="3"/>
  <c r="W24" i="3"/>
  <c r="W58" i="3"/>
  <c r="X58" i="3"/>
  <c r="J97" i="3"/>
  <c r="K89" i="3"/>
  <c r="K91" i="3"/>
  <c r="L83" i="3"/>
  <c r="M82" i="3"/>
  <c r="M72" i="3"/>
  <c r="M74" i="3"/>
  <c r="W27" i="3"/>
  <c r="W31" i="3"/>
  <c r="W29" i="3"/>
  <c r="W33" i="3"/>
  <c r="W56" i="3"/>
  <c r="W59" i="3"/>
  <c r="W63" i="3"/>
  <c r="W65" i="3"/>
  <c r="W66" i="3"/>
  <c r="W38" i="3"/>
  <c r="W28" i="3"/>
  <c r="W32" i="3"/>
  <c r="X29" i="3"/>
  <c r="X33" i="3"/>
  <c r="X56" i="3"/>
  <c r="X59" i="3"/>
  <c r="X63" i="3"/>
  <c r="X65" i="3"/>
  <c r="X66" i="3"/>
  <c r="X38" i="3"/>
  <c r="X27" i="3"/>
  <c r="X31" i="3"/>
  <c r="X34" i="3"/>
  <c r="X40" i="3"/>
  <c r="X43" i="3"/>
  <c r="X45" i="3"/>
  <c r="X28" i="3"/>
  <c r="X32" i="3"/>
  <c r="Z27" i="3"/>
  <c r="Z31" i="3"/>
  <c r="Z28" i="3"/>
  <c r="Z32" i="3"/>
  <c r="Z29" i="3"/>
  <c r="Z33" i="3"/>
  <c r="Z56" i="3"/>
  <c r="N72" i="3"/>
  <c r="N74" i="3"/>
  <c r="M83" i="3"/>
  <c r="N82" i="3"/>
  <c r="K93" i="3"/>
  <c r="K96" i="3"/>
  <c r="K97" i="3"/>
  <c r="L89" i="3"/>
  <c r="L91" i="3"/>
  <c r="L84" i="3"/>
  <c r="AB20" i="3"/>
  <c r="AA28" i="3"/>
  <c r="AA32" i="3"/>
  <c r="AA27" i="3"/>
  <c r="AA31" i="3"/>
  <c r="AA29" i="3"/>
  <c r="AA33" i="3"/>
  <c r="AA56" i="3"/>
  <c r="L93" i="3"/>
  <c r="L96" i="3"/>
  <c r="L97" i="3"/>
  <c r="M89" i="3"/>
  <c r="M91" i="3"/>
  <c r="AC20" i="3"/>
  <c r="AC24" i="3"/>
  <c r="AD20" i="3"/>
  <c r="AD24" i="3"/>
  <c r="Z58" i="3"/>
  <c r="AA58" i="3"/>
  <c r="AA59" i="3"/>
  <c r="AA63" i="3"/>
  <c r="AA65" i="3"/>
  <c r="AA66" i="3"/>
  <c r="AA38" i="3"/>
  <c r="Z59" i="3"/>
  <c r="Z63" i="3"/>
  <c r="Z65" i="3"/>
  <c r="Z66" i="3"/>
  <c r="Z38" i="3"/>
  <c r="Z34" i="3"/>
  <c r="Z40" i="3"/>
  <c r="AA34" i="3"/>
  <c r="N83" i="3"/>
  <c r="O82" i="3"/>
  <c r="O72" i="3"/>
  <c r="O74" i="3"/>
  <c r="M84" i="3"/>
  <c r="AE20" i="3"/>
  <c r="W34" i="3"/>
  <c r="W40" i="3"/>
  <c r="AG20" i="3"/>
  <c r="AG24" i="3"/>
  <c r="AF20" i="3"/>
  <c r="AF24" i="3"/>
  <c r="AD29" i="3"/>
  <c r="AD33" i="3"/>
  <c r="AD56" i="3"/>
  <c r="AD28" i="3"/>
  <c r="AD32" i="3"/>
  <c r="AD27" i="3"/>
  <c r="AD31" i="3"/>
  <c r="AD34" i="3"/>
  <c r="M93" i="3"/>
  <c r="M96" i="3"/>
  <c r="M97" i="3"/>
  <c r="N89" i="3"/>
  <c r="N91" i="3"/>
  <c r="P72" i="3"/>
  <c r="P74" i="3"/>
  <c r="O83" i="3"/>
  <c r="P82" i="3"/>
  <c r="N84" i="3"/>
  <c r="AH20" i="3"/>
  <c r="AA40" i="3"/>
  <c r="AA43" i="3"/>
  <c r="AA45" i="3"/>
  <c r="AC29" i="3"/>
  <c r="AC33" i="3"/>
  <c r="AC56" i="3"/>
  <c r="AC27" i="3"/>
  <c r="AC31" i="3"/>
  <c r="AC28" i="3"/>
  <c r="AC32" i="3"/>
  <c r="AC58" i="3"/>
  <c r="AD58" i="3"/>
  <c r="N93" i="3"/>
  <c r="N96" i="3"/>
  <c r="Q72" i="3"/>
  <c r="Q74" i="3"/>
  <c r="P83" i="3"/>
  <c r="Q82" i="3"/>
  <c r="P84" i="3"/>
  <c r="AN20" i="3"/>
  <c r="AF27" i="3"/>
  <c r="AF31" i="3"/>
  <c r="AF28" i="3"/>
  <c r="AF32" i="3"/>
  <c r="AF29" i="3"/>
  <c r="AF33" i="3"/>
  <c r="AF56" i="3"/>
  <c r="AC34" i="3"/>
  <c r="AC59" i="3"/>
  <c r="AC63" i="3"/>
  <c r="AC65" i="3"/>
  <c r="AC66" i="3"/>
  <c r="AC38" i="3"/>
  <c r="AJ20" i="3"/>
  <c r="AJ24" i="3"/>
  <c r="AI20" i="3"/>
  <c r="AI24" i="3"/>
  <c r="AF58" i="3"/>
  <c r="AG58" i="3"/>
  <c r="AD59" i="3"/>
  <c r="AD63" i="3"/>
  <c r="AD65" i="3"/>
  <c r="AD66" i="3"/>
  <c r="AD38" i="3"/>
  <c r="AD40" i="3"/>
  <c r="AD43" i="3"/>
  <c r="AD45" i="3"/>
  <c r="O84" i="3"/>
  <c r="AK20" i="3"/>
  <c r="AG28" i="3"/>
  <c r="AG32" i="3"/>
  <c r="AG29" i="3"/>
  <c r="AG33" i="3"/>
  <c r="AG56" i="3"/>
  <c r="AG59" i="3"/>
  <c r="AG63" i="3"/>
  <c r="AG65" i="3"/>
  <c r="AG66" i="3"/>
  <c r="AG38" i="3"/>
  <c r="AG27" i="3"/>
  <c r="AG31" i="3"/>
  <c r="AG34" i="3"/>
  <c r="AG40" i="3"/>
  <c r="AG43" i="3"/>
  <c r="AG45" i="3"/>
  <c r="AI28" i="3"/>
  <c r="AI32" i="3"/>
  <c r="AI29" i="3"/>
  <c r="AI33" i="3"/>
  <c r="AI56" i="3"/>
  <c r="AI27" i="3"/>
  <c r="AI31" i="3"/>
  <c r="AI34" i="3"/>
  <c r="AM20" i="3"/>
  <c r="AM24" i="3"/>
  <c r="AL20" i="3"/>
  <c r="AL24" i="3"/>
  <c r="AJ28" i="3"/>
  <c r="AJ32" i="3"/>
  <c r="AJ29" i="3"/>
  <c r="AJ33" i="3"/>
  <c r="AJ56" i="3"/>
  <c r="AJ27" i="3"/>
  <c r="AJ31" i="3"/>
  <c r="AJ34" i="3"/>
  <c r="AC40" i="3"/>
  <c r="AF34" i="3"/>
  <c r="AP20" i="3"/>
  <c r="AP24" i="3"/>
  <c r="AO20" i="3"/>
  <c r="AO24" i="3"/>
  <c r="AJ58" i="3"/>
  <c r="AI58" i="3"/>
  <c r="AF59" i="3"/>
  <c r="AF63" i="3"/>
  <c r="AF65" i="3"/>
  <c r="AF66" i="3"/>
  <c r="AF38" i="3"/>
  <c r="R72" i="3"/>
  <c r="R74" i="3"/>
  <c r="Q83" i="3"/>
  <c r="R82" i="3"/>
  <c r="N97" i="3"/>
  <c r="O89" i="3"/>
  <c r="O91" i="3"/>
  <c r="O93" i="3"/>
  <c r="O96" i="3"/>
  <c r="AM28" i="3"/>
  <c r="AM32" i="3"/>
  <c r="AM29" i="3"/>
  <c r="AM33" i="3"/>
  <c r="AM56" i="3"/>
  <c r="AM27" i="3"/>
  <c r="AM31" i="3"/>
  <c r="AM34" i="3"/>
  <c r="Q84" i="3"/>
  <c r="AQ20" i="3"/>
  <c r="AP28" i="3"/>
  <c r="AP32" i="3"/>
  <c r="AP27" i="3"/>
  <c r="AP31" i="3"/>
  <c r="AP34" i="3"/>
  <c r="AP29" i="3"/>
  <c r="AP33" i="3"/>
  <c r="AP56" i="3"/>
  <c r="AJ59" i="3"/>
  <c r="AJ63" i="3"/>
  <c r="AJ65" i="3"/>
  <c r="AJ66" i="3"/>
  <c r="AJ38" i="3"/>
  <c r="AJ40" i="3"/>
  <c r="AJ43" i="3"/>
  <c r="AJ45" i="3"/>
  <c r="AL27" i="3"/>
  <c r="AL31" i="3"/>
  <c r="AL28" i="3"/>
  <c r="AL32" i="3"/>
  <c r="AL29" i="3"/>
  <c r="AL33" i="3"/>
  <c r="AL56" i="3"/>
  <c r="AI59" i="3"/>
  <c r="AI63" i="3"/>
  <c r="AI65" i="3"/>
  <c r="AI66" i="3"/>
  <c r="AI38" i="3"/>
  <c r="AI40" i="3"/>
  <c r="R83" i="3"/>
  <c r="S82" i="3"/>
  <c r="S72" i="3"/>
  <c r="S74" i="3"/>
  <c r="AO29" i="3"/>
  <c r="AO33" i="3"/>
  <c r="AO56" i="3"/>
  <c r="AO28" i="3"/>
  <c r="AO32" i="3"/>
  <c r="AO27" i="3"/>
  <c r="AO31" i="3"/>
  <c r="AO34" i="3"/>
  <c r="AF40" i="3"/>
  <c r="S83" i="3"/>
  <c r="T82" i="3"/>
  <c r="T72" i="3"/>
  <c r="T74" i="3"/>
  <c r="AR20" i="3"/>
  <c r="AS20" i="3"/>
  <c r="R84" i="3"/>
  <c r="AT20" i="3"/>
  <c r="AM58" i="3"/>
  <c r="AL58" i="3"/>
  <c r="AL59" i="3"/>
  <c r="AL63" i="3"/>
  <c r="AL65" i="3"/>
  <c r="AL66" i="3"/>
  <c r="AL38" i="3"/>
  <c r="AL34" i="3"/>
  <c r="AM59" i="3"/>
  <c r="AM63" i="3"/>
  <c r="AM65" i="3"/>
  <c r="AM66" i="3"/>
  <c r="AM38" i="3"/>
  <c r="AM40" i="3"/>
  <c r="AM43" i="3"/>
  <c r="AM45" i="3"/>
  <c r="O97" i="3"/>
  <c r="P89" i="3"/>
  <c r="P91" i="3"/>
  <c r="U72" i="3"/>
  <c r="U74" i="3"/>
  <c r="U83" i="3"/>
  <c r="T83" i="3"/>
  <c r="U82" i="3"/>
  <c r="U84" i="3"/>
  <c r="BC20" i="3"/>
  <c r="P93" i="3"/>
  <c r="P96" i="3"/>
  <c r="AL40" i="3"/>
  <c r="AV20" i="3"/>
  <c r="AU20" i="3"/>
  <c r="AU24" i="3"/>
  <c r="AU29" i="3" s="1"/>
  <c r="AU33" i="3" s="1"/>
  <c r="AU56" i="3" s="1"/>
  <c r="AU59" i="3" s="1"/>
  <c r="AU63" i="3" s="1"/>
  <c r="AU65" i="3" s="1"/>
  <c r="AU66" i="3" s="1"/>
  <c r="AU38" i="3" s="1"/>
  <c r="T84" i="3"/>
  <c r="AZ20" i="3"/>
  <c r="S84" i="3"/>
  <c r="AW20" i="3"/>
  <c r="AX20" i="3"/>
  <c r="AY20" i="3"/>
  <c r="AP58" i="3"/>
  <c r="AP59" i="3"/>
  <c r="AP63" i="3"/>
  <c r="AP65" i="3"/>
  <c r="AP66" i="3"/>
  <c r="AP38" i="3"/>
  <c r="AP40" i="3"/>
  <c r="AP43" i="3"/>
  <c r="AO58" i="3"/>
  <c r="AO59" i="3"/>
  <c r="AO63" i="3"/>
  <c r="AO65" i="3"/>
  <c r="AO66" i="3"/>
  <c r="AO38" i="3"/>
  <c r="AO40" i="3"/>
  <c r="P97" i="3"/>
  <c r="Q89" i="3"/>
  <c r="Q91" i="3"/>
  <c r="BA20" i="3"/>
  <c r="BB20" i="3"/>
  <c r="BE20" i="3"/>
  <c r="BD20" i="3"/>
  <c r="AP45" i="3"/>
  <c r="Q93" i="3"/>
  <c r="Q96" i="3"/>
  <c r="Q97" i="3"/>
  <c r="R89" i="3"/>
  <c r="R91" i="3"/>
  <c r="R93" i="3"/>
  <c r="R96" i="3"/>
  <c r="AR58" i="3"/>
  <c r="AS58" i="3"/>
  <c r="AV58" i="3"/>
  <c r="AU58" i="3"/>
  <c r="R97" i="3"/>
  <c r="S89" i="3"/>
  <c r="S91" i="3"/>
  <c r="S93" i="3"/>
  <c r="S96" i="3"/>
  <c r="AX58" i="3"/>
  <c r="AY58" i="3"/>
  <c r="S97" i="3"/>
  <c r="T89" i="3"/>
  <c r="T91" i="3"/>
  <c r="T93" i="3"/>
  <c r="T96" i="3"/>
  <c r="T97" i="3"/>
  <c r="U89" i="3"/>
  <c r="U91" i="3"/>
  <c r="U93" i="3"/>
  <c r="U96" i="3"/>
  <c r="U97" i="3"/>
  <c r="BB58" i="3"/>
  <c r="BA58" i="3"/>
  <c r="BE58" i="3"/>
  <c r="BD58" i="3"/>
  <c r="BD27" i="2"/>
  <c r="BD31" i="2"/>
  <c r="BD28" i="2"/>
  <c r="BD32" i="2" s="1"/>
  <c r="BD34" i="2" s="1"/>
  <c r="BD40" i="2" s="1"/>
  <c r="BA28" i="2"/>
  <c r="BA32" i="2"/>
  <c r="BA27" i="2"/>
  <c r="BA31" i="2"/>
  <c r="BA34" i="2" s="1"/>
  <c r="BA40" i="2" s="1"/>
  <c r="BB27" i="2"/>
  <c r="BB31" i="2" s="1"/>
  <c r="AU28" i="2"/>
  <c r="AU32" i="2"/>
  <c r="AU27" i="2"/>
  <c r="AU31" i="2"/>
  <c r="AS29" i="2"/>
  <c r="AS33" i="2"/>
  <c r="AS55" i="2"/>
  <c r="AS58" i="2"/>
  <c r="AS62" i="2"/>
  <c r="AS64" i="2"/>
  <c r="AS65" i="2"/>
  <c r="AS38" i="2"/>
  <c r="AS28" i="2"/>
  <c r="AS32" i="2" s="1"/>
  <c r="AS27" i="2"/>
  <c r="AS31" i="2" s="1"/>
  <c r="AS34" i="2" s="1"/>
  <c r="AS40" i="2" s="1"/>
  <c r="AS43" i="2" s="1"/>
  <c r="AS45" i="2" s="1"/>
  <c r="AY27" i="2" l="1"/>
  <c r="AY31" i="2" s="1"/>
  <c r="AY28" i="2"/>
  <c r="AY32" i="2" s="1"/>
  <c r="AY29" i="2"/>
  <c r="AY33" i="2" s="1"/>
  <c r="AY55" i="2" s="1"/>
  <c r="AY58" i="2" s="1"/>
  <c r="AY62" i="2" s="1"/>
  <c r="AY64" i="2" s="1"/>
  <c r="AY65" i="2" s="1"/>
  <c r="AY38" i="2" s="1"/>
  <c r="AU55" i="2"/>
  <c r="AU58" i="2" s="1"/>
  <c r="AU62" i="2" s="1"/>
  <c r="AU64" i="2" s="1"/>
  <c r="AU65" i="2" s="1"/>
  <c r="AU38" i="2" s="1"/>
  <c r="AU34" i="2"/>
  <c r="BE27" i="2"/>
  <c r="BE31" i="2" s="1"/>
  <c r="BE29" i="2"/>
  <c r="BE33" i="2" s="1"/>
  <c r="BE55" i="2" s="1"/>
  <c r="BE58" i="2" s="1"/>
  <c r="BE62" i="2" s="1"/>
  <c r="BE64" i="2" s="1"/>
  <c r="BE65" i="2" s="1"/>
  <c r="BE38" i="2" s="1"/>
  <c r="BE28" i="2"/>
  <c r="BE32" i="2" s="1"/>
  <c r="AR29" i="2"/>
  <c r="AR33" i="2" s="1"/>
  <c r="AR55" i="2" s="1"/>
  <c r="AR58" i="2" s="1"/>
  <c r="AR62" i="2" s="1"/>
  <c r="AR64" i="2" s="1"/>
  <c r="AR65" i="2" s="1"/>
  <c r="AR38" i="2" s="1"/>
  <c r="AV28" i="2"/>
  <c r="AV32" i="2" s="1"/>
  <c r="AX29" i="2"/>
  <c r="AX33" i="2" s="1"/>
  <c r="AX55" i="2" s="1"/>
  <c r="AX58" i="2" s="1"/>
  <c r="AX62" i="2" s="1"/>
  <c r="AX64" i="2" s="1"/>
  <c r="AX65" i="2" s="1"/>
  <c r="AX38" i="2" s="1"/>
  <c r="BB28" i="2"/>
  <c r="BB32" i="2" s="1"/>
  <c r="BB34" i="2" s="1"/>
  <c r="BB40" i="2" s="1"/>
  <c r="BB43" i="2" s="1"/>
  <c r="BB45" i="2" s="1"/>
  <c r="AV27" i="2"/>
  <c r="AV31" i="2" s="1"/>
  <c r="AV34" i="2" s="1"/>
  <c r="AV40" i="2" s="1"/>
  <c r="AV43" i="2" s="1"/>
  <c r="AV45" i="2" s="1"/>
  <c r="AX27" i="2"/>
  <c r="AX31" i="2" s="1"/>
  <c r="AX34" i="2" s="1"/>
  <c r="AX40" i="2" s="1"/>
  <c r="BA27" i="3"/>
  <c r="BA31" i="3" s="1"/>
  <c r="BA29" i="3"/>
  <c r="BA33" i="3" s="1"/>
  <c r="BA56" i="3" s="1"/>
  <c r="BA59" i="3" s="1"/>
  <c r="BA63" i="3" s="1"/>
  <c r="BA65" i="3" s="1"/>
  <c r="BA66" i="3" s="1"/>
  <c r="BA38" i="3" s="1"/>
  <c r="BA28" i="3"/>
  <c r="BA32" i="3" s="1"/>
  <c r="AR27" i="3"/>
  <c r="AR31" i="3" s="1"/>
  <c r="AR28" i="3"/>
  <c r="AR32" i="3" s="1"/>
  <c r="AR29" i="3"/>
  <c r="AR33" i="3" s="1"/>
  <c r="AR56" i="3" s="1"/>
  <c r="AR59" i="3" s="1"/>
  <c r="AR63" i="3" s="1"/>
  <c r="AR65" i="3" s="1"/>
  <c r="AR66" i="3" s="1"/>
  <c r="AR38" i="3" s="1"/>
  <c r="AV29" i="3"/>
  <c r="AV33" i="3" s="1"/>
  <c r="AV56" i="3" s="1"/>
  <c r="AV59" i="3" s="1"/>
  <c r="AV63" i="3" s="1"/>
  <c r="AV65" i="3" s="1"/>
  <c r="AV66" i="3" s="1"/>
  <c r="AV38" i="3" s="1"/>
  <c r="AV28" i="3"/>
  <c r="AV32" i="3" s="1"/>
  <c r="AV27" i="3"/>
  <c r="AV31" i="3" s="1"/>
  <c r="AX29" i="3"/>
  <c r="AX33" i="3" s="1"/>
  <c r="AX56" i="3" s="1"/>
  <c r="AX59" i="3" s="1"/>
  <c r="AX63" i="3" s="1"/>
  <c r="AX65" i="3" s="1"/>
  <c r="AX66" i="3" s="1"/>
  <c r="AX38" i="3" s="1"/>
  <c r="AX27" i="3"/>
  <c r="AX31" i="3" s="1"/>
  <c r="AX34" i="3" s="1"/>
  <c r="AX40" i="3" s="1"/>
  <c r="AX28" i="3"/>
  <c r="AX32" i="3" s="1"/>
  <c r="BB29" i="3"/>
  <c r="BB33" i="3" s="1"/>
  <c r="BB56" i="3" s="1"/>
  <c r="BB59" i="3" s="1"/>
  <c r="BB63" i="3" s="1"/>
  <c r="BB65" i="3" s="1"/>
  <c r="BB66" i="3" s="1"/>
  <c r="BB38" i="3" s="1"/>
  <c r="BB27" i="3"/>
  <c r="BB31" i="3" s="1"/>
  <c r="BB28" i="3"/>
  <c r="BB32" i="3" s="1"/>
  <c r="AY27" i="3"/>
  <c r="AY31" i="3" s="1"/>
  <c r="AY29" i="3"/>
  <c r="AY33" i="3" s="1"/>
  <c r="AY56" i="3" s="1"/>
  <c r="AY59" i="3" s="1"/>
  <c r="AY63" i="3" s="1"/>
  <c r="AY65" i="3" s="1"/>
  <c r="AY66" i="3" s="1"/>
  <c r="AY38" i="3" s="1"/>
  <c r="AY28" i="3"/>
  <c r="AY32" i="3" s="1"/>
  <c r="BD29" i="3"/>
  <c r="BD33" i="3" s="1"/>
  <c r="BD56" i="3" s="1"/>
  <c r="BD59" i="3" s="1"/>
  <c r="BD63" i="3" s="1"/>
  <c r="BD65" i="3" s="1"/>
  <c r="BD66" i="3" s="1"/>
  <c r="BD38" i="3" s="1"/>
  <c r="BD28" i="3"/>
  <c r="BD32" i="3" s="1"/>
  <c r="BD27" i="3"/>
  <c r="BD31" i="3" s="1"/>
  <c r="BD34" i="3" s="1"/>
  <c r="BD40" i="3" s="1"/>
  <c r="BE28" i="3"/>
  <c r="BE32" i="3" s="1"/>
  <c r="BE27" i="3"/>
  <c r="BE31" i="3" s="1"/>
  <c r="BE29" i="3"/>
  <c r="BE33" i="3" s="1"/>
  <c r="BE56" i="3" s="1"/>
  <c r="BE59" i="3" s="1"/>
  <c r="BE63" i="3" s="1"/>
  <c r="BE65" i="3" s="1"/>
  <c r="BE66" i="3" s="1"/>
  <c r="BE38" i="3" s="1"/>
  <c r="AS29" i="3"/>
  <c r="AS33" i="3" s="1"/>
  <c r="AS56" i="3" s="1"/>
  <c r="AS59" i="3" s="1"/>
  <c r="AS63" i="3" s="1"/>
  <c r="AS65" i="3" s="1"/>
  <c r="AS66" i="3" s="1"/>
  <c r="AS38" i="3" s="1"/>
  <c r="AS28" i="3"/>
  <c r="AS32" i="3" s="1"/>
  <c r="AS27" i="3"/>
  <c r="AS31" i="3" s="1"/>
  <c r="AS34" i="3" s="1"/>
  <c r="AS40" i="3" s="1"/>
  <c r="AS43" i="3" s="1"/>
  <c r="AS45" i="3" s="1"/>
  <c r="AU27" i="3"/>
  <c r="AU31" i="3" s="1"/>
  <c r="AU28" i="3"/>
  <c r="AU32" i="3" s="1"/>
  <c r="AV34" i="3" l="1"/>
  <c r="AV40" i="3" s="1"/>
  <c r="AV43" i="3" s="1"/>
  <c r="AV45" i="3" s="1"/>
  <c r="BE34" i="2"/>
  <c r="BE40" i="2" s="1"/>
  <c r="BE43" i="2" s="1"/>
  <c r="BE45" i="2" s="1"/>
  <c r="AY34" i="2"/>
  <c r="AY40" i="2" s="1"/>
  <c r="AY43" i="2" s="1"/>
  <c r="AY45" i="2" s="1"/>
  <c r="AR34" i="2"/>
  <c r="AR40" i="2" s="1"/>
  <c r="AU40" i="2"/>
  <c r="BB34" i="3"/>
  <c r="BB40" i="3" s="1"/>
  <c r="BB43" i="3" s="1"/>
  <c r="BB45" i="3" s="1"/>
  <c r="AU34" i="3"/>
  <c r="AU40" i="3" s="1"/>
  <c r="AR34" i="3"/>
  <c r="AR40" i="3" s="1"/>
  <c r="AY34" i="3"/>
  <c r="AY40" i="3" s="1"/>
  <c r="AY43" i="3" s="1"/>
  <c r="AY45" i="3" s="1"/>
  <c r="BE34" i="3"/>
  <c r="BE40" i="3" s="1"/>
  <c r="BE43" i="3" s="1"/>
  <c r="BE45" i="3" s="1"/>
  <c r="BA34" i="3"/>
  <c r="BA40" i="3" s="1"/>
</calcChain>
</file>

<file path=xl/sharedStrings.xml><?xml version="1.0" encoding="utf-8"?>
<sst xmlns="http://schemas.openxmlformats.org/spreadsheetml/2006/main" count="426" uniqueCount="109">
  <si>
    <t>File Number:</t>
  </si>
  <si>
    <t>EB-2025-0312</t>
  </si>
  <si>
    <t>Exhibit:</t>
  </si>
  <si>
    <t>Tab:</t>
  </si>
  <si>
    <t>Schedule:</t>
  </si>
  <si>
    <t>Page:</t>
  </si>
  <si>
    <t>Date:</t>
  </si>
  <si>
    <t>May 8 2026</t>
  </si>
  <si>
    <t>Appendix 2-FA</t>
  </si>
  <si>
    <t>Renewable Generation Connection Investment Summary (over the rate setting period)</t>
  </si>
  <si>
    <t>Enter the details of the Renewable Generation Connection projects as described in Section 2.5.2.5 of the Filing Requirements.</t>
  </si>
  <si>
    <t>All costs entered on this page will be transferred to the appropriate cells in the appendices that follow.</t>
  </si>
  <si>
    <r>
      <rPr>
        <b/>
        <sz val="10"/>
        <rFont val="Arial"/>
        <family val="2"/>
      </rPr>
      <t>For Part A</t>
    </r>
    <r>
      <rPr>
        <sz val="10"/>
        <rFont val="Arial"/>
        <family val="2"/>
      </rPr>
      <t>, Renewable Enabling Improvements (REI), these amounts will be transferred to Appendix 2 - FB</t>
    </r>
  </si>
  <si>
    <r>
      <rPr>
        <b/>
        <sz val="10"/>
        <rFont val="Arial"/>
        <family val="2"/>
      </rPr>
      <t>For Part B</t>
    </r>
    <r>
      <rPr>
        <sz val="10"/>
        <rFont val="Arial"/>
        <family val="2"/>
      </rPr>
      <t>, Expansions, these amounts will be transferred to Appendix 2 - FC</t>
    </r>
  </si>
  <si>
    <r>
      <t xml:space="preserve">If there are more than </t>
    </r>
    <r>
      <rPr>
        <b/>
        <sz val="10"/>
        <rFont val="Arial"/>
        <family val="2"/>
      </rPr>
      <t>five</t>
    </r>
    <r>
      <rPr>
        <sz val="10"/>
        <rFont val="Arial"/>
        <family val="2"/>
      </rPr>
      <t xml:space="preserve"> projects proposed to be in-service in a certain year, please amend the tables below and ensure that the formulae for the Total Amounts in any given rate year are updated.</t>
    </r>
  </si>
  <si>
    <t>Based on the current methodology and allocation, amounts allocated represent 6% for REI Connection Investments and 17% for Expansion Investments. (pg 15, EB-2009-0349)</t>
  </si>
  <si>
    <t>Part A</t>
  </si>
  <si>
    <t>REI Investments (Direct Benefit at 6%)</t>
  </si>
  <si>
    <t>Project 1</t>
  </si>
  <si>
    <t>Name: Communication Platform</t>
  </si>
  <si>
    <t>Capital Costs</t>
  </si>
  <si>
    <t>OM&amp;A (Start-Up)</t>
  </si>
  <si>
    <t>OM&amp;A (Ongoing)</t>
  </si>
  <si>
    <t>Project 2</t>
  </si>
  <si>
    <t>Name: Micro-Grid Project</t>
  </si>
  <si>
    <t>Project 3</t>
  </si>
  <si>
    <t>Name: REI Connection Project</t>
  </si>
  <si>
    <t>Project 4</t>
  </si>
  <si>
    <t>Project 5</t>
  </si>
  <si>
    <t>Total Capital Costs</t>
  </si>
  <si>
    <t>Total OM&amp;A (Start-Up)</t>
  </si>
  <si>
    <t>Total OM&amp;A (Ongoing)</t>
  </si>
  <si>
    <t>Part B</t>
  </si>
  <si>
    <t>Expansion Investments (Direct Benefit at 17%)</t>
  </si>
  <si>
    <t>Name: Renewable Generation Connection</t>
  </si>
  <si>
    <t>Name: Expansion Connection Project</t>
  </si>
  <si>
    <t xml:space="preserve">                                                                                                                    </t>
  </si>
  <si>
    <t>Appendix 2-FB</t>
  </si>
  <si>
    <t>Calculation of Renewable Generation Connection Direct Benefits/Provincial Amount: Renewable Enabling Improvement Investments</t>
  </si>
  <si>
    <t>This table will calculate the distributor/provincial shares of the investments entered in Part A of Appendix 2-FA.</t>
  </si>
  <si>
    <t>Enter values in green shaded cells: WCA percentage, debt percentages, interest rates, kWh, tax rates, amortization period, CCA Class and percentage.</t>
  </si>
  <si>
    <t>Rate Riders are not calculated for Test Year as these assets and costs are already in the distributor's rate base/revenue requirement.</t>
  </si>
  <si>
    <t>2014 Test Year</t>
  </si>
  <si>
    <t>Direct Benefit</t>
  </si>
  <si>
    <t>Provincial</t>
  </si>
  <si>
    <t>Total</t>
  </si>
  <si>
    <t>Net Fixed Assets (average)</t>
  </si>
  <si>
    <t>Incremental OM&amp;A (on-going, N/A for Provincial Recovery)</t>
  </si>
  <si>
    <t>Incremental OM&amp;A (start-up, applicable for Provincial Recovery)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</si>
  <si>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</si>
  <si>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</si>
  <si>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</si>
  <si>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</si>
  <si>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</si>
  <si>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</si>
  <si>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</si>
  <si>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</si>
  <si>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Cost of Capital Total</t>
  </si>
  <si>
    <t>OM&amp;A</t>
  </si>
  <si>
    <t>Amortization</t>
  </si>
  <si>
    <t>Grossed-up PILs</t>
  </si>
  <si>
    <t>Revenue Requirement</t>
  </si>
  <si>
    <t>Provincial Rate Protection</t>
  </si>
  <si>
    <t>Monthly Amount Paid by IESO</t>
  </si>
  <si>
    <r>
      <rPr>
        <b/>
        <sz val="10"/>
        <color indexed="8"/>
        <rFont val="Arial"/>
        <family val="2"/>
      </rPr>
      <t>Note 1:</t>
    </r>
    <r>
      <rPr>
        <sz val="10"/>
        <color indexed="8"/>
        <rFont val="Arial"/>
        <family val="2"/>
      </rPr>
      <t xml:space="preserve"> The difference between the actual costs of approved eligible investments and revenue received from the IESO should be recorded in a variance account.  The Board may provide </t>
    </r>
  </si>
  <si>
    <t>regulatory accounting guidance regarding a variance account either in an individual proceeding or on a generic basis.</t>
  </si>
  <si>
    <r>
      <rPr>
        <b/>
        <sz val="10"/>
        <color indexed="8"/>
        <rFont val="Arial"/>
        <family val="2"/>
      </rPr>
      <t>Note 2:</t>
    </r>
    <r>
      <rPr>
        <sz val="10"/>
        <color indexed="8"/>
        <rFont val="Arial"/>
        <family val="2"/>
      </rPr>
      <t xml:space="preserve"> For the 2014 Test Year, Costs and Revenues of the Direct Benefit are to be included in the test year applicant Rate Base and Revenues.  </t>
    </r>
  </si>
  <si>
    <t>PILs Calculation</t>
  </si>
  <si>
    <t>Income Tax</t>
  </si>
  <si>
    <t>Net Income - ROE on Rate Base</t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</si>
  <si>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(6% DB and 94% P)</t>
    </r>
  </si>
  <si>
    <t>CCA (6% DB and 94% P)</t>
  </si>
  <si>
    <t>Taxable income</t>
  </si>
  <si>
    <t>Tax Rate  (to be entered)</t>
  </si>
  <si>
    <t>Income Taxes Payable</t>
  </si>
  <si>
    <t>Gross Up</t>
  </si>
  <si>
    <t>Grossed Up PILs</t>
  </si>
  <si>
    <t>Net Fixed Assets</t>
  </si>
  <si>
    <t>Amort - commun</t>
  </si>
  <si>
    <t>Enter applicable amortization in years:</t>
  </si>
  <si>
    <t>Opening Gross Fixed Assets</t>
  </si>
  <si>
    <t>Gross Capital Additions</t>
  </si>
  <si>
    <t>Closing Gross Fixed Assets</t>
  </si>
  <si>
    <t>Opening Accumulated Amortization</t>
  </si>
  <si>
    <t>Current Year Amortization (before additions)</t>
  </si>
  <si>
    <t>Current Year Amortization Communication Assets</t>
  </si>
  <si>
    <t>Additions (half year)</t>
  </si>
  <si>
    <t>Closing Accumulated Amortization</t>
  </si>
  <si>
    <t>Opening Net Fixed Assets</t>
  </si>
  <si>
    <t>Closing Net Fixed Assets</t>
  </si>
  <si>
    <t>Average Net Fixed Assets</t>
  </si>
  <si>
    <t>UCC for PILs Calculation</t>
  </si>
  <si>
    <t>Opening UCC</t>
  </si>
  <si>
    <t>Capital Additions (from Appendix 2-FA)</t>
  </si>
  <si>
    <t>UCC Before Half Year Rule</t>
  </si>
  <si>
    <t>Half Year Rule (1/2 Additions - Disposals)</t>
  </si>
  <si>
    <t>Reduced UCC</t>
  </si>
  <si>
    <t>CCA Rate Class (to be entered)</t>
  </si>
  <si>
    <t>CCA Rate  (to be entered)</t>
  </si>
  <si>
    <t>CCA</t>
  </si>
  <si>
    <t>Closing UCC</t>
  </si>
  <si>
    <t xml:space="preserve"> </t>
  </si>
  <si>
    <t>Appendix 2-FC</t>
  </si>
  <si>
    <t>Calculation of Renewable Generation Connection Direct Benefits/Provincial Amount: Renewable Expansion Investments</t>
  </si>
  <si>
    <t>This table will calculate the distributor/provincial shares of the investments entered in Part B of Appendix 2-FA.</t>
  </si>
  <si>
    <t>Rate Riders are not calculated for Test Year as these assets and costs are already in the distributors rate base.</t>
  </si>
  <si>
    <r>
      <rPr>
        <b/>
        <sz val="10"/>
        <rFont val="Arial"/>
        <family val="2"/>
      </rPr>
      <t>Note 2:</t>
    </r>
    <r>
      <rPr>
        <sz val="10"/>
        <rFont val="Arial"/>
        <family val="2"/>
      </rPr>
      <t xml:space="preserve"> For the 2014 Test Year, Costs and Revenues of the Direct Benefit are to be included in the test year applicant Rate Base and Revenues.</t>
    </r>
  </si>
  <si>
    <r>
      <t>Amortization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(17% DB and 83% P)</t>
    </r>
  </si>
  <si>
    <t>CCA (17% DB and 83% 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</si>
</sst>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;[Red]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"/>
    <numFmt numFmtId="167" formatCode="_-&quot;$&quot;* #,##0_-;\-&quot;$&quot;* #,##0_-;_-&quot;$&quot;* &quot;-&quot;??_-;_-@_-"/>
    <numFmt numFmtId="168" formatCode="0.0%"/>
    <numFmt numFmtId="169" formatCode="_-* #,##0_-;\-* #,##0_-;_-* &quot;-&quot;??_-;_-@_-"/>
    <numFmt numFmtId="170" formatCode="_-&quot;$&quot;* #,##0.0000_-;\-&quot;$&quot;* #,##0.0000_-;_-&quot;$&quot;* &quot;-&quot;??_-;_-@_-"/>
    <numFmt numFmtId="171" formatCode="&quot;$&quot;#,##0.0000_);[Red]\(&quot;$&quot;#,##0.0000\)"/>
    <numFmt numFmtId="172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" fillId="0" borderId="0"/>
    <xf numFmtId="0" fontId="18" fillId="0" borderId="0"/>
    <xf numFmtId="0" fontId="3" fillId="0" borderId="0"/>
    <xf numFmtId="0" fontId="2" fillId="0" borderId="0"/>
    <xf numFmtId="0" fontId="2" fillId="0" borderId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3"/>
    <xf numFmtId="0" fontId="3" fillId="0" borderId="0" xfId="5"/>
    <xf numFmtId="0" fontId="4" fillId="0" borderId="0" xfId="0" applyFont="1"/>
    <xf numFmtId="0" fontId="5" fillId="2" borderId="14" xfId="0" applyFont="1" applyFill="1" applyBorder="1" applyAlignment="1">
      <alignment horizontal="right" vertical="top"/>
    </xf>
    <xf numFmtId="0" fontId="2" fillId="3" borderId="0" xfId="3" applyFill="1"/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0" fontId="6" fillId="0" borderId="0" xfId="5" applyFont="1"/>
    <xf numFmtId="0" fontId="7" fillId="0" borderId="0" xfId="3" applyFont="1"/>
    <xf numFmtId="0" fontId="18" fillId="0" borderId="0" xfId="4"/>
    <xf numFmtId="0" fontId="8" fillId="0" borderId="0" xfId="0" applyFont="1"/>
    <xf numFmtId="0" fontId="7" fillId="0" borderId="0" xfId="0" applyFont="1"/>
    <xf numFmtId="0" fontId="2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/>
    </xf>
    <xf numFmtId="0" fontId="10" fillId="0" borderId="0" xfId="0" applyFont="1"/>
    <xf numFmtId="166" fontId="2" fillId="2" borderId="0" xfId="1" applyNumberFormat="1" applyFont="1" applyFill="1" applyBorder="1" applyAlignment="1" applyProtection="1">
      <alignment horizontal="center"/>
    </xf>
    <xf numFmtId="167" fontId="2" fillId="0" borderId="0" xfId="2" applyNumberFormat="1" applyFont="1"/>
    <xf numFmtId="167" fontId="4" fillId="0" borderId="0" xfId="2" applyNumberFormat="1" applyFont="1"/>
    <xf numFmtId="167" fontId="4" fillId="0" borderId="0" xfId="0" applyNumberFormat="1" applyFont="1"/>
    <xf numFmtId="0" fontId="0" fillId="4" borderId="0" xfId="0" applyFill="1"/>
    <xf numFmtId="0" fontId="11" fillId="4" borderId="0" xfId="0" applyFont="1" applyFill="1" applyAlignment="1">
      <alignment horizontal="center"/>
    </xf>
    <xf numFmtId="167" fontId="8" fillId="4" borderId="0" xfId="0" applyNumberFormat="1" applyFont="1" applyFill="1"/>
    <xf numFmtId="167" fontId="8" fillId="4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167" fontId="18" fillId="0" borderId="0" xfId="2" applyNumberFormat="1" applyFont="1" applyFill="1" applyBorder="1"/>
    <xf numFmtId="9" fontId="2" fillId="0" borderId="0" xfId="0" applyNumberFormat="1" applyFont="1" applyAlignment="1">
      <alignment horizontal="center"/>
    </xf>
    <xf numFmtId="167" fontId="2" fillId="0" borderId="0" xfId="2" applyNumberFormat="1" applyFont="1" applyFill="1" applyBorder="1"/>
    <xf numFmtId="167" fontId="2" fillId="0" borderId="0" xfId="2" applyNumberFormat="1" applyFont="1" applyFill="1" applyBorder="1" applyAlignment="1">
      <alignment horizontal="center"/>
    </xf>
    <xf numFmtId="9" fontId="2" fillId="0" borderId="0" xfId="1" applyNumberFormat="1" applyFont="1" applyFill="1" applyBorder="1" applyAlignment="1" applyProtection="1">
      <alignment horizontal="center"/>
    </xf>
    <xf numFmtId="167" fontId="2" fillId="0" borderId="0" xfId="0" applyNumberFormat="1" applyFont="1"/>
    <xf numFmtId="9" fontId="2" fillId="0" borderId="0" xfId="8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4" borderId="0" xfId="0" applyFont="1" applyFill="1"/>
    <xf numFmtId="0" fontId="12" fillId="4" borderId="0" xfId="0" applyFont="1" applyFill="1" applyAlignment="1">
      <alignment horizontal="center"/>
    </xf>
    <xf numFmtId="167" fontId="2" fillId="4" borderId="0" xfId="0" applyNumberFormat="1" applyFont="1" applyFill="1"/>
    <xf numFmtId="167" fontId="2" fillId="4" borderId="0" xfId="0" applyNumberFormat="1" applyFont="1" applyFill="1" applyAlignment="1">
      <alignment horizontal="center"/>
    </xf>
    <xf numFmtId="166" fontId="8" fillId="0" borderId="0" xfId="1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6" applyFont="1" applyAlignment="1">
      <alignment horizontal="center"/>
    </xf>
    <xf numFmtId="9" fontId="4" fillId="0" borderId="0" xfId="6" applyNumberFormat="1" applyFont="1" applyAlignment="1">
      <alignment horizontal="center"/>
    </xf>
    <xf numFmtId="167" fontId="2" fillId="3" borderId="0" xfId="2" applyNumberFormat="1" applyFont="1" applyFill="1"/>
    <xf numFmtId="167" fontId="2" fillId="0" borderId="0" xfId="2" applyNumberFormat="1" applyFont="1" applyAlignment="1">
      <alignment horizontal="center"/>
    </xf>
    <xf numFmtId="167" fontId="2" fillId="0" borderId="0" xfId="2" applyNumberFormat="1" applyFont="1" applyFill="1"/>
    <xf numFmtId="42" fontId="2" fillId="0" borderId="0" xfId="0" applyNumberFormat="1" applyFont="1" applyAlignment="1">
      <alignment horizontal="center"/>
    </xf>
    <xf numFmtId="166" fontId="2" fillId="0" borderId="0" xfId="1" applyNumberFormat="1" applyFont="1" applyFill="1" applyBorder="1" applyAlignment="1" applyProtection="1">
      <alignment horizontal="center"/>
    </xf>
    <xf numFmtId="9" fontId="2" fillId="2" borderId="0" xfId="1" applyNumberFormat="1" applyFont="1" applyFill="1" applyBorder="1" applyAlignment="1" applyProtection="1">
      <alignment horizontal="center"/>
    </xf>
    <xf numFmtId="168" fontId="2" fillId="0" borderId="0" xfId="0" applyNumberFormat="1" applyFont="1" applyAlignment="1">
      <alignment horizontal="center"/>
    </xf>
    <xf numFmtId="167" fontId="2" fillId="0" borderId="2" xfId="0" applyNumberFormat="1" applyFont="1" applyBorder="1"/>
    <xf numFmtId="167" fontId="2" fillId="0" borderId="2" xfId="2" applyNumberFormat="1" applyFont="1" applyBorder="1" applyAlignment="1">
      <alignment horizontal="center"/>
    </xf>
    <xf numFmtId="9" fontId="2" fillId="0" borderId="0" xfId="8" applyFont="1" applyBorder="1" applyAlignment="1">
      <alignment horizontal="center"/>
    </xf>
    <xf numFmtId="9" fontId="2" fillId="0" borderId="0" xfId="8" applyFont="1" applyAlignment="1">
      <alignment horizontal="center"/>
    </xf>
    <xf numFmtId="44" fontId="2" fillId="0" borderId="0" xfId="2" applyNumberFormat="1" applyFont="1"/>
    <xf numFmtId="10" fontId="2" fillId="2" borderId="0" xfId="1" applyNumberFormat="1" applyFont="1" applyFill="1" applyBorder="1" applyAlignment="1" applyProtection="1">
      <alignment horizontal="center"/>
    </xf>
    <xf numFmtId="10" fontId="2" fillId="0" borderId="0" xfId="8" applyNumberFormat="1" applyFont="1" applyAlignment="1">
      <alignment horizontal="center"/>
    </xf>
    <xf numFmtId="0" fontId="4" fillId="0" borderId="0" xfId="0" applyFont="1" applyAlignment="1">
      <alignment horizontal="right"/>
    </xf>
    <xf numFmtId="167" fontId="2" fillId="0" borderId="3" xfId="0" applyNumberFormat="1" applyFont="1" applyBorder="1"/>
    <xf numFmtId="167" fontId="4" fillId="3" borderId="0" xfId="0" applyNumberFormat="1" applyFont="1" applyFill="1"/>
    <xf numFmtId="167" fontId="2" fillId="3" borderId="0" xfId="0" applyNumberFormat="1" applyFont="1" applyFill="1"/>
    <xf numFmtId="167" fontId="2" fillId="0" borderId="0" xfId="2" applyNumberFormat="1" applyFont="1" applyBorder="1"/>
    <xf numFmtId="167" fontId="2" fillId="0" borderId="4" xfId="0" applyNumberFormat="1" applyFont="1" applyBorder="1"/>
    <xf numFmtId="0" fontId="4" fillId="3" borderId="0" xfId="0" applyFont="1" applyFill="1" applyAlignment="1">
      <alignment horizontal="center"/>
    </xf>
    <xf numFmtId="169" fontId="2" fillId="3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70" fontId="2" fillId="0" borderId="0" xfId="0" applyNumberFormat="1" applyFont="1"/>
    <xf numFmtId="44" fontId="2" fillId="0" borderId="0" xfId="0" applyNumberFormat="1" applyFont="1"/>
    <xf numFmtId="0" fontId="13" fillId="0" borderId="0" xfId="0" applyFont="1" applyAlignment="1">
      <alignment horizontal="left"/>
    </xf>
    <xf numFmtId="0" fontId="20" fillId="0" borderId="0" xfId="0" applyFont="1"/>
    <xf numFmtId="0" fontId="8" fillId="0" borderId="0" xfId="0" applyFont="1" applyAlignment="1">
      <alignment horizontal="right"/>
    </xf>
    <xf numFmtId="0" fontId="15" fillId="0" borderId="0" xfId="6" applyFont="1"/>
    <xf numFmtId="0" fontId="2" fillId="0" borderId="0" xfId="6"/>
    <xf numFmtId="0" fontId="9" fillId="0" borderId="0" xfId="6" applyFont="1"/>
    <xf numFmtId="0" fontId="4" fillId="0" borderId="0" xfId="6" applyFont="1"/>
    <xf numFmtId="167" fontId="2" fillId="0" borderId="0" xfId="2" applyNumberFormat="1" applyFont="1" applyFill="1" applyBorder="1" applyAlignment="1" applyProtection="1">
      <alignment horizontal="center"/>
    </xf>
    <xf numFmtId="167" fontId="2" fillId="0" borderId="0" xfId="6" applyNumberFormat="1" applyAlignment="1">
      <alignment horizontal="center"/>
    </xf>
    <xf numFmtId="167" fontId="2" fillId="0" borderId="0" xfId="2" applyNumberFormat="1" applyFont="1" applyFill="1" applyBorder="1" applyProtection="1"/>
    <xf numFmtId="167" fontId="2" fillId="0" borderId="0" xfId="2" applyNumberFormat="1" applyFont="1" applyFill="1" applyProtection="1"/>
    <xf numFmtId="167" fontId="2" fillId="0" borderId="3" xfId="2" applyNumberFormat="1" applyFont="1" applyFill="1" applyBorder="1" applyProtection="1"/>
    <xf numFmtId="10" fontId="16" fillId="0" borderId="0" xfId="6" applyNumberFormat="1" applyFont="1" applyAlignment="1">
      <alignment horizontal="center"/>
    </xf>
    <xf numFmtId="10" fontId="2" fillId="2" borderId="0" xfId="8" applyNumberFormat="1" applyFont="1" applyFill="1" applyAlignment="1" applyProtection="1">
      <alignment horizontal="center"/>
    </xf>
    <xf numFmtId="10" fontId="2" fillId="0" borderId="0" xfId="8" applyNumberFormat="1" applyFont="1" applyFill="1" applyAlignment="1" applyProtection="1">
      <alignment horizontal="center"/>
    </xf>
    <xf numFmtId="44" fontId="2" fillId="0" borderId="3" xfId="2" applyNumberFormat="1" applyFont="1" applyFill="1" applyBorder="1" applyProtection="1"/>
    <xf numFmtId="0" fontId="4" fillId="0" borderId="0" xfId="6" applyFont="1" applyAlignment="1">
      <alignment horizontal="left"/>
    </xf>
    <xf numFmtId="44" fontId="2" fillId="0" borderId="0" xfId="2" applyNumberFormat="1" applyFont="1" applyFill="1" applyBorder="1" applyProtection="1"/>
    <xf numFmtId="44" fontId="2" fillId="0" borderId="0" xfId="2" applyNumberFormat="1" applyFont="1" applyFill="1" applyProtection="1"/>
    <xf numFmtId="44" fontId="17" fillId="0" borderId="0" xfId="2" applyNumberFormat="1" applyFont="1" applyFill="1" applyBorder="1" applyProtection="1"/>
    <xf numFmtId="167" fontId="17" fillId="0" borderId="3" xfId="2" applyNumberFormat="1" applyFont="1" applyFill="1" applyBorder="1" applyProtection="1"/>
    <xf numFmtId="171" fontId="13" fillId="0" borderId="0" xfId="0" applyNumberFormat="1" applyFont="1" applyAlignment="1">
      <alignment horizontal="right"/>
    </xf>
    <xf numFmtId="0" fontId="9" fillId="0" borderId="0" xfId="7" applyFont="1"/>
    <xf numFmtId="0" fontId="2" fillId="0" borderId="0" xfId="7"/>
    <xf numFmtId="0" fontId="2" fillId="0" borderId="0" xfId="2" applyNumberFormat="1" applyFont="1" applyFill="1" applyAlignment="1" applyProtection="1">
      <alignment horizontal="center"/>
    </xf>
    <xf numFmtId="0" fontId="4" fillId="0" borderId="5" xfId="2" applyNumberFormat="1" applyFont="1" applyFill="1" applyBorder="1" applyAlignment="1" applyProtection="1">
      <alignment horizontal="center"/>
    </xf>
    <xf numFmtId="0" fontId="4" fillId="0" borderId="6" xfId="2" applyNumberFormat="1" applyFont="1" applyFill="1" applyBorder="1" applyAlignment="1" applyProtection="1">
      <alignment horizontal="center"/>
    </xf>
    <xf numFmtId="0" fontId="4" fillId="0" borderId="7" xfId="2" applyNumberFormat="1" applyFont="1" applyFill="1" applyBorder="1" applyAlignment="1" applyProtection="1">
      <alignment horizontal="center"/>
    </xf>
    <xf numFmtId="9" fontId="2" fillId="3" borderId="0" xfId="8" applyFont="1" applyFill="1" applyBorder="1" applyAlignment="1" applyProtection="1">
      <alignment horizontal="right"/>
    </xf>
    <xf numFmtId="0" fontId="2" fillId="2" borderId="0" xfId="8" applyNumberFormat="1" applyFont="1" applyFill="1" applyAlignment="1" applyProtection="1">
      <alignment horizontal="center"/>
    </xf>
    <xf numFmtId="167" fontId="16" fillId="0" borderId="0" xfId="2" applyNumberFormat="1" applyFont="1" applyFill="1" applyBorder="1" applyProtection="1"/>
    <xf numFmtId="167" fontId="2" fillId="0" borderId="0" xfId="2" applyNumberFormat="1" applyFont="1" applyFill="1" applyAlignment="1" applyProtection="1">
      <alignment horizontal="center"/>
    </xf>
    <xf numFmtId="6" fontId="2" fillId="0" borderId="0" xfId="0" applyNumberFormat="1" applyFont="1"/>
    <xf numFmtId="172" fontId="2" fillId="0" borderId="0" xfId="2" applyNumberFormat="1" applyFont="1" applyFill="1" applyBorder="1" applyAlignment="1" applyProtection="1">
      <alignment horizontal="center"/>
    </xf>
    <xf numFmtId="0" fontId="4" fillId="0" borderId="0" xfId="7" applyFont="1"/>
    <xf numFmtId="167" fontId="2" fillId="0" borderId="4" xfId="2" applyNumberFormat="1" applyFont="1" applyFill="1" applyBorder="1" applyProtection="1"/>
    <xf numFmtId="0" fontId="2" fillId="2" borderId="0" xfId="2" applyNumberFormat="1" applyFont="1" applyFill="1" applyAlignment="1" applyProtection="1">
      <alignment horizontal="center"/>
    </xf>
    <xf numFmtId="9" fontId="2" fillId="2" borderId="0" xfId="8" applyFont="1" applyFill="1" applyAlignment="1" applyProtection="1">
      <alignment horizontal="center"/>
    </xf>
    <xf numFmtId="0" fontId="1" fillId="0" borderId="0" xfId="5" applyFont="1"/>
    <xf numFmtId="9" fontId="2" fillId="0" borderId="0" xfId="1" applyNumberFormat="1" applyFont="1" applyFill="1" applyBorder="1" applyAlignment="1" applyProtection="1">
      <alignment horizontal="left" vertical="top"/>
    </xf>
    <xf numFmtId="0" fontId="2" fillId="3" borderId="0" xfId="0" applyFont="1" applyFill="1"/>
    <xf numFmtId="15" fontId="5" fillId="2" borderId="0" xfId="0" applyNumberFormat="1" applyFont="1" applyFill="1" applyAlignment="1">
      <alignment horizontal="right" vertical="top"/>
    </xf>
    <xf numFmtId="166" fontId="2" fillId="5" borderId="0" xfId="1" applyNumberFormat="1" applyFont="1" applyFill="1" applyBorder="1" applyAlignment="1" applyProtection="1">
      <alignment horizontal="center"/>
    </xf>
    <xf numFmtId="0" fontId="2" fillId="5" borderId="0" xfId="8" applyNumberFormat="1" applyFont="1" applyFill="1" applyAlignment="1" applyProtection="1">
      <alignment horizontal="center"/>
    </xf>
    <xf numFmtId="0" fontId="2" fillId="0" borderId="0" xfId="0" applyFont="1" applyAlignment="1">
      <alignment horizontal="left"/>
    </xf>
    <xf numFmtId="166" fontId="2" fillId="6" borderId="0" xfId="1" applyNumberFormat="1" applyFont="1" applyFill="1" applyBorder="1" applyAlignment="1" applyProtection="1">
      <alignment horizontal="center"/>
    </xf>
    <xf numFmtId="44" fontId="2" fillId="0" borderId="3" xfId="0" applyNumberFormat="1" applyFont="1" applyBorder="1"/>
    <xf numFmtId="44" fontId="2" fillId="0" borderId="0" xfId="2" applyNumberFormat="1" applyFont="1" applyAlignment="1">
      <alignment horizontal="center"/>
    </xf>
    <xf numFmtId="0" fontId="4" fillId="0" borderId="8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 applyAlignment="1" applyProtection="1">
      <alignment horizontal="center"/>
    </xf>
    <xf numFmtId="9" fontId="2" fillId="0" borderId="0" xfId="8" applyFont="1" applyFill="1" applyBorder="1" applyAlignment="1" applyProtection="1">
      <alignment horizontal="center"/>
    </xf>
    <xf numFmtId="167" fontId="18" fillId="0" borderId="0" xfId="4" applyNumberFormat="1"/>
    <xf numFmtId="0" fontId="19" fillId="0" borderId="0" xfId="4" applyFont="1"/>
    <xf numFmtId="9" fontId="19" fillId="0" borderId="0" xfId="8" applyFont="1" applyAlignment="1">
      <alignment horizontal="center"/>
    </xf>
    <xf numFmtId="0" fontId="4" fillId="0" borderId="9" xfId="2" applyNumberFormat="1" applyFont="1" applyFill="1" applyBorder="1" applyAlignment="1" applyProtection="1">
      <alignment horizontal="center"/>
    </xf>
    <xf numFmtId="0" fontId="2" fillId="0" borderId="10" xfId="0" applyFont="1" applyBorder="1"/>
    <xf numFmtId="167" fontId="2" fillId="0" borderId="11" xfId="2" applyNumberFormat="1" applyFont="1" applyFill="1" applyBorder="1" applyProtection="1"/>
    <xf numFmtId="167" fontId="2" fillId="0" borderId="10" xfId="2" applyNumberFormat="1" applyFont="1" applyFill="1" applyBorder="1" applyAlignment="1" applyProtection="1">
      <alignment horizontal="center"/>
    </xf>
    <xf numFmtId="167" fontId="2" fillId="0" borderId="10" xfId="2" applyNumberFormat="1" applyFont="1" applyFill="1" applyBorder="1" applyProtection="1"/>
    <xf numFmtId="167" fontId="2" fillId="0" borderId="12" xfId="2" applyNumberFormat="1" applyFont="1" applyFill="1" applyBorder="1" applyProtection="1"/>
    <xf numFmtId="0" fontId="2" fillId="2" borderId="10" xfId="2" applyNumberFormat="1" applyFont="1" applyFill="1" applyBorder="1" applyAlignment="1" applyProtection="1">
      <alignment horizontal="center"/>
    </xf>
    <xf numFmtId="9" fontId="2" fillId="2" borderId="10" xfId="8" applyFont="1" applyFill="1" applyBorder="1" applyAlignment="1" applyProtection="1">
      <alignment horizontal="center"/>
    </xf>
    <xf numFmtId="0" fontId="2" fillId="6" borderId="0" xfId="2" applyNumberFormat="1" applyFont="1" applyFill="1" applyAlignment="1" applyProtection="1">
      <alignment horizontal="center"/>
    </xf>
    <xf numFmtId="0" fontId="4" fillId="0" borderId="0" xfId="0" applyFont="1" applyAlignment="1">
      <alignment horizontal="center" vertical="center"/>
    </xf>
    <xf numFmtId="164" fontId="2" fillId="0" borderId="0" xfId="2" applyFont="1" applyFill="1" applyProtection="1"/>
    <xf numFmtId="167" fontId="2" fillId="0" borderId="13" xfId="0" applyNumberFormat="1" applyFont="1" applyBorder="1"/>
    <xf numFmtId="0" fontId="0" fillId="0" borderId="0" xfId="0" applyAlignment="1">
      <alignment horizontal="right"/>
    </xf>
    <xf numFmtId="167" fontId="0" fillId="0" borderId="0" xfId="0" applyNumberFormat="1"/>
    <xf numFmtId="0" fontId="0" fillId="0" borderId="0" xfId="0" applyAlignment="1">
      <alignment horizontal="center"/>
    </xf>
    <xf numFmtId="0" fontId="18" fillId="0" borderId="0" xfId="4" applyAlignment="1">
      <alignment horizontal="center"/>
    </xf>
    <xf numFmtId="10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7" fillId="0" borderId="0" xfId="3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indent="2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2" fillId="0" borderId="0" xfId="1" applyNumberFormat="1" applyFont="1" applyFill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2" fillId="0" borderId="0" xfId="0" applyFont="1"/>
    <xf numFmtId="9" fontId="2" fillId="0" borderId="0" xfId="1" applyNumberFormat="1" applyFont="1" applyFill="1" applyBorder="1" applyAlignment="1" applyProtection="1">
      <alignment horizontal="left"/>
    </xf>
    <xf numFmtId="9" fontId="2" fillId="0" borderId="0" xfId="1" applyNumberFormat="1" applyFont="1" applyFill="1" applyBorder="1" applyAlignment="1" applyProtection="1">
      <alignment horizontal="left" vertical="center" wrapText="1"/>
    </xf>
    <xf numFmtId="0" fontId="0" fillId="0" borderId="0" xfId="0"/>
  </cellXfs>
  <cellStyles count="9">
    <cellStyle name="Comma" xfId="1" builtinId="3"/>
    <cellStyle name="Currency" xfId="2" builtinId="4"/>
    <cellStyle name="Normal" xfId="0" builtinId="0"/>
    <cellStyle name="Normal 2" xfId="3" xr:uid="{BA0D352F-2374-416D-8DD1-9136AF5933F1}"/>
    <cellStyle name="Normal 4" xfId="4" xr:uid="{3E3F6B34-25E4-4A3C-B751-5D4AC85F1AA4}"/>
    <cellStyle name="Normal_PPE Deferral Account Schedule for 2013 MIFRS CoS applications (2)" xfId="5" xr:uid="{01F16FFB-AD07-4CD2-B09F-AB8D226E8384}"/>
    <cellStyle name="Normal_Sheet2" xfId="6" xr:uid="{4D32909F-B06D-40F9-837B-9BDF24FB56AD}"/>
    <cellStyle name="Normal_Sheet3" xfId="7" xr:uid="{3DDCFB4C-3EA9-4D33-A233-1E551CCF5CC3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43B2-8101-4578-8EBD-974A76222735}">
  <sheetPr>
    <pageSetUpPr fitToPage="1"/>
  </sheetPr>
  <dimension ref="A1:S100"/>
  <sheetViews>
    <sheetView tabSelected="1" workbookViewId="0">
      <selection activeCell="E20" sqref="E20"/>
    </sheetView>
  </sheetViews>
  <sheetFormatPr defaultColWidth="8.85546875" defaultRowHeight="15" x14ac:dyDescent="0.25"/>
  <cols>
    <col min="1" max="1" width="30.42578125" style="10" customWidth="1"/>
    <col min="2" max="2" width="13.140625" style="10" customWidth="1"/>
    <col min="3" max="9" width="16.7109375" style="10" customWidth="1"/>
    <col min="10" max="16384" width="8.85546875" style="10"/>
  </cols>
  <sheetData>
    <row r="1" spans="1:15" s="2" customFormat="1" x14ac:dyDescent="0.25">
      <c r="A1" s="1"/>
      <c r="B1" s="1"/>
      <c r="C1" s="1"/>
      <c r="D1" s="1"/>
      <c r="F1" s="3" t="s">
        <v>0</v>
      </c>
      <c r="G1" s="7" t="s">
        <v>1</v>
      </c>
    </row>
    <row r="2" spans="1:15" s="2" customFormat="1" x14ac:dyDescent="0.25">
      <c r="A2" s="1"/>
      <c r="B2" s="1"/>
      <c r="C2" s="1"/>
      <c r="D2" s="1"/>
      <c r="F2" s="3" t="s">
        <v>2</v>
      </c>
      <c r="G2" s="4"/>
    </row>
    <row r="3" spans="1:15" s="2" customFormat="1" x14ac:dyDescent="0.25">
      <c r="A3" s="1"/>
      <c r="B3" s="1"/>
      <c r="C3" s="1"/>
      <c r="D3" s="1"/>
      <c r="F3" s="3" t="s">
        <v>3</v>
      </c>
      <c r="G3" s="4"/>
    </row>
    <row r="4" spans="1:15" s="2" customFormat="1" x14ac:dyDescent="0.25">
      <c r="A4" s="5"/>
      <c r="B4" s="1"/>
      <c r="C4" s="1"/>
      <c r="D4" s="1"/>
      <c r="F4" s="3" t="s">
        <v>4</v>
      </c>
      <c r="G4" s="4"/>
    </row>
    <row r="5" spans="1:15" s="2" customFormat="1" x14ac:dyDescent="0.25">
      <c r="A5" s="1"/>
      <c r="B5" s="1"/>
      <c r="C5" s="1"/>
      <c r="D5" s="1"/>
      <c r="F5" s="3" t="s">
        <v>5</v>
      </c>
      <c r="G5" s="6"/>
    </row>
    <row r="6" spans="1:15" s="2" customFormat="1" x14ac:dyDescent="0.25">
      <c r="A6" s="1"/>
      <c r="B6" s="1"/>
      <c r="C6" s="1"/>
      <c r="D6" s="1"/>
      <c r="F6" s="3"/>
      <c r="G6" s="7"/>
    </row>
    <row r="7" spans="1:15" s="2" customFormat="1" x14ac:dyDescent="0.25">
      <c r="A7" s="1"/>
      <c r="B7" s="1"/>
      <c r="C7" s="1"/>
      <c r="D7" s="1"/>
      <c r="F7" s="3" t="s">
        <v>6</v>
      </c>
      <c r="G7" s="110" t="s">
        <v>7</v>
      </c>
    </row>
    <row r="8" spans="1:15" s="2" customFormat="1" x14ac:dyDescent="0.25">
      <c r="A8" s="1"/>
      <c r="B8" s="1"/>
      <c r="C8" s="1"/>
      <c r="D8" s="1"/>
      <c r="E8" s="1"/>
      <c r="F8" s="1"/>
      <c r="G8" s="1"/>
      <c r="H8" s="1"/>
      <c r="I8" s="1"/>
      <c r="J8" s="8"/>
      <c r="K8" s="8"/>
      <c r="L8" s="8"/>
      <c r="M8" s="8"/>
      <c r="N8" s="8"/>
      <c r="O8" s="8"/>
    </row>
    <row r="9" spans="1:15" s="2" customFormat="1" ht="18" x14ac:dyDescent="0.25">
      <c r="A9" s="142" t="s">
        <v>8</v>
      </c>
      <c r="B9" s="142"/>
      <c r="C9" s="142"/>
      <c r="D9" s="142"/>
      <c r="E9" s="142"/>
      <c r="F9" s="142"/>
      <c r="G9" s="142"/>
      <c r="H9" s="9"/>
      <c r="I9" s="9"/>
      <c r="J9" s="9"/>
      <c r="K9" s="9"/>
      <c r="L9" s="8"/>
      <c r="M9" s="8"/>
      <c r="N9" s="8"/>
      <c r="O9" s="8"/>
    </row>
    <row r="10" spans="1:15" s="2" customFormat="1" ht="18" x14ac:dyDescent="0.25">
      <c r="A10" s="142" t="s">
        <v>9</v>
      </c>
      <c r="B10" s="142"/>
      <c r="C10" s="142"/>
      <c r="D10" s="142"/>
      <c r="E10" s="142"/>
      <c r="F10" s="142"/>
      <c r="G10" s="142"/>
      <c r="H10" s="9"/>
      <c r="I10" s="9"/>
      <c r="J10" s="9"/>
      <c r="K10" s="9"/>
      <c r="L10" s="8"/>
      <c r="M10" s="8"/>
      <c r="N10" s="8"/>
      <c r="O10" s="8"/>
    </row>
    <row r="11" spans="1:15" s="2" customFormat="1" ht="18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8"/>
      <c r="M11" s="8"/>
      <c r="N11" s="8"/>
      <c r="O11" s="8"/>
    </row>
    <row r="12" spans="1:15" x14ac:dyDescent="0.25">
      <c r="A12" s="143" t="s">
        <v>10</v>
      </c>
      <c r="B12" s="143"/>
      <c r="C12" s="143"/>
      <c r="D12" s="143"/>
      <c r="E12" s="143"/>
      <c r="F12" s="143"/>
      <c r="G12" s="143"/>
      <c r="H12"/>
      <c r="I12"/>
    </row>
    <row r="13" spans="1:15" x14ac:dyDescent="0.25">
      <c r="A13" s="143" t="s">
        <v>11</v>
      </c>
      <c r="B13" s="143"/>
      <c r="C13" s="143"/>
      <c r="D13" s="143"/>
      <c r="E13" s="143"/>
      <c r="F13" s="143"/>
      <c r="G13" s="143"/>
      <c r="H13"/>
      <c r="I13"/>
    </row>
    <row r="14" spans="1:15" x14ac:dyDescent="0.25">
      <c r="A14" s="144" t="s">
        <v>12</v>
      </c>
      <c r="B14" s="144"/>
      <c r="C14" s="144"/>
      <c r="D14" s="144"/>
      <c r="E14" s="144"/>
      <c r="F14" s="144"/>
      <c r="G14"/>
      <c r="H14"/>
      <c r="I14"/>
    </row>
    <row r="15" spans="1:15" x14ac:dyDescent="0.25">
      <c r="A15" s="144" t="s">
        <v>13</v>
      </c>
      <c r="B15" s="144"/>
      <c r="C15" s="144"/>
      <c r="D15" s="144"/>
      <c r="E15" s="144"/>
      <c r="F15" s="144"/>
      <c r="G15"/>
      <c r="H15"/>
      <c r="I15"/>
    </row>
    <row r="16" spans="1:15" ht="15.75" x14ac:dyDescent="0.25">
      <c r="A16" s="11"/>
      <c r="B16"/>
      <c r="C16"/>
      <c r="D16"/>
      <c r="E16"/>
      <c r="F16"/>
      <c r="G16"/>
      <c r="H16"/>
      <c r="I16"/>
    </row>
    <row r="17" spans="1:19" x14ac:dyDescent="0.25">
      <c r="A17" s="141" t="s">
        <v>14</v>
      </c>
      <c r="B17" s="141"/>
      <c r="C17" s="141"/>
      <c r="D17" s="141"/>
      <c r="E17" s="141"/>
      <c r="F17" s="141"/>
      <c r="G17" s="141"/>
      <c r="H17"/>
      <c r="I17"/>
    </row>
    <row r="18" spans="1:19" x14ac:dyDescent="0.25">
      <c r="A18" s="141" t="s">
        <v>15</v>
      </c>
      <c r="B18" s="141"/>
      <c r="C18" s="141"/>
      <c r="D18" s="141"/>
      <c r="E18" s="141"/>
      <c r="F18" s="141"/>
      <c r="G18" s="141"/>
      <c r="H18"/>
      <c r="I18"/>
    </row>
    <row r="19" spans="1:19" x14ac:dyDescent="0.25">
      <c r="G19"/>
      <c r="H19"/>
      <c r="I19"/>
    </row>
    <row r="20" spans="1:19" ht="15.75" x14ac:dyDescent="0.25">
      <c r="A20" s="11"/>
      <c r="B20"/>
      <c r="C20"/>
      <c r="D20"/>
      <c r="E20"/>
      <c r="F20"/>
      <c r="G20"/>
      <c r="H20"/>
      <c r="I20"/>
    </row>
    <row r="21" spans="1:19" ht="18" x14ac:dyDescent="0.25">
      <c r="A21" s="12" t="s">
        <v>16</v>
      </c>
      <c r="B21" s="13"/>
      <c r="C21" s="13"/>
      <c r="D21" s="13"/>
      <c r="E21" s="13"/>
      <c r="F21" s="13"/>
      <c r="G21" s="13"/>
      <c r="H21" s="13"/>
      <c r="I21" s="13"/>
    </row>
    <row r="22" spans="1:19" x14ac:dyDescent="0.25">
      <c r="A22" s="14" t="s">
        <v>17</v>
      </c>
      <c r="B22" s="13"/>
      <c r="C22" s="15">
        <v>2014</v>
      </c>
      <c r="D22" s="15">
        <v>2015</v>
      </c>
      <c r="E22" s="15">
        <v>2016</v>
      </c>
      <c r="F22" s="15">
        <v>2017</v>
      </c>
      <c r="G22" s="15">
        <v>2018</v>
      </c>
      <c r="H22" s="15">
        <v>2019</v>
      </c>
      <c r="I22" s="15">
        <v>2020</v>
      </c>
      <c r="J22" s="15">
        <v>2021</v>
      </c>
      <c r="K22" s="15">
        <v>2022</v>
      </c>
      <c r="L22" s="15">
        <v>2023</v>
      </c>
      <c r="M22" s="15">
        <v>2024</v>
      </c>
      <c r="N22" s="15">
        <v>2025</v>
      </c>
      <c r="O22" s="15">
        <v>2026</v>
      </c>
      <c r="P22" s="15">
        <v>2027</v>
      </c>
      <c r="Q22" s="15">
        <v>2028</v>
      </c>
      <c r="R22" s="15">
        <v>2029</v>
      </c>
      <c r="S22" s="15">
        <v>2030</v>
      </c>
    </row>
    <row r="23" spans="1:19" x14ac:dyDescent="0.25">
      <c r="A23" s="3" t="s">
        <v>18</v>
      </c>
      <c r="B23" s="13"/>
      <c r="C23" s="13"/>
      <c r="D23" s="13"/>
      <c r="E23" s="13"/>
      <c r="F23" s="13"/>
      <c r="G23" s="13"/>
    </row>
    <row r="24" spans="1:19" x14ac:dyDescent="0.25">
      <c r="A24" s="16" t="s">
        <v>19</v>
      </c>
      <c r="B24" s="13"/>
      <c r="C24" s="13"/>
      <c r="D24" s="13"/>
      <c r="E24" s="13"/>
      <c r="F24" s="13"/>
      <c r="G24" s="13"/>
    </row>
    <row r="25" spans="1:19" x14ac:dyDescent="0.25">
      <c r="A25" s="13" t="s">
        <v>20</v>
      </c>
      <c r="B25" s="13"/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</row>
    <row r="26" spans="1:19" x14ac:dyDescent="0.25">
      <c r="A26" s="13" t="s">
        <v>21</v>
      </c>
      <c r="B26" s="13"/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</row>
    <row r="27" spans="1:19" x14ac:dyDescent="0.25">
      <c r="A27" s="13" t="s">
        <v>22</v>
      </c>
      <c r="B27" s="13"/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</row>
    <row r="28" spans="1:19" x14ac:dyDescent="0.25">
      <c r="A28" s="13"/>
      <c r="B28" s="13"/>
      <c r="C28" s="13"/>
      <c r="D28" s="13"/>
      <c r="E28" s="13"/>
      <c r="F28" s="13"/>
      <c r="G28" s="13"/>
    </row>
    <row r="29" spans="1:19" x14ac:dyDescent="0.25">
      <c r="A29" s="3" t="s">
        <v>23</v>
      </c>
      <c r="B29" s="13"/>
      <c r="C29" s="13"/>
      <c r="D29" s="13"/>
      <c r="E29" s="13"/>
      <c r="F29" s="13"/>
      <c r="G29" s="13"/>
    </row>
    <row r="30" spans="1:19" x14ac:dyDescent="0.25">
      <c r="A30" s="16" t="s">
        <v>24</v>
      </c>
      <c r="B30" s="13"/>
      <c r="C30" s="13"/>
      <c r="D30" s="13"/>
      <c r="E30" s="13"/>
      <c r="F30" s="13"/>
      <c r="G30" s="13"/>
    </row>
    <row r="31" spans="1:19" x14ac:dyDescent="0.25">
      <c r="A31" s="13" t="s">
        <v>20</v>
      </c>
      <c r="B31" s="13"/>
      <c r="C31" s="17">
        <v>0</v>
      </c>
      <c r="D31" s="111">
        <v>0</v>
      </c>
      <c r="E31" s="111">
        <v>429231.09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</row>
    <row r="32" spans="1:19" x14ac:dyDescent="0.25">
      <c r="A32" s="13" t="s">
        <v>21</v>
      </c>
      <c r="B32" s="13"/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</row>
    <row r="33" spans="1:19" x14ac:dyDescent="0.25">
      <c r="A33" s="13" t="s">
        <v>22</v>
      </c>
      <c r="B33" s="13"/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</row>
    <row r="34" spans="1:19" x14ac:dyDescent="0.25">
      <c r="A34" s="13"/>
      <c r="B34" s="13"/>
      <c r="C34" s="13"/>
      <c r="D34" s="13"/>
      <c r="E34" s="13"/>
      <c r="F34" s="13"/>
      <c r="G34" s="13"/>
    </row>
    <row r="35" spans="1:19" x14ac:dyDescent="0.25">
      <c r="A35" s="3" t="s">
        <v>25</v>
      </c>
      <c r="B35" s="13"/>
      <c r="C35" s="13"/>
      <c r="D35" s="13"/>
      <c r="E35" s="13"/>
      <c r="F35" s="13"/>
      <c r="G35" s="13"/>
    </row>
    <row r="36" spans="1:19" x14ac:dyDescent="0.25">
      <c r="A36" s="16" t="s">
        <v>26</v>
      </c>
      <c r="B36" s="13"/>
      <c r="C36" s="13"/>
      <c r="D36" s="13"/>
      <c r="E36" s="13"/>
      <c r="F36" s="13"/>
      <c r="G36" s="13"/>
    </row>
    <row r="37" spans="1:19" x14ac:dyDescent="0.25">
      <c r="A37" s="13" t="s">
        <v>20</v>
      </c>
      <c r="B37" s="13"/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</row>
    <row r="38" spans="1:19" x14ac:dyDescent="0.25">
      <c r="A38" s="13" t="s">
        <v>21</v>
      </c>
      <c r="B38" s="13"/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</row>
    <row r="39" spans="1:19" x14ac:dyDescent="0.25">
      <c r="A39" s="13" t="s">
        <v>22</v>
      </c>
      <c r="B39" s="13"/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</row>
    <row r="40" spans="1:19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x14ac:dyDescent="0.25">
      <c r="A41" s="3" t="s">
        <v>27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x14ac:dyDescent="0.25">
      <c r="A42" s="16" t="s">
        <v>26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x14ac:dyDescent="0.25">
      <c r="A43" s="13" t="s">
        <v>20</v>
      </c>
      <c r="B43" s="13"/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</row>
    <row r="44" spans="1:19" x14ac:dyDescent="0.25">
      <c r="A44" s="13" t="s">
        <v>21</v>
      </c>
      <c r="B44" s="13"/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</row>
    <row r="45" spans="1:19" x14ac:dyDescent="0.25">
      <c r="A45" s="13" t="s">
        <v>22</v>
      </c>
      <c r="B45" s="13"/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</row>
    <row r="46" spans="1:19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x14ac:dyDescent="0.25">
      <c r="A47" s="3" t="s">
        <v>28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x14ac:dyDescent="0.25">
      <c r="A48" s="16" t="s">
        <v>26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x14ac:dyDescent="0.25">
      <c r="A49" s="13" t="s">
        <v>20</v>
      </c>
      <c r="B49" s="13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</row>
    <row r="50" spans="1:19" x14ac:dyDescent="0.25">
      <c r="A50" s="13" t="s">
        <v>21</v>
      </c>
      <c r="B50" s="13"/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</row>
    <row r="51" spans="1:19" x14ac:dyDescent="0.25">
      <c r="A51" s="13" t="s">
        <v>22</v>
      </c>
      <c r="B51" s="13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</row>
    <row r="52" spans="1:19" x14ac:dyDescent="0.25">
      <c r="A52" s="13"/>
      <c r="B52" s="13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x14ac:dyDescent="0.25">
      <c r="A53" s="3" t="s">
        <v>29</v>
      </c>
      <c r="B53" s="3"/>
      <c r="C53" s="48">
        <f>SUM(C49,C43,C37,C31,C25)</f>
        <v>0</v>
      </c>
      <c r="D53" s="48">
        <f t="shared" ref="D53:G55" si="0">SUM(D49,D43,D37,D31,D25)</f>
        <v>0</v>
      </c>
      <c r="E53" s="48">
        <f t="shared" si="0"/>
        <v>429231.09</v>
      </c>
      <c r="F53" s="48">
        <f t="shared" si="0"/>
        <v>0</v>
      </c>
      <c r="G53" s="48">
        <f t="shared" si="0"/>
        <v>0</v>
      </c>
      <c r="H53" s="48">
        <f t="shared" ref="H53:I55" si="1">SUM(H49,H43,H37,H31,H25)</f>
        <v>0</v>
      </c>
      <c r="I53" s="48">
        <f t="shared" si="1"/>
        <v>0</v>
      </c>
      <c r="J53" s="48">
        <f t="shared" ref="J53:S53" si="2">SUM(J49,J43,J37,J31,J25)</f>
        <v>0</v>
      </c>
      <c r="K53" s="48">
        <f t="shared" si="2"/>
        <v>0</v>
      </c>
      <c r="L53" s="48">
        <f t="shared" si="2"/>
        <v>0</v>
      </c>
      <c r="M53" s="48">
        <f t="shared" si="2"/>
        <v>0</v>
      </c>
      <c r="N53" s="48">
        <f t="shared" si="2"/>
        <v>0</v>
      </c>
      <c r="O53" s="48">
        <f t="shared" si="2"/>
        <v>0</v>
      </c>
      <c r="P53" s="48">
        <f t="shared" si="2"/>
        <v>0</v>
      </c>
      <c r="Q53" s="48">
        <f t="shared" si="2"/>
        <v>0</v>
      </c>
      <c r="R53" s="48">
        <f t="shared" si="2"/>
        <v>0</v>
      </c>
      <c r="S53" s="48">
        <f t="shared" si="2"/>
        <v>0</v>
      </c>
    </row>
    <row r="54" spans="1:19" x14ac:dyDescent="0.25">
      <c r="A54" s="3" t="s">
        <v>30</v>
      </c>
      <c r="B54" s="3"/>
      <c r="C54" s="48">
        <f>SUM(C50,C44,C38,C32,C26)</f>
        <v>0</v>
      </c>
      <c r="D54" s="48">
        <f t="shared" si="0"/>
        <v>0</v>
      </c>
      <c r="E54" s="48">
        <f>SUM(E50,E44,E38,E32,E26)</f>
        <v>0</v>
      </c>
      <c r="F54" s="48">
        <f t="shared" si="0"/>
        <v>0</v>
      </c>
      <c r="G54" s="48">
        <f t="shared" si="0"/>
        <v>0</v>
      </c>
      <c r="H54" s="48">
        <f t="shared" si="1"/>
        <v>0</v>
      </c>
      <c r="I54" s="48">
        <f t="shared" si="1"/>
        <v>0</v>
      </c>
      <c r="J54" s="48">
        <f t="shared" ref="J54:S54" si="3">SUM(J50,J44,J38,J32,J26)</f>
        <v>0</v>
      </c>
      <c r="K54" s="48">
        <f t="shared" si="3"/>
        <v>0</v>
      </c>
      <c r="L54" s="48">
        <f t="shared" si="3"/>
        <v>0</v>
      </c>
      <c r="M54" s="48">
        <f t="shared" si="3"/>
        <v>0</v>
      </c>
      <c r="N54" s="48">
        <f t="shared" si="3"/>
        <v>0</v>
      </c>
      <c r="O54" s="48">
        <f t="shared" si="3"/>
        <v>0</v>
      </c>
      <c r="P54" s="48">
        <f t="shared" si="3"/>
        <v>0</v>
      </c>
      <c r="Q54" s="48">
        <f t="shared" si="3"/>
        <v>0</v>
      </c>
      <c r="R54" s="48">
        <f t="shared" si="3"/>
        <v>0</v>
      </c>
      <c r="S54" s="48">
        <f t="shared" si="3"/>
        <v>0</v>
      </c>
    </row>
    <row r="55" spans="1:19" x14ac:dyDescent="0.25">
      <c r="A55" s="3" t="s">
        <v>31</v>
      </c>
      <c r="B55" s="3"/>
      <c r="C55" s="48">
        <f>SUM(C51,C45,C39,C33,C27)</f>
        <v>0</v>
      </c>
      <c r="D55" s="48">
        <f t="shared" si="0"/>
        <v>0</v>
      </c>
      <c r="E55" s="48">
        <f t="shared" si="0"/>
        <v>0</v>
      </c>
      <c r="F55" s="48">
        <f t="shared" si="0"/>
        <v>0</v>
      </c>
      <c r="G55" s="48">
        <f t="shared" si="0"/>
        <v>0</v>
      </c>
      <c r="H55" s="48">
        <f t="shared" si="1"/>
        <v>0</v>
      </c>
      <c r="I55" s="48">
        <f t="shared" si="1"/>
        <v>0</v>
      </c>
      <c r="J55" s="48">
        <f t="shared" ref="J55:S55" si="4">SUM(J51,J45,J39,J33,J27)</f>
        <v>0</v>
      </c>
      <c r="K55" s="48">
        <f t="shared" si="4"/>
        <v>0</v>
      </c>
      <c r="L55" s="48">
        <f t="shared" si="4"/>
        <v>0</v>
      </c>
      <c r="M55" s="48">
        <f t="shared" si="4"/>
        <v>0</v>
      </c>
      <c r="N55" s="48">
        <f t="shared" si="4"/>
        <v>0</v>
      </c>
      <c r="O55" s="48">
        <f t="shared" si="4"/>
        <v>0</v>
      </c>
      <c r="P55" s="48">
        <f t="shared" si="4"/>
        <v>0</v>
      </c>
      <c r="Q55" s="48">
        <f t="shared" si="4"/>
        <v>0</v>
      </c>
      <c r="R55" s="48">
        <f t="shared" si="4"/>
        <v>0</v>
      </c>
      <c r="S55" s="48">
        <f t="shared" si="4"/>
        <v>0</v>
      </c>
    </row>
    <row r="56" spans="1:19" ht="15.75" x14ac:dyDescent="0.25">
      <c r="A56" s="21"/>
      <c r="B56" s="22"/>
      <c r="C56" s="23"/>
      <c r="D56" s="23"/>
      <c r="E56" s="21"/>
      <c r="F56" s="24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5">
      <c r="A57"/>
      <c r="B57" s="25"/>
      <c r="C57" s="26"/>
      <c r="D57" s="26"/>
      <c r="E57"/>
      <c r="F57" s="25"/>
      <c r="G57" s="26"/>
      <c r="H57" s="26"/>
      <c r="I57" s="26"/>
    </row>
    <row r="58" spans="1:19" ht="18" x14ac:dyDescent="0.25">
      <c r="A58" s="12" t="s">
        <v>32</v>
      </c>
      <c r="B58" s="13"/>
      <c r="C58" s="13"/>
      <c r="D58" s="13"/>
      <c r="E58" s="13"/>
      <c r="F58" s="13"/>
      <c r="G58" s="13"/>
      <c r="H58" s="13"/>
      <c r="I58" s="13"/>
    </row>
    <row r="59" spans="1:19" x14ac:dyDescent="0.25">
      <c r="A59" s="14" t="s">
        <v>33</v>
      </c>
      <c r="B59" s="13"/>
      <c r="C59" s="15">
        <v>2014</v>
      </c>
      <c r="D59" s="15">
        <v>2015</v>
      </c>
      <c r="E59" s="15">
        <v>2016</v>
      </c>
      <c r="F59" s="15">
        <v>2017</v>
      </c>
      <c r="G59" s="15">
        <v>2018</v>
      </c>
      <c r="H59" s="15">
        <v>2019</v>
      </c>
      <c r="I59" s="15">
        <v>2020</v>
      </c>
      <c r="J59" s="15">
        <v>2021</v>
      </c>
      <c r="K59" s="15">
        <v>2022</v>
      </c>
      <c r="L59" s="15">
        <v>2023</v>
      </c>
      <c r="M59" s="15">
        <v>2024</v>
      </c>
      <c r="N59" s="15">
        <v>2025</v>
      </c>
      <c r="O59" s="15">
        <v>2026</v>
      </c>
      <c r="P59" s="15">
        <v>2027</v>
      </c>
      <c r="Q59" s="15">
        <v>2028</v>
      </c>
      <c r="R59" s="15">
        <v>2029</v>
      </c>
      <c r="S59" s="15">
        <v>2030</v>
      </c>
    </row>
    <row r="60" spans="1:19" x14ac:dyDescent="0.25">
      <c r="A60" s="3" t="s">
        <v>18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x14ac:dyDescent="0.25">
      <c r="A61" s="16" t="s">
        <v>34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x14ac:dyDescent="0.25">
      <c r="A62" s="13" t="s">
        <v>20</v>
      </c>
      <c r="B62" s="13"/>
      <c r="C62" s="111">
        <v>262867.86</v>
      </c>
      <c r="D62" s="111">
        <v>55642.21</v>
      </c>
      <c r="E62" s="111">
        <v>0</v>
      </c>
      <c r="F62" s="111">
        <v>9512.4599999999991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0</v>
      </c>
      <c r="S62" s="111">
        <v>0</v>
      </c>
    </row>
    <row r="63" spans="1:19" x14ac:dyDescent="0.25">
      <c r="A63" s="13" t="s">
        <v>21</v>
      </c>
      <c r="B63" s="13"/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</row>
    <row r="64" spans="1:19" x14ac:dyDescent="0.25">
      <c r="A64" s="13" t="s">
        <v>22</v>
      </c>
      <c r="B64" s="13"/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</row>
    <row r="65" spans="1:19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x14ac:dyDescent="0.25">
      <c r="A66" s="3" t="s">
        <v>23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x14ac:dyDescent="0.25">
      <c r="A67" s="16" t="s">
        <v>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x14ac:dyDescent="0.25">
      <c r="A68" s="13" t="s">
        <v>20</v>
      </c>
      <c r="B68" s="13"/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</row>
    <row r="69" spans="1:19" x14ac:dyDescent="0.25">
      <c r="A69" s="13" t="s">
        <v>21</v>
      </c>
      <c r="B69" s="13"/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</row>
    <row r="70" spans="1:19" x14ac:dyDescent="0.25">
      <c r="A70" s="13" t="s">
        <v>22</v>
      </c>
      <c r="B70" s="13"/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</row>
    <row r="71" spans="1:19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x14ac:dyDescent="0.25">
      <c r="A72" s="3" t="s">
        <v>25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x14ac:dyDescent="0.25">
      <c r="A73" s="16" t="s">
        <v>35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x14ac:dyDescent="0.25">
      <c r="A74" s="13" t="s">
        <v>20</v>
      </c>
      <c r="B74" s="13"/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</row>
    <row r="75" spans="1:19" x14ac:dyDescent="0.25">
      <c r="A75" s="13" t="s">
        <v>21</v>
      </c>
      <c r="B75" s="13"/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</row>
    <row r="76" spans="1:19" x14ac:dyDescent="0.25">
      <c r="A76" s="13" t="s">
        <v>22</v>
      </c>
      <c r="B76" s="13"/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</row>
    <row r="77" spans="1:19" x14ac:dyDescent="0.25">
      <c r="A77" s="13"/>
      <c r="B77" s="27"/>
      <c r="C77" s="28"/>
      <c r="D77" s="29"/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</row>
    <row r="78" spans="1:19" x14ac:dyDescent="0.25">
      <c r="A78" s="3" t="s">
        <v>27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x14ac:dyDescent="0.25">
      <c r="A79" s="16" t="s">
        <v>35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x14ac:dyDescent="0.25">
      <c r="A80" s="13" t="s">
        <v>20</v>
      </c>
      <c r="B80" s="13"/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</row>
    <row r="81" spans="1:19" x14ac:dyDescent="0.25">
      <c r="A81" s="13" t="s">
        <v>21</v>
      </c>
      <c r="B81" s="13"/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</row>
    <row r="82" spans="1:19" x14ac:dyDescent="0.25">
      <c r="A82" s="13" t="s">
        <v>22</v>
      </c>
      <c r="B82" s="13"/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</row>
    <row r="83" spans="1:19" x14ac:dyDescent="0.25">
      <c r="A83" s="13"/>
      <c r="B83" s="30"/>
      <c r="C83" s="31"/>
      <c r="D83" s="31"/>
      <c r="E83" s="32"/>
      <c r="F83" s="32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</row>
    <row r="84" spans="1:19" x14ac:dyDescent="0.25">
      <c r="A84" s="3" t="s">
        <v>28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x14ac:dyDescent="0.25">
      <c r="A85" s="16" t="s">
        <v>35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x14ac:dyDescent="0.25">
      <c r="A86" s="13" t="s">
        <v>20</v>
      </c>
      <c r="B86" s="13"/>
      <c r="C86" s="17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</row>
    <row r="87" spans="1:19" x14ac:dyDescent="0.25">
      <c r="A87" s="13" t="s">
        <v>21</v>
      </c>
      <c r="B87" s="13"/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</row>
    <row r="88" spans="1:19" x14ac:dyDescent="0.25">
      <c r="A88" s="13" t="s">
        <v>22</v>
      </c>
      <c r="B88" s="13"/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</row>
    <row r="89" spans="1:19" x14ac:dyDescent="0.25">
      <c r="A89" s="13"/>
      <c r="B89" s="33"/>
      <c r="C89" s="31"/>
      <c r="D89" s="31"/>
      <c r="E89" s="13"/>
      <c r="F89" s="34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</row>
    <row r="90" spans="1:19" x14ac:dyDescent="0.25">
      <c r="A90" s="3" t="s">
        <v>29</v>
      </c>
      <c r="B90" s="3"/>
      <c r="C90" s="48">
        <f>SUM(C86,C80,C74,C68,C62)</f>
        <v>262867.86</v>
      </c>
      <c r="D90" s="48">
        <f t="shared" ref="D90:G92" si="5">SUM(D86,D80,D74,D68,D62)</f>
        <v>55642.21</v>
      </c>
      <c r="E90" s="48">
        <f t="shared" si="5"/>
        <v>0</v>
      </c>
      <c r="F90" s="48">
        <f t="shared" si="5"/>
        <v>9512.4599999999991</v>
      </c>
      <c r="G90" s="48">
        <f t="shared" si="5"/>
        <v>0</v>
      </c>
      <c r="H90" s="48">
        <f t="shared" ref="H90:I92" si="6">SUM(H86,H80,H74,H68,H62)</f>
        <v>0</v>
      </c>
      <c r="I90" s="48">
        <f t="shared" si="6"/>
        <v>0</v>
      </c>
      <c r="J90" s="48">
        <f t="shared" ref="J90:S90" si="7">SUM(J86,J80,J74,J68,J62)</f>
        <v>0</v>
      </c>
      <c r="K90" s="48">
        <f t="shared" si="7"/>
        <v>0</v>
      </c>
      <c r="L90" s="48">
        <f t="shared" si="7"/>
        <v>0</v>
      </c>
      <c r="M90" s="48">
        <f t="shared" si="7"/>
        <v>0</v>
      </c>
      <c r="N90" s="48">
        <f t="shared" si="7"/>
        <v>0</v>
      </c>
      <c r="O90" s="48">
        <f t="shared" si="7"/>
        <v>0</v>
      </c>
      <c r="P90" s="48">
        <f t="shared" si="7"/>
        <v>0</v>
      </c>
      <c r="Q90" s="48">
        <f t="shared" si="7"/>
        <v>0</v>
      </c>
      <c r="R90" s="48">
        <f t="shared" si="7"/>
        <v>0</v>
      </c>
      <c r="S90" s="48">
        <f t="shared" si="7"/>
        <v>0</v>
      </c>
    </row>
    <row r="91" spans="1:19" x14ac:dyDescent="0.25">
      <c r="A91" s="3" t="s">
        <v>30</v>
      </c>
      <c r="B91" s="3"/>
      <c r="C91" s="19">
        <f>SUM(C87,C81,C75,C69,C63)</f>
        <v>0</v>
      </c>
      <c r="D91" s="19">
        <f t="shared" si="5"/>
        <v>0</v>
      </c>
      <c r="E91" s="19">
        <f t="shared" si="5"/>
        <v>0</v>
      </c>
      <c r="F91" s="19">
        <f t="shared" si="5"/>
        <v>0</v>
      </c>
      <c r="G91" s="19">
        <f t="shared" si="5"/>
        <v>0</v>
      </c>
      <c r="H91" s="19">
        <f t="shared" si="6"/>
        <v>0</v>
      </c>
      <c r="I91" s="19">
        <f t="shared" si="6"/>
        <v>0</v>
      </c>
      <c r="J91" s="19">
        <f t="shared" ref="J91:S91" si="8">SUM(J87,J81,J75,J69,J63)</f>
        <v>0</v>
      </c>
      <c r="K91" s="19">
        <f t="shared" si="8"/>
        <v>0</v>
      </c>
      <c r="L91" s="19">
        <f t="shared" si="8"/>
        <v>0</v>
      </c>
      <c r="M91" s="19">
        <f t="shared" si="8"/>
        <v>0</v>
      </c>
      <c r="N91" s="19">
        <f t="shared" si="8"/>
        <v>0</v>
      </c>
      <c r="O91" s="19">
        <f t="shared" si="8"/>
        <v>0</v>
      </c>
      <c r="P91" s="19">
        <f t="shared" si="8"/>
        <v>0</v>
      </c>
      <c r="Q91" s="19">
        <f t="shared" si="8"/>
        <v>0</v>
      </c>
      <c r="R91" s="19">
        <f t="shared" si="8"/>
        <v>0</v>
      </c>
      <c r="S91" s="19">
        <f t="shared" si="8"/>
        <v>0</v>
      </c>
    </row>
    <row r="92" spans="1:19" x14ac:dyDescent="0.25">
      <c r="A92" s="3" t="s">
        <v>31</v>
      </c>
      <c r="B92" s="3"/>
      <c r="C92" s="20">
        <f>SUM(C88,C82,C76,C70,C64)</f>
        <v>0</v>
      </c>
      <c r="D92" s="20">
        <f t="shared" si="5"/>
        <v>0</v>
      </c>
      <c r="E92" s="20">
        <f t="shared" si="5"/>
        <v>0</v>
      </c>
      <c r="F92" s="20">
        <f t="shared" si="5"/>
        <v>0</v>
      </c>
      <c r="G92" s="20">
        <f t="shared" si="5"/>
        <v>0</v>
      </c>
      <c r="H92" s="20">
        <f t="shared" si="6"/>
        <v>0</v>
      </c>
      <c r="I92" s="20">
        <f t="shared" si="6"/>
        <v>0</v>
      </c>
      <c r="J92" s="20">
        <f t="shared" ref="J92:S92" si="9">SUM(J88,J82,J76,J70,J64)</f>
        <v>0</v>
      </c>
      <c r="K92" s="20">
        <f t="shared" si="9"/>
        <v>0</v>
      </c>
      <c r="L92" s="20">
        <f t="shared" si="9"/>
        <v>0</v>
      </c>
      <c r="M92" s="20">
        <f t="shared" si="9"/>
        <v>0</v>
      </c>
      <c r="N92" s="20">
        <f t="shared" si="9"/>
        <v>0</v>
      </c>
      <c r="O92" s="20">
        <f t="shared" si="9"/>
        <v>0</v>
      </c>
      <c r="P92" s="20">
        <f t="shared" si="9"/>
        <v>0</v>
      </c>
      <c r="Q92" s="20">
        <f t="shared" si="9"/>
        <v>0</v>
      </c>
      <c r="R92" s="20">
        <f t="shared" si="9"/>
        <v>0</v>
      </c>
      <c r="S92" s="20">
        <f t="shared" si="9"/>
        <v>0</v>
      </c>
    </row>
    <row r="93" spans="1:19" x14ac:dyDescent="0.25">
      <c r="A93" s="35"/>
      <c r="B93" s="36"/>
      <c r="C93" s="37"/>
      <c r="D93" s="37"/>
      <c r="E93" s="35"/>
      <c r="F93" s="3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  <row r="100" spans="7:7" x14ac:dyDescent="0.25">
      <c r="G100" s="10" t="s">
        <v>36</v>
      </c>
    </row>
  </sheetData>
  <mergeCells count="8">
    <mergeCell ref="A17:G17"/>
    <mergeCell ref="A18:G18"/>
    <mergeCell ref="A9:G9"/>
    <mergeCell ref="A10:G10"/>
    <mergeCell ref="A12:G12"/>
    <mergeCell ref="A13:G13"/>
    <mergeCell ref="A14:F14"/>
    <mergeCell ref="A15:F15"/>
  </mergeCells>
  <pageMargins left="0.70866141732283472" right="0.70866141732283472" top="0.74803149606299213" bottom="0.74803149606299213" header="0.31496062992125984" footer="0.31496062992125984"/>
  <pageSetup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3680-718E-48D7-A439-76928C39F112}">
  <dimension ref="A1:BL100"/>
  <sheetViews>
    <sheetView zoomScale="75" zoomScaleNormal="75" workbookViewId="0">
      <selection activeCell="H6" sqref="H6"/>
    </sheetView>
  </sheetViews>
  <sheetFormatPr defaultColWidth="8.85546875" defaultRowHeight="15" x14ac:dyDescent="0.25"/>
  <cols>
    <col min="1" max="1" width="34.7109375" style="10" customWidth="1"/>
    <col min="2" max="2" width="14.7109375" style="10" customWidth="1"/>
    <col min="3" max="3" width="12.7109375" style="10" customWidth="1"/>
    <col min="4" max="4" width="14.7109375" style="10" customWidth="1"/>
    <col min="5" max="5" width="16.28515625" style="10" bestFit="1" customWidth="1"/>
    <col min="6" max="27" width="14.7109375" style="10" customWidth="1"/>
    <col min="28" max="28" width="10.85546875" style="10" bestFit="1" customWidth="1"/>
    <col min="29" max="29" width="15.85546875" style="10" bestFit="1" customWidth="1"/>
    <col min="30" max="30" width="13.85546875" style="10" bestFit="1" customWidth="1"/>
    <col min="31" max="31" width="12.5703125" style="10" customWidth="1"/>
    <col min="32" max="32" width="16.28515625" style="10" bestFit="1" customWidth="1"/>
    <col min="33" max="33" width="13.85546875" style="10" bestFit="1" customWidth="1"/>
    <col min="34" max="35" width="12.5703125" style="10" customWidth="1"/>
    <col min="36" max="36" width="13.5703125" style="10" bestFit="1" customWidth="1"/>
    <col min="37" max="37" width="14.7109375" style="10" customWidth="1"/>
    <col min="38" max="38" width="15.5703125" style="10" customWidth="1"/>
    <col min="39" max="39" width="13.85546875" style="10" bestFit="1" customWidth="1"/>
    <col min="40" max="40" width="12.5703125" style="10" customWidth="1"/>
    <col min="41" max="41" width="16.28515625" style="10" bestFit="1" customWidth="1"/>
    <col min="42" max="42" width="14.28515625" style="10" bestFit="1" customWidth="1"/>
    <col min="43" max="44" width="12.5703125" style="10" customWidth="1"/>
    <col min="45" max="45" width="14.28515625" style="10" bestFit="1" customWidth="1"/>
    <col min="46" max="46" width="12.5703125" style="10" customWidth="1"/>
    <col min="47" max="47" width="15.5703125" style="10" bestFit="1" customWidth="1"/>
    <col min="48" max="48" width="13.42578125" style="10" bestFit="1" customWidth="1"/>
    <col min="49" max="50" width="12.5703125" style="10" customWidth="1"/>
    <col min="51" max="51" width="13.42578125" style="10" bestFit="1" customWidth="1"/>
    <col min="52" max="53" width="12.5703125" style="10" customWidth="1"/>
    <col min="54" max="54" width="13.42578125" style="10" bestFit="1" customWidth="1"/>
    <col min="55" max="55" width="12.5703125" style="10" customWidth="1"/>
    <col min="56" max="56" width="15.5703125" style="10" bestFit="1" customWidth="1"/>
    <col min="57" max="57" width="12.85546875" style="10" bestFit="1" customWidth="1"/>
    <col min="58" max="58" width="8.85546875" style="10"/>
    <col min="59" max="59" width="9.85546875" style="10" bestFit="1" customWidth="1"/>
    <col min="60" max="64" width="9.42578125" style="10" bestFit="1" customWidth="1"/>
    <col min="65" max="16384" width="8.85546875" style="10"/>
  </cols>
  <sheetData>
    <row r="1" spans="1:13" s="107" customFormat="1" x14ac:dyDescent="0.25">
      <c r="A1" s="1"/>
      <c r="B1" s="1"/>
      <c r="C1" s="1"/>
      <c r="D1" s="1"/>
      <c r="F1" s="3" t="s">
        <v>0</v>
      </c>
      <c r="G1" s="7" t="s">
        <v>1</v>
      </c>
    </row>
    <row r="2" spans="1:13" s="107" customFormat="1" x14ac:dyDescent="0.25">
      <c r="A2" s="1"/>
      <c r="B2" s="1"/>
      <c r="C2" s="1"/>
      <c r="D2" s="1"/>
      <c r="F2" s="3" t="s">
        <v>2</v>
      </c>
      <c r="G2" s="4"/>
    </row>
    <row r="3" spans="1:13" s="107" customFormat="1" x14ac:dyDescent="0.25">
      <c r="A3" s="1"/>
      <c r="B3" s="1"/>
      <c r="C3" s="1"/>
      <c r="D3" s="1"/>
      <c r="F3" s="3" t="s">
        <v>3</v>
      </c>
      <c r="G3" s="4"/>
    </row>
    <row r="4" spans="1:13" s="107" customFormat="1" x14ac:dyDescent="0.25">
      <c r="A4" s="1"/>
      <c r="B4" s="1"/>
      <c r="C4" s="1"/>
      <c r="D4" s="1"/>
      <c r="F4" s="3" t="s">
        <v>4</v>
      </c>
      <c r="G4" s="4"/>
    </row>
    <row r="5" spans="1:13" s="107" customFormat="1" x14ac:dyDescent="0.25">
      <c r="A5" s="1"/>
      <c r="B5" s="1"/>
      <c r="C5" s="1"/>
      <c r="D5" s="1"/>
      <c r="F5" s="3" t="s">
        <v>5</v>
      </c>
      <c r="G5" s="6"/>
    </row>
    <row r="6" spans="1:13" s="107" customFormat="1" x14ac:dyDescent="0.25">
      <c r="A6" s="1"/>
      <c r="B6" s="1"/>
      <c r="C6" s="1"/>
      <c r="D6" s="1"/>
      <c r="F6" s="3"/>
      <c r="G6" s="7"/>
    </row>
    <row r="7" spans="1:13" s="107" customFormat="1" ht="30.75" customHeight="1" x14ac:dyDescent="0.25">
      <c r="A7" s="1"/>
      <c r="B7" s="1"/>
      <c r="C7" s="1"/>
      <c r="D7" s="1"/>
      <c r="F7" s="3" t="s">
        <v>6</v>
      </c>
      <c r="G7" s="110" t="s">
        <v>7</v>
      </c>
    </row>
    <row r="8" spans="1:13" s="107" customFormat="1" x14ac:dyDescent="0.25">
      <c r="A8" s="1"/>
      <c r="B8" s="1"/>
      <c r="C8" s="1"/>
      <c r="D8" s="1"/>
      <c r="E8" s="1"/>
      <c r="F8" s="1"/>
      <c r="G8" s="1"/>
      <c r="H8" s="1"/>
      <c r="I8" s="1"/>
      <c r="J8" s="8"/>
      <c r="K8" s="8"/>
      <c r="L8" s="8"/>
      <c r="M8" s="8"/>
    </row>
    <row r="9" spans="1:13" s="107" customFormat="1" ht="18" x14ac:dyDescent="0.25">
      <c r="A9" s="142" t="s">
        <v>37</v>
      </c>
      <c r="B9" s="142"/>
      <c r="C9" s="142"/>
      <c r="D9" s="142"/>
      <c r="E9" s="142"/>
      <c r="F9" s="142"/>
      <c r="G9" s="142"/>
      <c r="H9" s="9"/>
      <c r="I9" s="9"/>
      <c r="J9" s="9"/>
      <c r="K9" s="8"/>
      <c r="L9" s="8"/>
      <c r="M9" s="8"/>
    </row>
    <row r="10" spans="1:13" s="107" customFormat="1" ht="39.75" customHeight="1" x14ac:dyDescent="0.25">
      <c r="A10" s="151" t="s">
        <v>38</v>
      </c>
      <c r="B10" s="151"/>
      <c r="C10" s="151"/>
      <c r="D10" s="151"/>
      <c r="E10" s="151"/>
      <c r="F10" s="151"/>
      <c r="G10" s="151"/>
      <c r="H10" s="9"/>
      <c r="I10" s="9"/>
      <c r="J10" s="9"/>
      <c r="K10" s="8"/>
      <c r="L10" s="8"/>
      <c r="M10" s="8"/>
    </row>
    <row r="11" spans="1:13" s="107" customFormat="1" ht="18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8"/>
      <c r="L11" s="8"/>
      <c r="M11" s="8"/>
    </row>
    <row r="12" spans="1:13" x14ac:dyDescent="0.25">
      <c r="A12" s="152" t="s">
        <v>39</v>
      </c>
      <c r="B12" s="152"/>
      <c r="C12" s="152"/>
      <c r="D12" s="152"/>
      <c r="E12" s="152"/>
      <c r="F12" s="152"/>
      <c r="G12" s="152"/>
    </row>
    <row r="13" spans="1:13" x14ac:dyDescent="0.25">
      <c r="A13" s="152" t="s">
        <v>40</v>
      </c>
      <c r="B13" s="152"/>
      <c r="C13" s="152"/>
      <c r="D13" s="152"/>
      <c r="E13" s="152"/>
      <c r="F13" s="152"/>
      <c r="G13" s="152"/>
    </row>
    <row r="14" spans="1:13" x14ac:dyDescent="0.25">
      <c r="A14" s="152" t="s">
        <v>41</v>
      </c>
      <c r="B14" s="152"/>
      <c r="C14" s="152"/>
      <c r="D14" s="152"/>
      <c r="E14" s="152"/>
      <c r="F14" s="152"/>
      <c r="G14" s="152"/>
    </row>
    <row r="15" spans="1:13" x14ac:dyDescent="0.25">
      <c r="A15" s="108"/>
      <c r="B15" s="108"/>
      <c r="C15" s="108"/>
      <c r="D15" s="108"/>
      <c r="E15" s="108"/>
      <c r="F15" s="108"/>
      <c r="G15" s="108"/>
    </row>
    <row r="16" spans="1:13" ht="15.75" thickBot="1" x14ac:dyDescent="0.3"/>
    <row r="17" spans="1:57" ht="15.75" thickBot="1" x14ac:dyDescent="0.3">
      <c r="A17" s="3"/>
      <c r="B17" s="3"/>
      <c r="C17" s="3"/>
      <c r="D17" s="145" t="s">
        <v>42</v>
      </c>
      <c r="E17" s="146"/>
      <c r="F17" s="150"/>
      <c r="G17" s="145">
        <v>2015</v>
      </c>
      <c r="H17" s="146"/>
      <c r="I17" s="150"/>
      <c r="J17" s="145">
        <v>2016</v>
      </c>
      <c r="K17" s="146">
        <v>2016</v>
      </c>
      <c r="L17" s="150"/>
      <c r="M17" s="145">
        <v>2017</v>
      </c>
      <c r="N17" s="146"/>
      <c r="O17" s="150"/>
      <c r="P17" s="145">
        <v>2018</v>
      </c>
      <c r="Q17" s="146"/>
      <c r="R17" s="150"/>
      <c r="S17" s="145">
        <v>2019</v>
      </c>
      <c r="T17" s="146"/>
      <c r="U17" s="150"/>
      <c r="V17" s="145">
        <v>2020</v>
      </c>
      <c r="W17" s="146"/>
      <c r="X17" s="150"/>
      <c r="Y17" s="145">
        <v>2021</v>
      </c>
      <c r="Z17" s="146"/>
      <c r="AA17" s="150"/>
      <c r="AB17" s="145">
        <v>2022</v>
      </c>
      <c r="AC17" s="146"/>
      <c r="AD17" s="150"/>
      <c r="AE17" s="145">
        <v>2023</v>
      </c>
      <c r="AF17" s="146"/>
      <c r="AG17" s="150"/>
      <c r="AH17" s="145">
        <v>2024</v>
      </c>
      <c r="AI17" s="146"/>
      <c r="AJ17" s="150"/>
      <c r="AK17" s="145">
        <v>2025</v>
      </c>
      <c r="AL17" s="146"/>
      <c r="AM17" s="150"/>
      <c r="AN17" s="145">
        <v>2026</v>
      </c>
      <c r="AO17" s="146"/>
      <c r="AP17" s="150"/>
      <c r="AQ17" s="145">
        <v>2027</v>
      </c>
      <c r="AR17" s="146"/>
      <c r="AS17" s="150"/>
      <c r="AT17" s="145">
        <v>2028</v>
      </c>
      <c r="AU17" s="146"/>
      <c r="AV17" s="146"/>
      <c r="AW17" s="145">
        <v>2029</v>
      </c>
      <c r="AX17" s="146"/>
      <c r="AY17" s="146"/>
      <c r="AZ17" s="145">
        <v>2030</v>
      </c>
      <c r="BA17" s="146"/>
      <c r="BB17" s="146"/>
      <c r="BC17" s="145">
        <v>2031</v>
      </c>
      <c r="BD17" s="146"/>
      <c r="BE17" s="146"/>
    </row>
    <row r="18" spans="1:57" x14ac:dyDescent="0.25">
      <c r="A18" s="13"/>
      <c r="B18" s="13"/>
      <c r="C18" s="13"/>
      <c r="D18" s="13"/>
      <c r="E18" s="3" t="s">
        <v>43</v>
      </c>
      <c r="F18" s="40" t="s">
        <v>44</v>
      </c>
      <c r="G18" s="13"/>
      <c r="H18" s="3" t="s">
        <v>43</v>
      </c>
      <c r="I18" s="40" t="s">
        <v>44</v>
      </c>
      <c r="J18" s="13"/>
      <c r="K18" s="3" t="s">
        <v>43</v>
      </c>
      <c r="L18" s="40" t="s">
        <v>44</v>
      </c>
      <c r="M18" s="13"/>
      <c r="N18" s="3" t="s">
        <v>43</v>
      </c>
      <c r="O18" s="40" t="s">
        <v>44</v>
      </c>
      <c r="P18" s="13"/>
      <c r="Q18" s="3" t="s">
        <v>43</v>
      </c>
      <c r="R18" s="40" t="s">
        <v>44</v>
      </c>
      <c r="S18" s="13"/>
      <c r="T18" s="3" t="s">
        <v>43</v>
      </c>
      <c r="U18" s="40" t="s">
        <v>44</v>
      </c>
      <c r="V18" s="13"/>
      <c r="W18" s="3" t="s">
        <v>43</v>
      </c>
      <c r="X18" s="40" t="s">
        <v>44</v>
      </c>
      <c r="Y18" s="13"/>
      <c r="Z18" s="3" t="s">
        <v>43</v>
      </c>
      <c r="AA18" s="40" t="s">
        <v>44</v>
      </c>
      <c r="AC18" s="122" t="s">
        <v>43</v>
      </c>
      <c r="AD18" s="122" t="s">
        <v>44</v>
      </c>
      <c r="AE18" s="13"/>
      <c r="AF18" s="3" t="s">
        <v>43</v>
      </c>
      <c r="AG18" s="40" t="s">
        <v>44</v>
      </c>
      <c r="AH18" s="13"/>
      <c r="AI18" s="3" t="s">
        <v>43</v>
      </c>
      <c r="AJ18" s="40" t="s">
        <v>44</v>
      </c>
      <c r="AK18" s="13"/>
      <c r="AL18" s="3" t="s">
        <v>43</v>
      </c>
      <c r="AM18" s="40" t="s">
        <v>44</v>
      </c>
      <c r="AN18" s="13"/>
      <c r="AO18" s="3" t="s">
        <v>43</v>
      </c>
      <c r="AP18" s="40" t="s">
        <v>44</v>
      </c>
      <c r="AQ18" s="13"/>
      <c r="AR18" s="3" t="s">
        <v>43</v>
      </c>
      <c r="AS18" s="40" t="s">
        <v>44</v>
      </c>
      <c r="AT18" s="13"/>
      <c r="AU18" s="3" t="s">
        <v>43</v>
      </c>
      <c r="AV18" s="40" t="s">
        <v>44</v>
      </c>
      <c r="AW18" s="13"/>
      <c r="AX18" s="3" t="s">
        <v>43</v>
      </c>
      <c r="AY18" s="40" t="s">
        <v>44</v>
      </c>
      <c r="AZ18" s="13"/>
      <c r="BA18" s="3" t="s">
        <v>43</v>
      </c>
      <c r="BB18" s="40" t="s">
        <v>44</v>
      </c>
      <c r="BC18" s="13"/>
      <c r="BD18" s="3" t="s">
        <v>43</v>
      </c>
      <c r="BE18" s="40" t="s">
        <v>44</v>
      </c>
    </row>
    <row r="19" spans="1:57" x14ac:dyDescent="0.25">
      <c r="A19" s="41"/>
      <c r="B19" s="42"/>
      <c r="C19" s="42"/>
      <c r="D19" s="42" t="s">
        <v>45</v>
      </c>
      <c r="E19" s="43">
        <v>0.06</v>
      </c>
      <c r="F19" s="43">
        <v>0.94</v>
      </c>
      <c r="G19" s="42" t="s">
        <v>45</v>
      </c>
      <c r="H19" s="43">
        <v>0.06</v>
      </c>
      <c r="I19" s="43">
        <v>0.94</v>
      </c>
      <c r="J19" s="42" t="s">
        <v>45</v>
      </c>
      <c r="K19" s="43">
        <v>0.06</v>
      </c>
      <c r="L19" s="43">
        <v>0.94</v>
      </c>
      <c r="M19" s="42" t="s">
        <v>45</v>
      </c>
      <c r="N19" s="43">
        <v>0.06</v>
      </c>
      <c r="O19" s="43">
        <v>0.94</v>
      </c>
      <c r="P19" s="42" t="s">
        <v>45</v>
      </c>
      <c r="Q19" s="43">
        <v>0.06</v>
      </c>
      <c r="R19" s="43">
        <v>0.94</v>
      </c>
      <c r="S19" s="42" t="s">
        <v>45</v>
      </c>
      <c r="T19" s="43">
        <v>0.06</v>
      </c>
      <c r="U19" s="43">
        <v>0.94</v>
      </c>
      <c r="V19" s="42" t="s">
        <v>45</v>
      </c>
      <c r="W19" s="43">
        <v>0.06</v>
      </c>
      <c r="X19" s="43">
        <v>0.94</v>
      </c>
      <c r="Y19" s="42" t="s">
        <v>45</v>
      </c>
      <c r="Z19" s="43">
        <v>0.06</v>
      </c>
      <c r="AA19" s="43">
        <v>0.94</v>
      </c>
      <c r="AB19" s="10" t="s">
        <v>45</v>
      </c>
      <c r="AC19" s="123">
        <v>0.06</v>
      </c>
      <c r="AD19" s="123">
        <v>0.94</v>
      </c>
      <c r="AE19" s="42" t="s">
        <v>45</v>
      </c>
      <c r="AF19" s="43">
        <v>0.06</v>
      </c>
      <c r="AG19" s="43">
        <v>0.94</v>
      </c>
      <c r="AH19" s="42" t="s">
        <v>45</v>
      </c>
      <c r="AI19" s="43">
        <v>0.06</v>
      </c>
      <c r="AJ19" s="43">
        <v>0.94</v>
      </c>
      <c r="AK19" s="42" t="s">
        <v>45</v>
      </c>
      <c r="AL19" s="43">
        <v>0.06</v>
      </c>
      <c r="AM19" s="43">
        <v>0.94</v>
      </c>
      <c r="AN19" s="42" t="s">
        <v>45</v>
      </c>
      <c r="AO19" s="43">
        <v>0.06</v>
      </c>
      <c r="AP19" s="43">
        <v>0.94</v>
      </c>
      <c r="AQ19" s="42" t="s">
        <v>45</v>
      </c>
      <c r="AR19" s="43">
        <v>0.06</v>
      </c>
      <c r="AS19" s="43">
        <v>0.94</v>
      </c>
      <c r="AT19" s="42" t="s">
        <v>45</v>
      </c>
      <c r="AU19" s="43">
        <v>0.06</v>
      </c>
      <c r="AV19" s="43">
        <v>0.94</v>
      </c>
      <c r="AW19" s="42" t="s">
        <v>45</v>
      </c>
      <c r="AX19" s="43">
        <v>0.06</v>
      </c>
      <c r="AY19" s="43">
        <v>0.94</v>
      </c>
      <c r="AZ19" s="42" t="s">
        <v>45</v>
      </c>
      <c r="BA19" s="43">
        <v>0.06</v>
      </c>
      <c r="BB19" s="43">
        <v>0.94</v>
      </c>
      <c r="BC19" s="42" t="s">
        <v>45</v>
      </c>
      <c r="BD19" s="43">
        <v>0.06</v>
      </c>
      <c r="BE19" s="43">
        <v>0.94</v>
      </c>
    </row>
    <row r="20" spans="1:57" x14ac:dyDescent="0.25">
      <c r="A20" s="3" t="s">
        <v>46</v>
      </c>
      <c r="B20" s="27"/>
      <c r="C20" s="13"/>
      <c r="D20" s="44">
        <f>D84</f>
        <v>0</v>
      </c>
      <c r="E20" s="18">
        <f>D20*E19</f>
        <v>0</v>
      </c>
      <c r="F20" s="45">
        <f>D20*F19</f>
        <v>0</v>
      </c>
      <c r="G20" s="44">
        <f>E84</f>
        <v>0</v>
      </c>
      <c r="H20" s="18">
        <f>G20*H19</f>
        <v>0</v>
      </c>
      <c r="I20" s="45">
        <f>G20*I19</f>
        <v>0</v>
      </c>
      <c r="J20" s="46">
        <f>F84</f>
        <v>207406.57</v>
      </c>
      <c r="K20" s="18">
        <f>J20*K19</f>
        <v>12444.394200000001</v>
      </c>
      <c r="L20" s="45">
        <f>J20*L19</f>
        <v>194962.1758</v>
      </c>
      <c r="M20" s="46">
        <f>G84</f>
        <v>400512.73499999999</v>
      </c>
      <c r="N20" s="18">
        <f>M20*N19</f>
        <v>24030.764099999997</v>
      </c>
      <c r="O20" s="45">
        <f>M20*O19</f>
        <v>376481.97089999996</v>
      </c>
      <c r="P20" s="46">
        <f>H84</f>
        <v>371911.92500000005</v>
      </c>
      <c r="Q20" s="55">
        <f>P20*Q19</f>
        <v>22314.715500000002</v>
      </c>
      <c r="R20" s="45">
        <f>P20*R19</f>
        <v>349597.2095</v>
      </c>
      <c r="S20" s="46">
        <f>I84</f>
        <v>343311.11499999999</v>
      </c>
      <c r="T20" s="55">
        <f>S20*T19</f>
        <v>20598.6669</v>
      </c>
      <c r="U20" s="116">
        <f>S20*U19</f>
        <v>322712.44809999998</v>
      </c>
      <c r="V20" s="46">
        <f>J84</f>
        <v>314671.83</v>
      </c>
      <c r="W20" s="55">
        <f>V20*W19</f>
        <v>18880.309799999999</v>
      </c>
      <c r="X20" s="116">
        <f>V20*X19</f>
        <v>295791.52019999997</v>
      </c>
      <c r="Y20" s="46">
        <f>K84</f>
        <v>286033.245</v>
      </c>
      <c r="Z20" s="55">
        <f>Y20*Z19</f>
        <v>17161.994699999999</v>
      </c>
      <c r="AA20" s="116">
        <f>Y20*AA19</f>
        <v>268871.25029999996</v>
      </c>
      <c r="AB20" s="121">
        <f>L84</f>
        <v>257433.83500000002</v>
      </c>
      <c r="AC20" s="55">
        <f>AB20*AC19</f>
        <v>15446.0301</v>
      </c>
      <c r="AD20" s="116">
        <f>AB20*AD19</f>
        <v>241987.80490000002</v>
      </c>
      <c r="AE20" s="46">
        <f>M84</f>
        <v>228834.42500000005</v>
      </c>
      <c r="AF20" s="55">
        <f>AE20*AF19</f>
        <v>13730.065500000002</v>
      </c>
      <c r="AG20" s="116">
        <f>AE20*AG19</f>
        <v>215104.35950000002</v>
      </c>
      <c r="AH20" s="46">
        <f>N84</f>
        <v>200195.84000000003</v>
      </c>
      <c r="AI20" s="55">
        <f>AH20*AI19</f>
        <v>12011.750400000001</v>
      </c>
      <c r="AJ20" s="116">
        <f>AH20*AJ19</f>
        <v>188184.08960000001</v>
      </c>
      <c r="AK20" s="46">
        <f>O84</f>
        <v>171557.25500000003</v>
      </c>
      <c r="AL20" s="55">
        <f>AK20*AL19</f>
        <v>10293.435300000001</v>
      </c>
      <c r="AM20" s="116">
        <f>AK20*AM19</f>
        <v>161263.81970000002</v>
      </c>
      <c r="AN20" s="46">
        <f>P84</f>
        <v>142957.84500000006</v>
      </c>
      <c r="AO20" s="55">
        <f>AN20*AO19</f>
        <v>8577.4707000000035</v>
      </c>
      <c r="AP20" s="116">
        <f>AN20*AP19</f>
        <v>134380.37430000005</v>
      </c>
      <c r="AQ20" s="46">
        <f>Q84</f>
        <v>114358.43500000008</v>
      </c>
      <c r="AR20" s="55">
        <f>AQ20*AR19</f>
        <v>6861.5061000000051</v>
      </c>
      <c r="AS20" s="116">
        <f>AQ20*AS19</f>
        <v>107496.92890000007</v>
      </c>
      <c r="AT20" s="46">
        <f>R84</f>
        <v>85719.850000000093</v>
      </c>
      <c r="AU20" s="55">
        <f>AT20*AU19</f>
        <v>5143.1910000000053</v>
      </c>
      <c r="AV20" s="116">
        <f>AT20*AV19</f>
        <v>80576.659000000087</v>
      </c>
      <c r="AW20" s="46">
        <f>S84</f>
        <v>57081.265000000101</v>
      </c>
      <c r="AX20" s="55">
        <f>AW20*AX19</f>
        <v>3424.8759000000059</v>
      </c>
      <c r="AY20" s="116">
        <f>AW20*AY19</f>
        <v>53656.389100000095</v>
      </c>
      <c r="AZ20" s="46">
        <f>T84</f>
        <v>28481.855000000127</v>
      </c>
      <c r="BA20" s="55">
        <f>AZ20*BA19</f>
        <v>1708.9113000000075</v>
      </c>
      <c r="BB20" s="116">
        <f>AZ20*BB19</f>
        <v>26772.943700000116</v>
      </c>
      <c r="BC20" s="46">
        <f>U84</f>
        <v>7091.0650000001478</v>
      </c>
      <c r="BD20" s="55">
        <f>BC20*BD19</f>
        <v>425.46390000000883</v>
      </c>
      <c r="BE20" s="116">
        <f>BC20*BE19</f>
        <v>6665.601100000139</v>
      </c>
    </row>
    <row r="21" spans="1:57" x14ac:dyDescent="0.25">
      <c r="A21" s="13" t="s">
        <v>47</v>
      </c>
      <c r="B21" s="47"/>
      <c r="C21" s="13"/>
      <c r="D21" s="48">
        <v>0</v>
      </c>
      <c r="E21" s="31">
        <f>D21</f>
        <v>0</v>
      </c>
      <c r="F21" s="47"/>
      <c r="G21" s="48">
        <v>0</v>
      </c>
      <c r="H21" s="31">
        <f>G21</f>
        <v>0</v>
      </c>
      <c r="I21" s="47"/>
      <c r="J21" s="48">
        <v>0</v>
      </c>
      <c r="K21" s="31">
        <f>J21</f>
        <v>0</v>
      </c>
      <c r="L21" s="47"/>
      <c r="M21" s="48">
        <v>0</v>
      </c>
      <c r="N21" s="31">
        <f>M21</f>
        <v>0</v>
      </c>
      <c r="O21" s="47"/>
      <c r="P21" s="114">
        <v>0</v>
      </c>
      <c r="Q21" s="31">
        <f>P21</f>
        <v>0</v>
      </c>
      <c r="R21" s="47"/>
      <c r="S21" s="114">
        <v>0</v>
      </c>
      <c r="T21" s="31">
        <f>S21</f>
        <v>0</v>
      </c>
      <c r="U21" s="47"/>
      <c r="V21" s="114">
        <v>0</v>
      </c>
      <c r="W21" s="31">
        <f>V21</f>
        <v>0</v>
      </c>
      <c r="X21" s="47"/>
      <c r="Y21" s="114">
        <v>0</v>
      </c>
      <c r="Z21" s="31">
        <f>Y21</f>
        <v>0</v>
      </c>
      <c r="AA21" s="47"/>
      <c r="AB21" s="114">
        <v>0</v>
      </c>
      <c r="AC21" s="31">
        <f>AB21</f>
        <v>0</v>
      </c>
      <c r="AD21" s="47"/>
      <c r="AE21" s="114">
        <v>0</v>
      </c>
      <c r="AF21" s="31">
        <f>AE21</f>
        <v>0</v>
      </c>
      <c r="AG21" s="47"/>
      <c r="AH21" s="114">
        <v>0</v>
      </c>
      <c r="AI21" s="31">
        <f>AH21</f>
        <v>0</v>
      </c>
      <c r="AJ21" s="47"/>
      <c r="AK21" s="114">
        <v>0</v>
      </c>
      <c r="AL21" s="31">
        <f>AK21</f>
        <v>0</v>
      </c>
      <c r="AM21" s="47"/>
      <c r="AN21" s="114">
        <v>0</v>
      </c>
      <c r="AO21" s="31">
        <f>AN21</f>
        <v>0</v>
      </c>
      <c r="AP21" s="47"/>
      <c r="AQ21" s="114">
        <v>0</v>
      </c>
      <c r="AR21" s="31">
        <f>AQ21</f>
        <v>0</v>
      </c>
      <c r="AS21" s="47"/>
      <c r="AT21" s="114">
        <v>0</v>
      </c>
      <c r="AU21" s="31">
        <f>AT21</f>
        <v>0</v>
      </c>
      <c r="AV21" s="47"/>
      <c r="AW21" s="114">
        <v>0</v>
      </c>
      <c r="AX21" s="31">
        <f>AW21</f>
        <v>0</v>
      </c>
      <c r="AY21" s="47"/>
      <c r="AZ21" s="114">
        <v>0</v>
      </c>
      <c r="BA21" s="31">
        <f>AZ21</f>
        <v>0</v>
      </c>
      <c r="BB21" s="47"/>
      <c r="BC21" s="114">
        <v>0</v>
      </c>
      <c r="BD21" s="31">
        <f>BC21</f>
        <v>0</v>
      </c>
      <c r="BE21" s="47"/>
    </row>
    <row r="22" spans="1:57" x14ac:dyDescent="0.25">
      <c r="A22" s="13" t="s">
        <v>48</v>
      </c>
      <c r="B22" s="47"/>
      <c r="C22" s="66">
        <v>2027</v>
      </c>
      <c r="D22" s="48">
        <v>0</v>
      </c>
      <c r="E22" s="31">
        <f>D22*E19</f>
        <v>0</v>
      </c>
      <c r="F22" s="31">
        <f>D22*F19</f>
        <v>0</v>
      </c>
      <c r="G22" s="48">
        <v>0</v>
      </c>
      <c r="H22" s="31">
        <f>G22*H19</f>
        <v>0</v>
      </c>
      <c r="I22" s="31">
        <f>G22*I19</f>
        <v>0</v>
      </c>
      <c r="J22" s="48">
        <v>0</v>
      </c>
      <c r="K22" s="31">
        <f>J22*K19</f>
        <v>0</v>
      </c>
      <c r="L22" s="31">
        <f>J22*L19</f>
        <v>0</v>
      </c>
      <c r="M22" s="48">
        <v>0</v>
      </c>
      <c r="N22" s="31">
        <f>M22*N19</f>
        <v>0</v>
      </c>
      <c r="O22" s="31">
        <f>M22*O19</f>
        <v>0</v>
      </c>
      <c r="P22" s="48">
        <v>0</v>
      </c>
      <c r="Q22" s="31">
        <f>P22*Q19</f>
        <v>0</v>
      </c>
      <c r="R22" s="31">
        <f>P22*R19</f>
        <v>0</v>
      </c>
      <c r="S22" s="48">
        <v>0</v>
      </c>
      <c r="T22" s="31">
        <f>S22*T19</f>
        <v>0</v>
      </c>
      <c r="U22" s="31">
        <f>S22*U19</f>
        <v>0</v>
      </c>
      <c r="V22" s="48">
        <v>0</v>
      </c>
      <c r="W22" s="31">
        <f>V22*W19</f>
        <v>0</v>
      </c>
      <c r="X22" s="31">
        <f>V22*X19</f>
        <v>0</v>
      </c>
      <c r="Y22" s="48">
        <v>0</v>
      </c>
      <c r="Z22" s="31">
        <f>Y22*Z19</f>
        <v>0</v>
      </c>
      <c r="AA22" s="31">
        <f>Y22*AA19</f>
        <v>0</v>
      </c>
      <c r="AB22" s="48">
        <v>0</v>
      </c>
      <c r="AC22" s="31">
        <f>AB22*AC19</f>
        <v>0</v>
      </c>
      <c r="AD22" s="31">
        <f>AB22*AD19</f>
        <v>0</v>
      </c>
      <c r="AE22" s="48">
        <v>0</v>
      </c>
      <c r="AF22" s="31">
        <f>AE22*AF19</f>
        <v>0</v>
      </c>
      <c r="AG22" s="31">
        <f>AE22*AG19</f>
        <v>0</v>
      </c>
      <c r="AH22" s="48">
        <v>0</v>
      </c>
      <c r="AI22" s="31">
        <f>AH22*AI19</f>
        <v>0</v>
      </c>
      <c r="AJ22" s="31">
        <f>AH22*AJ19</f>
        <v>0</v>
      </c>
      <c r="AK22" s="48">
        <v>0</v>
      </c>
      <c r="AL22" s="31">
        <f>AK22*AL19</f>
        <v>0</v>
      </c>
      <c r="AM22" s="31">
        <f>AK22*AM19</f>
        <v>0</v>
      </c>
      <c r="AN22" s="48">
        <v>0</v>
      </c>
      <c r="AO22" s="31">
        <f>AN22*AO19</f>
        <v>0</v>
      </c>
      <c r="AP22" s="31">
        <f>AN22*AP19</f>
        <v>0</v>
      </c>
      <c r="AQ22" s="48">
        <v>0</v>
      </c>
      <c r="AR22" s="31">
        <f>AQ22*AR19</f>
        <v>0</v>
      </c>
      <c r="AS22" s="31">
        <f>AQ22*AS19</f>
        <v>0</v>
      </c>
      <c r="AT22" s="48">
        <v>0</v>
      </c>
      <c r="AU22" s="31">
        <f>AT22*AU19</f>
        <v>0</v>
      </c>
      <c r="AV22" s="31">
        <f>AT22*AV19</f>
        <v>0</v>
      </c>
      <c r="AW22" s="48">
        <v>0</v>
      </c>
      <c r="AX22" s="31">
        <f>AW22*AX19</f>
        <v>0</v>
      </c>
      <c r="AY22" s="31">
        <f>AW22*AY19</f>
        <v>0</v>
      </c>
      <c r="AZ22" s="48">
        <v>0</v>
      </c>
      <c r="BA22" s="31">
        <f>AZ22*BA19</f>
        <v>0</v>
      </c>
      <c r="BB22" s="31">
        <f>AZ22*BB19</f>
        <v>0</v>
      </c>
      <c r="BC22" s="48">
        <v>0</v>
      </c>
      <c r="BD22" s="31">
        <f>BC22*BD19</f>
        <v>0</v>
      </c>
      <c r="BE22" s="31">
        <f>BC22*BE19</f>
        <v>0</v>
      </c>
    </row>
    <row r="23" spans="1:57" x14ac:dyDescent="0.25">
      <c r="A23" s="13" t="s">
        <v>49</v>
      </c>
      <c r="B23" s="56">
        <v>0.13420000000000001</v>
      </c>
      <c r="C23" s="56">
        <v>6.6199999999999995E-2</v>
      </c>
      <c r="D23" s="50"/>
      <c r="E23" s="51">
        <f>(E21+E22)*$B$23</f>
        <v>0</v>
      </c>
      <c r="F23" s="52">
        <f>F22*$B$23</f>
        <v>0</v>
      </c>
      <c r="G23" s="50"/>
      <c r="H23" s="51">
        <f>(H21+H22)*$B$23</f>
        <v>0</v>
      </c>
      <c r="I23" s="52">
        <f>I22*$B$23</f>
        <v>0</v>
      </c>
      <c r="J23" s="50"/>
      <c r="K23" s="51">
        <f>(K21+K22)*$B$23</f>
        <v>0</v>
      </c>
      <c r="L23" s="52">
        <f>L22*$B$23</f>
        <v>0</v>
      </c>
      <c r="M23" s="50"/>
      <c r="N23" s="51">
        <f>(N21+N22)*$B$23</f>
        <v>0</v>
      </c>
      <c r="O23" s="52">
        <f>O22*$B$23</f>
        <v>0</v>
      </c>
      <c r="P23" s="50"/>
      <c r="Q23" s="51">
        <f>(Q21+Q22)*$B$23</f>
        <v>0</v>
      </c>
      <c r="R23" s="52">
        <f>R22*$B$23</f>
        <v>0</v>
      </c>
      <c r="S23" s="50"/>
      <c r="T23" s="51">
        <f>(T21+T22)*$B$23</f>
        <v>0</v>
      </c>
      <c r="U23" s="52">
        <f>U22*$B$23</f>
        <v>0</v>
      </c>
      <c r="V23" s="50"/>
      <c r="W23" s="51">
        <f>(W21+W22)*$B$23</f>
        <v>0</v>
      </c>
      <c r="X23" s="52">
        <f>X22*$B$23</f>
        <v>0</v>
      </c>
      <c r="Y23" s="50"/>
      <c r="Z23" s="51">
        <f>(Z21+Z22)*$B$23</f>
        <v>0</v>
      </c>
      <c r="AA23" s="52">
        <f>AA22*$B$23</f>
        <v>0</v>
      </c>
      <c r="AC23" s="51">
        <f>(AC21+AC22)*$B$23</f>
        <v>0</v>
      </c>
      <c r="AD23" s="52">
        <f>AD22*$B$23</f>
        <v>0</v>
      </c>
      <c r="AE23" s="50"/>
      <c r="AF23" s="51">
        <f>(AF21+AF22)*$B$23</f>
        <v>0</v>
      </c>
      <c r="AG23" s="52">
        <f>AG22*$B$23</f>
        <v>0</v>
      </c>
      <c r="AH23" s="50"/>
      <c r="AI23" s="51">
        <f>(AI21+AI22)*$B$23</f>
        <v>0</v>
      </c>
      <c r="AJ23" s="52">
        <f>AJ22*$B$23</f>
        <v>0</v>
      </c>
      <c r="AK23" s="50"/>
      <c r="AL23" s="51">
        <f>(AL21+AL22)*$B$23</f>
        <v>0</v>
      </c>
      <c r="AM23" s="52">
        <f>AM22*$B$23</f>
        <v>0</v>
      </c>
      <c r="AN23" s="50"/>
      <c r="AO23" s="51">
        <f>(AO21+AO22)*$B$23</f>
        <v>0</v>
      </c>
      <c r="AP23" s="52">
        <f>AP22*$B$23</f>
        <v>0</v>
      </c>
      <c r="AQ23" s="50"/>
      <c r="AR23" s="51">
        <f>(AR21+AR22)*$C$23</f>
        <v>0</v>
      </c>
      <c r="AS23" s="52">
        <f>AS22*$C$23</f>
        <v>0</v>
      </c>
      <c r="AT23" s="50"/>
      <c r="AU23" s="51">
        <f>(AU21+AU22)*$C$23</f>
        <v>0</v>
      </c>
      <c r="AV23" s="52">
        <f>AV22*$C$23</f>
        <v>0</v>
      </c>
      <c r="AW23" s="50"/>
      <c r="AX23" s="51">
        <f>(AX21+AX22)*$C$23</f>
        <v>0</v>
      </c>
      <c r="AY23" s="52">
        <f>AY22*$C$23</f>
        <v>0</v>
      </c>
      <c r="AZ23" s="50"/>
      <c r="BA23" s="51">
        <f>(BA21+BA22)*$C$23</f>
        <v>0</v>
      </c>
      <c r="BB23" s="52">
        <f>BB22*$C$23</f>
        <v>0</v>
      </c>
      <c r="BC23" s="50"/>
      <c r="BD23" s="51">
        <f>(BD21+BD22)*$C$23</f>
        <v>0</v>
      </c>
      <c r="BE23" s="52">
        <f>BE22*$C$23</f>
        <v>0</v>
      </c>
    </row>
    <row r="24" spans="1:57" x14ac:dyDescent="0.25">
      <c r="A24" s="3" t="s">
        <v>50</v>
      </c>
      <c r="B24" s="13"/>
      <c r="C24" s="13"/>
      <c r="D24" s="13"/>
      <c r="E24" s="31">
        <f>SUM(E20+E23)</f>
        <v>0</v>
      </c>
      <c r="F24" s="31">
        <f>SUM(F20+F23)</f>
        <v>0</v>
      </c>
      <c r="G24" s="13"/>
      <c r="H24" s="31">
        <f>SUM(H20+H23)</f>
        <v>0</v>
      </c>
      <c r="I24" s="31">
        <f>SUM(I20+I23)</f>
        <v>0</v>
      </c>
      <c r="J24" s="13"/>
      <c r="K24" s="31">
        <f>SUM(K20+K23)</f>
        <v>12444.394200000001</v>
      </c>
      <c r="L24" s="31">
        <f>SUM(L20+L23)</f>
        <v>194962.1758</v>
      </c>
      <c r="M24" s="13"/>
      <c r="N24" s="31">
        <f>SUM(N20+N23)</f>
        <v>24030.764099999997</v>
      </c>
      <c r="O24" s="31">
        <f>SUM(O20+O23)</f>
        <v>376481.97089999996</v>
      </c>
      <c r="P24" s="13"/>
      <c r="Q24" s="31">
        <f>SUM(Q20+Q23)</f>
        <v>22314.715500000002</v>
      </c>
      <c r="R24" s="31">
        <f>SUM(R20+R23)</f>
        <v>349597.2095</v>
      </c>
      <c r="S24" s="13"/>
      <c r="T24" s="31">
        <f>SUM(T20+T23)</f>
        <v>20598.6669</v>
      </c>
      <c r="U24" s="31">
        <f>SUM(U20+U23)</f>
        <v>322712.44809999998</v>
      </c>
      <c r="V24" s="13"/>
      <c r="W24" s="31">
        <f>SUM(W20+W23)</f>
        <v>18880.309799999999</v>
      </c>
      <c r="X24" s="31">
        <f>SUM(X20+X23)</f>
        <v>295791.52019999997</v>
      </c>
      <c r="Y24" s="13"/>
      <c r="Z24" s="31">
        <f>SUM(Z20+Z23)</f>
        <v>17161.994699999999</v>
      </c>
      <c r="AA24" s="31">
        <f>SUM(AA20+AA23)</f>
        <v>268871.25029999996</v>
      </c>
      <c r="AC24" s="31">
        <f>SUM(AC20+AC23)</f>
        <v>15446.0301</v>
      </c>
      <c r="AD24" s="31">
        <f>SUM(AD20+AD23)</f>
        <v>241987.80490000002</v>
      </c>
      <c r="AE24" s="13"/>
      <c r="AF24" s="31">
        <f>SUM(AF20+AF23)</f>
        <v>13730.065500000002</v>
      </c>
      <c r="AG24" s="31">
        <f>SUM(AG20+AG23)</f>
        <v>215104.35950000002</v>
      </c>
      <c r="AH24" s="13"/>
      <c r="AI24" s="31">
        <f>SUM(AI20+AI23)</f>
        <v>12011.750400000001</v>
      </c>
      <c r="AJ24" s="31">
        <f>SUM(AJ20+AJ23)</f>
        <v>188184.08960000001</v>
      </c>
      <c r="AK24" s="13"/>
      <c r="AL24" s="31">
        <f>SUM(AL20+AL23)</f>
        <v>10293.435300000001</v>
      </c>
      <c r="AM24" s="31">
        <f>SUM(AM20+AM23)</f>
        <v>161263.81970000002</v>
      </c>
      <c r="AN24" s="13"/>
      <c r="AO24" s="31">
        <f>SUM(AO20+AO23)</f>
        <v>8577.4707000000035</v>
      </c>
      <c r="AP24" s="31">
        <f>SUM(AP20+AP23)</f>
        <v>134380.37430000005</v>
      </c>
      <c r="AQ24" s="13"/>
      <c r="AR24" s="31">
        <f>SUM(AR20+AR23)</f>
        <v>6861.5061000000051</v>
      </c>
      <c r="AS24" s="31">
        <f>SUM(AS20+AS23)</f>
        <v>107496.92890000007</v>
      </c>
      <c r="AT24" s="13"/>
      <c r="AU24" s="31">
        <f>SUM(AU20+AU23)</f>
        <v>5143.1910000000053</v>
      </c>
      <c r="AV24" s="31">
        <f>SUM(AV20+AV23)</f>
        <v>80576.659000000087</v>
      </c>
      <c r="AW24" s="13"/>
      <c r="AX24" s="31">
        <f>SUM(AX20+AX23)</f>
        <v>3424.8759000000059</v>
      </c>
      <c r="AY24" s="31">
        <f>SUM(AY20+AY23)</f>
        <v>53656.389100000095</v>
      </c>
      <c r="AZ24" s="13"/>
      <c r="BA24" s="31">
        <f>SUM(BA20+BA23)</f>
        <v>1708.9113000000075</v>
      </c>
      <c r="BB24" s="31">
        <f>SUM(BB20+BB23)</f>
        <v>26772.943700000116</v>
      </c>
      <c r="BC24" s="13"/>
      <c r="BD24" s="31">
        <f>SUM(BD20+BD23)</f>
        <v>425.46390000000883</v>
      </c>
      <c r="BE24" s="31">
        <f>SUM(BE20+BE23)</f>
        <v>6665.601100000139</v>
      </c>
    </row>
    <row r="25" spans="1:5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</row>
    <row r="26" spans="1:5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</row>
    <row r="27" spans="1:57" x14ac:dyDescent="0.25">
      <c r="A27" s="13" t="s">
        <v>51</v>
      </c>
      <c r="B27" s="49">
        <v>0.04</v>
      </c>
      <c r="C27" s="56">
        <f>+B27</f>
        <v>0.04</v>
      </c>
      <c r="D27" s="27"/>
      <c r="E27" s="31">
        <f>E24*$B$27</f>
        <v>0</v>
      </c>
      <c r="F27" s="31">
        <f>F24*$B$27</f>
        <v>0</v>
      </c>
      <c r="G27" s="27"/>
      <c r="H27" s="31">
        <f>H24*$B$27</f>
        <v>0</v>
      </c>
      <c r="I27" s="31">
        <f>I24*$B$27</f>
        <v>0</v>
      </c>
      <c r="J27" s="27"/>
      <c r="K27" s="31">
        <f>K24*$B$27</f>
        <v>497.77576800000003</v>
      </c>
      <c r="L27" s="31">
        <f>L24*$B$27</f>
        <v>7798.487032</v>
      </c>
      <c r="M27" s="27"/>
      <c r="N27" s="31">
        <f>N24*$B$27</f>
        <v>961.23056399999984</v>
      </c>
      <c r="O27" s="31">
        <f>O24*$B$27</f>
        <v>15059.278835999998</v>
      </c>
      <c r="P27" s="27"/>
      <c r="Q27" s="31">
        <f>Q24*$B$27</f>
        <v>892.58862000000011</v>
      </c>
      <c r="R27" s="31">
        <f>R24*$B$27</f>
        <v>13983.88838</v>
      </c>
      <c r="S27" s="27"/>
      <c r="T27" s="31">
        <f>T24*$B$27</f>
        <v>823.94667600000002</v>
      </c>
      <c r="U27" s="31">
        <f>U24*$B$27</f>
        <v>12908.497923999999</v>
      </c>
      <c r="V27" s="27"/>
      <c r="W27" s="68">
        <f>W24*$B$27</f>
        <v>755.21239200000002</v>
      </c>
      <c r="X27" s="31">
        <f>X24*$B$27</f>
        <v>11831.660807999999</v>
      </c>
      <c r="Y27" s="27"/>
      <c r="Z27" s="68">
        <f>Z24*$B$27</f>
        <v>686.47978799999999</v>
      </c>
      <c r="AA27" s="31">
        <f>AA24*$B$27</f>
        <v>10754.850011999999</v>
      </c>
      <c r="AC27" s="68">
        <f>AC24*$B$27</f>
        <v>617.84120400000006</v>
      </c>
      <c r="AD27" s="31">
        <f>AD24*$B$27</f>
        <v>9679.5121960000015</v>
      </c>
      <c r="AE27" s="27"/>
      <c r="AF27" s="68">
        <f>AF24*$B$27</f>
        <v>549.20262000000014</v>
      </c>
      <c r="AG27" s="31">
        <f>AG24*$B$27</f>
        <v>8604.1743800000004</v>
      </c>
      <c r="AH27" s="27"/>
      <c r="AI27" s="68">
        <f>AI24*$B$27</f>
        <v>480.47001600000004</v>
      </c>
      <c r="AJ27" s="31">
        <f>AJ24*$B$27</f>
        <v>7527.3635840000006</v>
      </c>
      <c r="AK27" s="27"/>
      <c r="AL27" s="68">
        <f>AL24*$B$27</f>
        <v>411.73741200000006</v>
      </c>
      <c r="AM27" s="31">
        <f>AM24*$B$27</f>
        <v>6450.5527880000009</v>
      </c>
      <c r="AN27" s="27"/>
      <c r="AO27" s="68">
        <f>AO24*$B$27</f>
        <v>343.09882800000014</v>
      </c>
      <c r="AP27" s="31">
        <f>AP24*$B$27</f>
        <v>5375.2149720000025</v>
      </c>
      <c r="AQ27" s="27"/>
      <c r="AR27" s="68">
        <f>AR24*$C$27</f>
        <v>274.46024400000022</v>
      </c>
      <c r="AS27" s="31">
        <f>AS24*$C$27</f>
        <v>4299.8771560000032</v>
      </c>
      <c r="AT27" s="27"/>
      <c r="AU27" s="68">
        <f>AU24*$C$27</f>
        <v>205.72764000000021</v>
      </c>
      <c r="AV27" s="31">
        <f>AV24*$C$27</f>
        <v>3223.0663600000034</v>
      </c>
      <c r="AW27" s="27"/>
      <c r="AX27" s="68">
        <f>AX24*$C$27</f>
        <v>136.99503600000023</v>
      </c>
      <c r="AY27" s="31">
        <f>AY24*$C$27</f>
        <v>2146.2555640000037</v>
      </c>
      <c r="AZ27" s="27"/>
      <c r="BA27" s="68">
        <f>BA24*$C$27</f>
        <v>68.356452000000303</v>
      </c>
      <c r="BB27" s="31">
        <f>BB24*$C$27</f>
        <v>1070.9177480000046</v>
      </c>
      <c r="BC27" s="27"/>
      <c r="BD27" s="68">
        <f>BD24*$C$27</f>
        <v>17.018556000000352</v>
      </c>
      <c r="BE27" s="31">
        <f>BE24*$C$27</f>
        <v>266.62404400000554</v>
      </c>
    </row>
    <row r="28" spans="1:57" x14ac:dyDescent="0.25">
      <c r="A28" s="13" t="s">
        <v>52</v>
      </c>
      <c r="B28" s="49">
        <v>0.56000000000000005</v>
      </c>
      <c r="C28" s="56">
        <f>+B28</f>
        <v>0.56000000000000005</v>
      </c>
      <c r="D28" s="53"/>
      <c r="E28" s="31">
        <f>E24*$B$28</f>
        <v>0</v>
      </c>
      <c r="F28" s="31">
        <f>F24*$B$28</f>
        <v>0</v>
      </c>
      <c r="G28" s="53"/>
      <c r="H28" s="31">
        <f>H24*$B$28</f>
        <v>0</v>
      </c>
      <c r="I28" s="31">
        <f>I24*$B$28</f>
        <v>0</v>
      </c>
      <c r="J28" s="53"/>
      <c r="K28" s="31">
        <f>K24*$B$28</f>
        <v>6968.8607520000014</v>
      </c>
      <c r="L28" s="31">
        <f>L24*$B$28</f>
        <v>109178.81844800001</v>
      </c>
      <c r="M28" s="53"/>
      <c r="N28" s="31">
        <f>N24*$B$28</f>
        <v>13457.227896</v>
      </c>
      <c r="O28" s="31">
        <f>O24*$B$28</f>
        <v>210829.903704</v>
      </c>
      <c r="P28" s="53"/>
      <c r="Q28" s="31">
        <f>Q24*$B$28</f>
        <v>12496.240680000003</v>
      </c>
      <c r="R28" s="31">
        <f>R24*$B$28</f>
        <v>195774.43732000003</v>
      </c>
      <c r="S28" s="53"/>
      <c r="T28" s="31">
        <f>T24*$B$28</f>
        <v>11535.253464000001</v>
      </c>
      <c r="U28" s="31">
        <f>U24*$B$28</f>
        <v>180718.970936</v>
      </c>
      <c r="V28" s="53"/>
      <c r="W28" s="31">
        <f>W24*$B$28</f>
        <v>10572.973488</v>
      </c>
      <c r="X28" s="31">
        <f>X24*$B$28</f>
        <v>165643.25131200001</v>
      </c>
      <c r="Y28" s="53"/>
      <c r="Z28" s="31">
        <f>Z24*$B$28</f>
        <v>9610.7170320000005</v>
      </c>
      <c r="AA28" s="31">
        <f>AA24*$B$28</f>
        <v>150567.90016799999</v>
      </c>
      <c r="AC28" s="31">
        <f>AC24*$B$28</f>
        <v>8649.7768560000004</v>
      </c>
      <c r="AD28" s="31">
        <f>AD24*$B$28</f>
        <v>135513.17074400003</v>
      </c>
      <c r="AE28" s="53"/>
      <c r="AF28" s="31">
        <f>AF24*$B$28</f>
        <v>7688.8366800000022</v>
      </c>
      <c r="AG28" s="31">
        <f>AG24*$B$28</f>
        <v>120458.44132000003</v>
      </c>
      <c r="AH28" s="53"/>
      <c r="AI28" s="31">
        <f>AI24*$B$28</f>
        <v>6726.5802240000012</v>
      </c>
      <c r="AJ28" s="31">
        <f>AJ24*$B$28</f>
        <v>105383.09017600001</v>
      </c>
      <c r="AK28" s="53"/>
      <c r="AL28" s="31">
        <f>AL24*$B$28</f>
        <v>5764.3237680000011</v>
      </c>
      <c r="AM28" s="31">
        <f>AM24*$B$28</f>
        <v>90307.739032000027</v>
      </c>
      <c r="AN28" s="53"/>
      <c r="AO28" s="31">
        <f>AO24*$B$28</f>
        <v>4803.3835920000029</v>
      </c>
      <c r="AP28" s="31">
        <f>AP24*$B$28</f>
        <v>75253.009608000037</v>
      </c>
      <c r="AQ28" s="53"/>
      <c r="AR28" s="31">
        <f>AR24*$C$28</f>
        <v>3842.4434160000033</v>
      </c>
      <c r="AS28" s="31">
        <f>AS24*$C$28</f>
        <v>60198.280184000047</v>
      </c>
      <c r="AT28" s="53"/>
      <c r="AU28" s="31">
        <f>AU24*$C$28</f>
        <v>2880.1869600000032</v>
      </c>
      <c r="AV28" s="31">
        <f>AV24*$C$28</f>
        <v>45122.929040000054</v>
      </c>
      <c r="AW28" s="53"/>
      <c r="AX28" s="31">
        <f>AX24*$C$28</f>
        <v>1917.9305040000036</v>
      </c>
      <c r="AY28" s="31">
        <f>AY24*$C$28</f>
        <v>30047.577896000057</v>
      </c>
      <c r="AZ28" s="53"/>
      <c r="BA28" s="31">
        <f>BA24*$C$28</f>
        <v>956.9903280000043</v>
      </c>
      <c r="BB28" s="31">
        <f>BB24*$C$28</f>
        <v>14992.848472000067</v>
      </c>
      <c r="BC28" s="53"/>
      <c r="BD28" s="31">
        <f>BD24*$C$28</f>
        <v>238.25978400000497</v>
      </c>
      <c r="BE28" s="31">
        <f>BE24*$C$28</f>
        <v>3732.7366160000784</v>
      </c>
    </row>
    <row r="29" spans="1:57" x14ac:dyDescent="0.25">
      <c r="A29" s="13" t="s">
        <v>53</v>
      </c>
      <c r="B29" s="49">
        <v>0.4</v>
      </c>
      <c r="C29" s="56">
        <f>+B29</f>
        <v>0.4</v>
      </c>
      <c r="D29" s="54"/>
      <c r="E29" s="31">
        <f>E24*$B$29</f>
        <v>0</v>
      </c>
      <c r="F29" s="31">
        <f>F24*$B$29</f>
        <v>0</v>
      </c>
      <c r="G29" s="54"/>
      <c r="H29" s="31">
        <f>H24*$B$29</f>
        <v>0</v>
      </c>
      <c r="I29" s="31">
        <f>I24*$B$29</f>
        <v>0</v>
      </c>
      <c r="J29" s="54"/>
      <c r="K29" s="31">
        <f>K24*$B$29</f>
        <v>4977.7576800000006</v>
      </c>
      <c r="L29" s="31">
        <f>L24*$B$29</f>
        <v>77984.870320000002</v>
      </c>
      <c r="M29" s="54"/>
      <c r="N29" s="31">
        <f>N24*$B$29</f>
        <v>9612.3056399999987</v>
      </c>
      <c r="O29" s="31">
        <f>O24*$B$29</f>
        <v>150592.78835999998</v>
      </c>
      <c r="P29" s="54"/>
      <c r="Q29" s="31">
        <f>Q24*$B$29</f>
        <v>8925.8862000000008</v>
      </c>
      <c r="R29" s="31">
        <f>R24*$B$29</f>
        <v>139838.88380000001</v>
      </c>
      <c r="S29" s="54"/>
      <c r="T29" s="31">
        <f>T24*$B$29</f>
        <v>8239.4667600000012</v>
      </c>
      <c r="U29" s="31">
        <f>U24*$B$29</f>
        <v>129084.97924</v>
      </c>
      <c r="V29" s="54"/>
      <c r="W29" s="31">
        <f>W24*$B$29</f>
        <v>7552.12392</v>
      </c>
      <c r="X29" s="31">
        <f>X24*$B$29</f>
        <v>118316.60807999999</v>
      </c>
      <c r="Y29" s="54"/>
      <c r="Z29" s="31">
        <f>Z24*$B$29</f>
        <v>6864.7978800000001</v>
      </c>
      <c r="AA29" s="31">
        <f>AA24*$B$29</f>
        <v>107548.50011999998</v>
      </c>
      <c r="AC29" s="31">
        <f>AC24*$B$29</f>
        <v>6178.4120400000002</v>
      </c>
      <c r="AD29" s="31">
        <f>AD24*$B$29</f>
        <v>96795.121960000019</v>
      </c>
      <c r="AE29" s="54"/>
      <c r="AF29" s="31">
        <f>AF24*$B$29</f>
        <v>5492.0262000000012</v>
      </c>
      <c r="AG29" s="31">
        <f>AG24*$B$29</f>
        <v>86041.743800000011</v>
      </c>
      <c r="AH29" s="54"/>
      <c r="AI29" s="31">
        <f>AI24*$B$29</f>
        <v>4804.7001600000003</v>
      </c>
      <c r="AJ29" s="31">
        <f>AJ24*$B$29</f>
        <v>75273.635840000003</v>
      </c>
      <c r="AK29" s="54"/>
      <c r="AL29" s="31">
        <f>AL24*$B$29</f>
        <v>4117.3741200000004</v>
      </c>
      <c r="AM29" s="31">
        <f>AM24*$B$29</f>
        <v>64505.527880000009</v>
      </c>
      <c r="AN29" s="54"/>
      <c r="AO29" s="31">
        <f>AO24*$B$29</f>
        <v>3430.9882800000014</v>
      </c>
      <c r="AP29" s="31">
        <f>AP24*$B$29</f>
        <v>53752.149720000023</v>
      </c>
      <c r="AQ29" s="54"/>
      <c r="AR29" s="31">
        <f>AR24*$C$29</f>
        <v>2744.6024400000024</v>
      </c>
      <c r="AS29" s="31">
        <f>AS24*$C$29</f>
        <v>42998.77156000003</v>
      </c>
      <c r="AT29" s="54"/>
      <c r="AU29" s="31">
        <f>AU24*$C$29</f>
        <v>2057.276400000002</v>
      </c>
      <c r="AV29" s="31">
        <f>AV24*$C$29</f>
        <v>32230.663600000036</v>
      </c>
      <c r="AW29" s="54"/>
      <c r="AX29" s="31">
        <f>AX24*$C$29</f>
        <v>1369.9503600000025</v>
      </c>
      <c r="AY29" s="31">
        <f>AY24*$C$29</f>
        <v>21462.555640000039</v>
      </c>
      <c r="AZ29" s="54"/>
      <c r="BA29" s="31">
        <f>BA24*$C$29</f>
        <v>683.56452000000309</v>
      </c>
      <c r="BB29" s="31">
        <f>BB24*$C$29</f>
        <v>10709.177480000048</v>
      </c>
      <c r="BC29" s="54"/>
      <c r="BD29" s="31">
        <f>BD24*$C$29</f>
        <v>170.18556000000353</v>
      </c>
      <c r="BE29" s="31">
        <f>BE24*$C$29</f>
        <v>2666.240440000056</v>
      </c>
    </row>
    <row r="30" spans="1:57" x14ac:dyDescent="0.25">
      <c r="A30" s="13"/>
      <c r="B30" s="13"/>
      <c r="C30" s="140"/>
      <c r="D30" s="13"/>
      <c r="E30" s="55"/>
      <c r="F30" s="13"/>
      <c r="G30" s="13"/>
      <c r="H30" s="55"/>
      <c r="I30" s="13"/>
      <c r="J30" s="13"/>
      <c r="K30" s="55"/>
      <c r="L30" s="13"/>
      <c r="M30" s="13"/>
      <c r="N30" s="55"/>
      <c r="O30" s="13"/>
      <c r="P30" s="13"/>
      <c r="Q30" s="55"/>
      <c r="R30" s="13"/>
      <c r="S30" s="13"/>
      <c r="T30" s="55"/>
      <c r="U30" s="13"/>
      <c r="V30" s="13"/>
      <c r="W30" s="55"/>
      <c r="X30" s="13"/>
      <c r="Y30" s="13"/>
      <c r="Z30" s="55"/>
      <c r="AA30" s="13"/>
      <c r="AC30" s="55"/>
      <c r="AD30" s="13"/>
      <c r="AE30" s="13"/>
      <c r="AF30" s="55"/>
      <c r="AG30" s="13"/>
      <c r="AH30" s="13"/>
      <c r="AI30" s="55"/>
      <c r="AJ30" s="13"/>
      <c r="AK30" s="13"/>
      <c r="AL30" s="55"/>
      <c r="AM30" s="13"/>
      <c r="AN30" s="13"/>
      <c r="AO30" s="55"/>
      <c r="AP30" s="13"/>
      <c r="AQ30" s="13"/>
      <c r="AR30" s="55"/>
      <c r="AS30" s="13"/>
      <c r="AT30" s="13"/>
      <c r="AU30" s="55"/>
      <c r="AV30" s="13"/>
      <c r="AW30" s="13"/>
      <c r="AX30" s="55"/>
      <c r="AY30" s="13"/>
      <c r="AZ30" s="13"/>
      <c r="BA30" s="55"/>
      <c r="BB30" s="13"/>
      <c r="BC30" s="13"/>
      <c r="BD30" s="55"/>
      <c r="BE30" s="13"/>
    </row>
    <row r="31" spans="1:57" x14ac:dyDescent="0.25">
      <c r="A31" s="13" t="s">
        <v>54</v>
      </c>
      <c r="B31" s="56">
        <v>2.1100000000000001E-2</v>
      </c>
      <c r="C31" s="56">
        <v>2.7199999999999998E-2</v>
      </c>
      <c r="D31" s="57"/>
      <c r="E31" s="31">
        <f t="shared" ref="E31:F33" si="0">E27*$B31</f>
        <v>0</v>
      </c>
      <c r="F31" s="31">
        <f t="shared" si="0"/>
        <v>0</v>
      </c>
      <c r="G31" s="57"/>
      <c r="H31" s="31">
        <f t="shared" ref="H31:I33" si="1">H27*$B31</f>
        <v>0</v>
      </c>
      <c r="I31" s="31">
        <f t="shared" si="1"/>
        <v>0</v>
      </c>
      <c r="J31" s="57"/>
      <c r="K31" s="31">
        <f t="shared" ref="K31:L33" si="2">K27*$B31</f>
        <v>10.5030687048</v>
      </c>
      <c r="L31" s="31">
        <f t="shared" si="2"/>
        <v>164.5480763752</v>
      </c>
      <c r="M31" s="57"/>
      <c r="N31" s="31">
        <f t="shared" ref="N31:O33" si="3">N27*$B31</f>
        <v>20.281964900399998</v>
      </c>
      <c r="O31" s="31">
        <f t="shared" si="3"/>
        <v>317.75078343959996</v>
      </c>
      <c r="P31" s="57"/>
      <c r="Q31" s="31">
        <f t="shared" ref="Q31:R33" si="4">Q27*$B31</f>
        <v>18.833619882000004</v>
      </c>
      <c r="R31" s="31">
        <f t="shared" si="4"/>
        <v>295.06004481799999</v>
      </c>
      <c r="S31" s="57"/>
      <c r="T31" s="31">
        <f t="shared" ref="T31:U33" si="5">T27*$B31</f>
        <v>17.385274863599999</v>
      </c>
      <c r="U31" s="31">
        <f t="shared" si="5"/>
        <v>272.36930619639998</v>
      </c>
      <c r="V31" s="57"/>
      <c r="W31" s="31">
        <f t="shared" ref="W31:X33" si="6">W27*$B31</f>
        <v>15.9349814712</v>
      </c>
      <c r="X31" s="31">
        <f t="shared" si="6"/>
        <v>249.64804304879999</v>
      </c>
      <c r="Y31" s="57"/>
      <c r="Z31" s="31">
        <f t="shared" ref="Z31:AA33" si="7">Z27*$B31</f>
        <v>14.4847235268</v>
      </c>
      <c r="AA31" s="31">
        <f t="shared" si="7"/>
        <v>226.9273352532</v>
      </c>
      <c r="AC31" s="31">
        <f t="shared" ref="AC31:AD33" si="8">AC27*$B31</f>
        <v>13.036449404400003</v>
      </c>
      <c r="AD31" s="31">
        <f t="shared" si="8"/>
        <v>204.23770733560005</v>
      </c>
      <c r="AE31" s="57"/>
      <c r="AF31" s="31">
        <f t="shared" ref="AF31:AG33" si="9">AF27*$B31</f>
        <v>11.588175282000003</v>
      </c>
      <c r="AG31" s="31">
        <f t="shared" si="9"/>
        <v>181.54807941800001</v>
      </c>
      <c r="AH31" s="57"/>
      <c r="AI31" s="31">
        <f t="shared" ref="AI31:AJ33" si="10">AI27*$B31</f>
        <v>10.137917337600001</v>
      </c>
      <c r="AJ31" s="31">
        <f t="shared" si="10"/>
        <v>158.82737162240002</v>
      </c>
      <c r="AK31" s="57"/>
      <c r="AL31" s="31">
        <f t="shared" ref="AL31:AM33" si="11">AL27*$B31</f>
        <v>8.6876593932000024</v>
      </c>
      <c r="AM31" s="31">
        <f t="shared" si="11"/>
        <v>136.10666382680003</v>
      </c>
      <c r="AN31" s="57"/>
      <c r="AO31" s="31">
        <f t="shared" ref="AO31:AP33" si="12">AO27*$B31</f>
        <v>7.2393852708000033</v>
      </c>
      <c r="AP31" s="31">
        <f t="shared" si="12"/>
        <v>113.41703590920005</v>
      </c>
      <c r="AQ31" s="57"/>
      <c r="AR31" s="31">
        <f t="shared" ref="AR31:AS33" si="13">AR27*$C31</f>
        <v>7.4653186368000055</v>
      </c>
      <c r="AS31" s="31">
        <f t="shared" si="13"/>
        <v>116.95665864320009</v>
      </c>
      <c r="AT31" s="57"/>
      <c r="AU31" s="31">
        <f t="shared" ref="AU31:AV33" si="14">AU27*$C31</f>
        <v>5.5957918080000058</v>
      </c>
      <c r="AV31" s="31">
        <f t="shared" si="14"/>
        <v>87.667404992000087</v>
      </c>
      <c r="AW31" s="57"/>
      <c r="AX31" s="31">
        <f t="shared" ref="AX31:AY33" si="15">AX27*$C31</f>
        <v>3.726264979200006</v>
      </c>
      <c r="AY31" s="31">
        <f t="shared" si="15"/>
        <v>58.378151340800095</v>
      </c>
      <c r="AZ31" s="57"/>
      <c r="BA31" s="31">
        <f t="shared" ref="BA31:BB33" si="16">BA27*$C31</f>
        <v>1.8592954944000082</v>
      </c>
      <c r="BB31" s="31">
        <f t="shared" si="16"/>
        <v>29.128962745600123</v>
      </c>
      <c r="BC31" s="57"/>
      <c r="BD31" s="31">
        <f t="shared" ref="BD31:BE33" si="17">BD27*$C31</f>
        <v>0.46290472320000953</v>
      </c>
      <c r="BE31" s="31">
        <f t="shared" si="17"/>
        <v>7.25217399680015</v>
      </c>
    </row>
    <row r="32" spans="1:57" x14ac:dyDescent="0.25">
      <c r="A32" s="13" t="s">
        <v>55</v>
      </c>
      <c r="B32" s="56">
        <v>4.9399999999999999E-2</v>
      </c>
      <c r="C32" s="56">
        <v>4.8300000000000003E-2</v>
      </c>
      <c r="D32" s="57"/>
      <c r="E32" s="31">
        <f t="shared" si="0"/>
        <v>0</v>
      </c>
      <c r="F32" s="31">
        <f t="shared" si="0"/>
        <v>0</v>
      </c>
      <c r="G32" s="57"/>
      <c r="H32" s="31">
        <f t="shared" si="1"/>
        <v>0</v>
      </c>
      <c r="I32" s="31">
        <f t="shared" si="1"/>
        <v>0</v>
      </c>
      <c r="J32" s="57"/>
      <c r="K32" s="31">
        <f t="shared" si="2"/>
        <v>344.26172114880006</v>
      </c>
      <c r="L32" s="31">
        <f t="shared" si="2"/>
        <v>5393.4336313312006</v>
      </c>
      <c r="M32" s="57"/>
      <c r="N32" s="31">
        <f t="shared" si="3"/>
        <v>664.78705806239998</v>
      </c>
      <c r="O32" s="31">
        <f t="shared" si="3"/>
        <v>10414.997242977599</v>
      </c>
      <c r="P32" s="57"/>
      <c r="Q32" s="31">
        <f t="shared" si="4"/>
        <v>617.31428959200014</v>
      </c>
      <c r="R32" s="31">
        <f t="shared" si="4"/>
        <v>9671.2572036080019</v>
      </c>
      <c r="S32" s="57"/>
      <c r="T32" s="31">
        <f t="shared" si="5"/>
        <v>569.84152112160007</v>
      </c>
      <c r="U32" s="31">
        <f t="shared" si="5"/>
        <v>8927.5171642383993</v>
      </c>
      <c r="V32" s="57"/>
      <c r="W32" s="31">
        <f t="shared" si="6"/>
        <v>522.30489030720003</v>
      </c>
      <c r="X32" s="31">
        <f t="shared" si="6"/>
        <v>8182.7766148128003</v>
      </c>
      <c r="Y32" s="57"/>
      <c r="Z32" s="31">
        <f t="shared" si="7"/>
        <v>474.7694213808</v>
      </c>
      <c r="AA32" s="31">
        <f t="shared" si="7"/>
        <v>7438.0542682992</v>
      </c>
      <c r="AC32" s="31">
        <f t="shared" si="8"/>
        <v>427.29897668640001</v>
      </c>
      <c r="AD32" s="31">
        <f t="shared" si="8"/>
        <v>6694.3506347536013</v>
      </c>
      <c r="AE32" s="57"/>
      <c r="AF32" s="31">
        <f t="shared" si="9"/>
        <v>379.82853199200008</v>
      </c>
      <c r="AG32" s="31">
        <f t="shared" si="9"/>
        <v>5950.6470012080017</v>
      </c>
      <c r="AH32" s="57"/>
      <c r="AI32" s="31">
        <f t="shared" si="10"/>
        <v>332.29306306560005</v>
      </c>
      <c r="AJ32" s="31">
        <f t="shared" si="10"/>
        <v>5205.9246546944005</v>
      </c>
      <c r="AK32" s="57"/>
      <c r="AL32" s="31">
        <f t="shared" si="11"/>
        <v>284.75759413920008</v>
      </c>
      <c r="AM32" s="31">
        <f t="shared" si="11"/>
        <v>4461.2023081808011</v>
      </c>
      <c r="AN32" s="57"/>
      <c r="AO32" s="31">
        <f t="shared" si="12"/>
        <v>237.28714944480015</v>
      </c>
      <c r="AP32" s="31">
        <f t="shared" si="12"/>
        <v>3717.498674635202</v>
      </c>
      <c r="AQ32" s="57"/>
      <c r="AR32" s="31">
        <f t="shared" si="13"/>
        <v>185.59001699280017</v>
      </c>
      <c r="AS32" s="31">
        <f t="shared" si="13"/>
        <v>2907.5769328872025</v>
      </c>
      <c r="AT32" s="57"/>
      <c r="AU32" s="31">
        <f t="shared" si="14"/>
        <v>139.11303016800017</v>
      </c>
      <c r="AV32" s="31">
        <f t="shared" si="14"/>
        <v>2179.4374726320029</v>
      </c>
      <c r="AW32" s="57"/>
      <c r="AX32" s="31">
        <f t="shared" si="15"/>
        <v>92.636043343200171</v>
      </c>
      <c r="AY32" s="31">
        <f t="shared" si="15"/>
        <v>1451.2980123768029</v>
      </c>
      <c r="AZ32" s="57"/>
      <c r="BA32" s="31">
        <f t="shared" si="16"/>
        <v>46.222632842400209</v>
      </c>
      <c r="BB32" s="31">
        <f t="shared" si="16"/>
        <v>724.15458119760331</v>
      </c>
      <c r="BC32" s="57"/>
      <c r="BD32" s="31">
        <f t="shared" si="17"/>
        <v>11.50794756720024</v>
      </c>
      <c r="BE32" s="31">
        <f t="shared" si="17"/>
        <v>180.29117855280379</v>
      </c>
    </row>
    <row r="33" spans="1:64" x14ac:dyDescent="0.25">
      <c r="A33" s="13" t="s">
        <v>56</v>
      </c>
      <c r="B33" s="56">
        <v>9.3600000000000003E-2</v>
      </c>
      <c r="C33" s="56">
        <v>9.11E-2</v>
      </c>
      <c r="D33" s="57"/>
      <c r="E33" s="31">
        <f t="shared" si="0"/>
        <v>0</v>
      </c>
      <c r="F33" s="31">
        <f t="shared" si="0"/>
        <v>0</v>
      </c>
      <c r="G33" s="57"/>
      <c r="H33" s="31">
        <f t="shared" si="1"/>
        <v>0</v>
      </c>
      <c r="I33" s="31">
        <f t="shared" si="1"/>
        <v>0</v>
      </c>
      <c r="J33" s="57"/>
      <c r="K33" s="31">
        <f t="shared" si="2"/>
        <v>465.91811884800006</v>
      </c>
      <c r="L33" s="31">
        <f t="shared" si="2"/>
        <v>7299.3838619520002</v>
      </c>
      <c r="M33" s="57"/>
      <c r="N33" s="31">
        <f t="shared" si="3"/>
        <v>899.7118079039999</v>
      </c>
      <c r="O33" s="31">
        <f t="shared" si="3"/>
        <v>14095.484990495997</v>
      </c>
      <c r="P33" s="57"/>
      <c r="Q33" s="31">
        <f t="shared" si="4"/>
        <v>835.46294832000012</v>
      </c>
      <c r="R33" s="31">
        <f t="shared" si="4"/>
        <v>13088.919523680001</v>
      </c>
      <c r="S33" s="57"/>
      <c r="T33" s="31">
        <f t="shared" si="5"/>
        <v>771.21408873600012</v>
      </c>
      <c r="U33" s="31">
        <f t="shared" si="5"/>
        <v>12082.354056864</v>
      </c>
      <c r="V33" s="57"/>
      <c r="W33" s="31">
        <f t="shared" si="6"/>
        <v>706.87879891199998</v>
      </c>
      <c r="X33" s="31">
        <f t="shared" si="6"/>
        <v>11074.434516288</v>
      </c>
      <c r="Y33" s="57"/>
      <c r="Z33" s="31">
        <f t="shared" si="7"/>
        <v>642.545081568</v>
      </c>
      <c r="AA33" s="31">
        <f t="shared" si="7"/>
        <v>10066.539611232</v>
      </c>
      <c r="AC33" s="31">
        <f t="shared" si="8"/>
        <v>578.29936694399998</v>
      </c>
      <c r="AD33" s="31">
        <f t="shared" si="8"/>
        <v>9060.0234154560021</v>
      </c>
      <c r="AE33" s="57"/>
      <c r="AF33" s="31">
        <f t="shared" si="9"/>
        <v>514.05365232000008</v>
      </c>
      <c r="AG33" s="31">
        <f t="shared" si="9"/>
        <v>8053.5072196800011</v>
      </c>
      <c r="AH33" s="57"/>
      <c r="AI33" s="31">
        <f t="shared" si="10"/>
        <v>449.71993497600005</v>
      </c>
      <c r="AJ33" s="31">
        <f t="shared" si="10"/>
        <v>7045.6123146240006</v>
      </c>
      <c r="AK33" s="57"/>
      <c r="AL33" s="31">
        <f t="shared" si="11"/>
        <v>385.38621763200007</v>
      </c>
      <c r="AM33" s="31">
        <f t="shared" si="11"/>
        <v>6037.7174095680011</v>
      </c>
      <c r="AN33" s="57"/>
      <c r="AO33" s="31">
        <f t="shared" si="12"/>
        <v>321.14050300800017</v>
      </c>
      <c r="AP33" s="31">
        <f t="shared" si="12"/>
        <v>5031.2012137920019</v>
      </c>
      <c r="AQ33" s="57"/>
      <c r="AR33" s="31">
        <f t="shared" si="13"/>
        <v>250.03328228400022</v>
      </c>
      <c r="AS33" s="31">
        <f t="shared" si="13"/>
        <v>3917.1880891160026</v>
      </c>
      <c r="AT33" s="57"/>
      <c r="AU33" s="31">
        <f t="shared" si="14"/>
        <v>187.41788004000017</v>
      </c>
      <c r="AV33" s="31">
        <f t="shared" si="14"/>
        <v>2936.2134539600033</v>
      </c>
      <c r="AW33" s="57"/>
      <c r="AX33" s="31">
        <f t="shared" si="15"/>
        <v>124.80247779600023</v>
      </c>
      <c r="AY33" s="31">
        <f t="shared" si="15"/>
        <v>1955.2388188040036</v>
      </c>
      <c r="AZ33" s="57"/>
      <c r="BA33" s="31">
        <f t="shared" si="16"/>
        <v>62.27272777200028</v>
      </c>
      <c r="BB33" s="31">
        <f t="shared" si="16"/>
        <v>975.60606842800439</v>
      </c>
      <c r="BC33" s="57"/>
      <c r="BD33" s="31">
        <f t="shared" si="17"/>
        <v>15.503904516000322</v>
      </c>
      <c r="BE33" s="31">
        <f t="shared" si="17"/>
        <v>242.89450408400509</v>
      </c>
    </row>
    <row r="34" spans="1:64" x14ac:dyDescent="0.25">
      <c r="A34" s="58" t="s">
        <v>57</v>
      </c>
      <c r="B34" s="13"/>
      <c r="C34" s="31"/>
      <c r="D34" s="13"/>
      <c r="E34" s="59">
        <f>SUM(E31:E33)</f>
        <v>0</v>
      </c>
      <c r="F34" s="59">
        <f>SUM(F31:F33)</f>
        <v>0</v>
      </c>
      <c r="G34" s="13"/>
      <c r="H34" s="59">
        <f>SUM(H31:H33)</f>
        <v>0</v>
      </c>
      <c r="I34" s="59">
        <f>SUM(I31:I33)</f>
        <v>0</v>
      </c>
      <c r="J34" s="13"/>
      <c r="K34" s="59">
        <f>SUM(K31:K33)</f>
        <v>820.68290870160013</v>
      </c>
      <c r="L34" s="59">
        <f>SUM(L31:L33)</f>
        <v>12857.365569658401</v>
      </c>
      <c r="M34" s="13"/>
      <c r="N34" s="59">
        <f>SUM(N31:N33)</f>
        <v>1584.7808308668</v>
      </c>
      <c r="O34" s="59">
        <f>SUM(O31:O33)</f>
        <v>24828.233016913196</v>
      </c>
      <c r="P34" s="13"/>
      <c r="Q34" s="59">
        <f>SUM(Q31:Q33)</f>
        <v>1471.6108577940004</v>
      </c>
      <c r="R34" s="59">
        <f>SUM(R31:R33)</f>
        <v>23055.236772106</v>
      </c>
      <c r="S34" s="13"/>
      <c r="T34" s="59">
        <f>SUM(T31:T33)</f>
        <v>1358.4408847212003</v>
      </c>
      <c r="U34" s="59">
        <f>SUM(U31:U33)</f>
        <v>21282.2405272988</v>
      </c>
      <c r="V34" s="13"/>
      <c r="W34" s="59">
        <f>SUM(W31:W33)</f>
        <v>1245.1186706904</v>
      </c>
      <c r="X34" s="59">
        <f>SUM(X31:X33)</f>
        <v>19506.859174149598</v>
      </c>
      <c r="Y34" s="13"/>
      <c r="Z34" s="59">
        <f>SUM(Z31:Z33)</f>
        <v>1131.7992264755999</v>
      </c>
      <c r="AA34" s="59">
        <f>SUM(AA31:AA33)</f>
        <v>17731.521214784399</v>
      </c>
      <c r="AC34" s="59">
        <f>SUM(AC31:AC33)</f>
        <v>1018.6347930347999</v>
      </c>
      <c r="AD34" s="59">
        <f>SUM(AD31:AD33)</f>
        <v>15958.611757545204</v>
      </c>
      <c r="AE34" s="13"/>
      <c r="AF34" s="59">
        <f>SUM(AF31:AF33)</f>
        <v>905.47035959400023</v>
      </c>
      <c r="AG34" s="59">
        <f>SUM(AG31:AG33)</f>
        <v>14185.702300306002</v>
      </c>
      <c r="AH34" s="13"/>
      <c r="AI34" s="59">
        <f>SUM(AI31:AI33)</f>
        <v>792.15091537920011</v>
      </c>
      <c r="AJ34" s="59">
        <f>SUM(AJ31:AJ33)</f>
        <v>12410.364340940801</v>
      </c>
      <c r="AK34" s="13"/>
      <c r="AL34" s="59">
        <f>SUM(AL31:AL33)</f>
        <v>678.83147116440023</v>
      </c>
      <c r="AM34" s="59">
        <f>SUM(AM31:AM33)</f>
        <v>10635.026381575602</v>
      </c>
      <c r="AN34" s="13"/>
      <c r="AO34" s="59">
        <f>SUM(AO31:AO33)</f>
        <v>565.66703772360029</v>
      </c>
      <c r="AP34" s="59">
        <f>SUM(AP31:AP33)</f>
        <v>8862.1169243364038</v>
      </c>
      <c r="AQ34" s="13"/>
      <c r="AR34" s="59">
        <f>SUM(AR31:AR33)</f>
        <v>443.08861791360039</v>
      </c>
      <c r="AS34" s="59">
        <f>SUM(AS31:AS33)</f>
        <v>6941.7216806464057</v>
      </c>
      <c r="AT34" s="13"/>
      <c r="AU34" s="59">
        <f>SUM(AU31:AU33)</f>
        <v>332.12670201600031</v>
      </c>
      <c r="AV34" s="59">
        <f>SUM(AV31:AV33)</f>
        <v>5203.318331584007</v>
      </c>
      <c r="AW34" s="13"/>
      <c r="AX34" s="59">
        <f>SUM(AX31:AX33)</f>
        <v>221.1647861184004</v>
      </c>
      <c r="AY34" s="59">
        <f>SUM(AY31:AY33)</f>
        <v>3464.9149825216064</v>
      </c>
      <c r="AZ34" s="13"/>
      <c r="BA34" s="59">
        <f>SUM(BA31:BA33)</f>
        <v>110.3546561088005</v>
      </c>
      <c r="BB34" s="59">
        <f>SUM(BB31:BB33)</f>
        <v>1728.8896123712079</v>
      </c>
      <c r="BC34" s="13"/>
      <c r="BD34" s="59">
        <f>SUM(BD31:BD33)</f>
        <v>27.47475680640057</v>
      </c>
      <c r="BE34" s="59">
        <f>SUM(BE31:BE33)</f>
        <v>430.43785663360904</v>
      </c>
    </row>
    <row r="35" spans="1:64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</row>
    <row r="36" spans="1:64" x14ac:dyDescent="0.25">
      <c r="A36" s="13" t="s">
        <v>58</v>
      </c>
      <c r="B36" s="13"/>
      <c r="C36" s="60"/>
      <c r="D36" s="13"/>
      <c r="E36" s="61">
        <f>E21+E22</f>
        <v>0</v>
      </c>
      <c r="F36" s="31">
        <f>F22</f>
        <v>0</v>
      </c>
      <c r="G36" s="13"/>
      <c r="H36" s="61">
        <f>H21+H22</f>
        <v>0</v>
      </c>
      <c r="I36" s="31">
        <f>I22</f>
        <v>0</v>
      </c>
      <c r="J36" s="13"/>
      <c r="K36" s="61">
        <f>K21+K22</f>
        <v>0</v>
      </c>
      <c r="L36" s="31">
        <f>L22</f>
        <v>0</v>
      </c>
      <c r="M36" s="13"/>
      <c r="N36" s="61">
        <f>N21+N22</f>
        <v>0</v>
      </c>
      <c r="O36" s="31">
        <f>O22</f>
        <v>0</v>
      </c>
      <c r="P36" s="13"/>
      <c r="Q36" s="61">
        <f>Q21+Q22</f>
        <v>0</v>
      </c>
      <c r="R36" s="31">
        <f>R22</f>
        <v>0</v>
      </c>
      <c r="S36" s="13"/>
      <c r="T36" s="61">
        <f>T21+T22</f>
        <v>0</v>
      </c>
      <c r="U36" s="31">
        <f>U22</f>
        <v>0</v>
      </c>
      <c r="V36" s="13"/>
      <c r="W36" s="61">
        <f>W21+W22</f>
        <v>0</v>
      </c>
      <c r="X36" s="31">
        <f>X22</f>
        <v>0</v>
      </c>
      <c r="Y36" s="13"/>
      <c r="Z36" s="61">
        <f>Z21+Z22</f>
        <v>0</v>
      </c>
      <c r="AA36" s="31">
        <f>AA22</f>
        <v>0</v>
      </c>
      <c r="AC36" s="61">
        <f>AC21+AC22</f>
        <v>0</v>
      </c>
      <c r="AD36" s="31">
        <f>AD22</f>
        <v>0</v>
      </c>
      <c r="AE36" s="13"/>
      <c r="AF36" s="61">
        <f>AF21+AF22</f>
        <v>0</v>
      </c>
      <c r="AG36" s="31">
        <f>AG22</f>
        <v>0</v>
      </c>
      <c r="AH36" s="13"/>
      <c r="AI36" s="61">
        <f>AI21+AI22</f>
        <v>0</v>
      </c>
      <c r="AJ36" s="31">
        <f>AJ22</f>
        <v>0</v>
      </c>
      <c r="AK36" s="13"/>
      <c r="AL36" s="61">
        <f>AL21+AL22</f>
        <v>0</v>
      </c>
      <c r="AM36" s="31">
        <f>AM22</f>
        <v>0</v>
      </c>
      <c r="AN36" s="13"/>
      <c r="AO36" s="61">
        <f>AO21+AO22</f>
        <v>0</v>
      </c>
      <c r="AP36" s="31">
        <f>AP22</f>
        <v>0</v>
      </c>
      <c r="AQ36" s="13"/>
      <c r="AR36" s="61">
        <f>AR21+AR22</f>
        <v>0</v>
      </c>
      <c r="AS36" s="31">
        <f>AS22</f>
        <v>0</v>
      </c>
      <c r="AT36" s="13"/>
      <c r="AU36" s="61">
        <f>AU21+AU22</f>
        <v>0</v>
      </c>
      <c r="AV36" s="31">
        <f>AV22</f>
        <v>0</v>
      </c>
      <c r="AW36" s="13"/>
      <c r="AX36" s="61">
        <f>AX21+AX22</f>
        <v>0</v>
      </c>
      <c r="AY36" s="31">
        <f>AY22</f>
        <v>0</v>
      </c>
      <c r="AZ36" s="13"/>
      <c r="BA36" s="61">
        <f>BA21+BA22</f>
        <v>0</v>
      </c>
      <c r="BB36" s="31">
        <f>BB22</f>
        <v>0</v>
      </c>
      <c r="BC36" s="13"/>
      <c r="BD36" s="61">
        <f>BD21+BD22</f>
        <v>0</v>
      </c>
      <c r="BE36" s="31">
        <f>BE22</f>
        <v>0</v>
      </c>
    </row>
    <row r="37" spans="1:64" x14ac:dyDescent="0.25">
      <c r="A37" s="13" t="s">
        <v>59</v>
      </c>
      <c r="B37" s="33"/>
      <c r="C37" s="31"/>
      <c r="D37" s="18">
        <f>D79</f>
        <v>0</v>
      </c>
      <c r="E37" s="31">
        <f>D37*E$19</f>
        <v>0</v>
      </c>
      <c r="F37" s="31">
        <f>D37*F$19</f>
        <v>0</v>
      </c>
      <c r="G37" s="34">
        <f>E77+E79</f>
        <v>0</v>
      </c>
      <c r="H37" s="31">
        <f>G37*H$19</f>
        <v>0</v>
      </c>
      <c r="I37" s="31">
        <f>G37*I$19</f>
        <v>0</v>
      </c>
      <c r="J37" s="34">
        <f>F77+F79</f>
        <v>14417.95</v>
      </c>
      <c r="K37" s="31">
        <f>J37*K$19</f>
        <v>865.077</v>
      </c>
      <c r="L37" s="31">
        <f>J37*L$19</f>
        <v>13552.873</v>
      </c>
      <c r="M37" s="34">
        <f>G77+G79</f>
        <v>28600.81</v>
      </c>
      <c r="N37" s="31">
        <f>M37*N$19</f>
        <v>1716.0486000000001</v>
      </c>
      <c r="O37" s="31">
        <f>M37*O$19</f>
        <v>26884.761399999999</v>
      </c>
      <c r="P37" s="34">
        <f>H77+H79</f>
        <v>28600.81</v>
      </c>
      <c r="Q37" s="31">
        <f>P37*Q$19</f>
        <v>1716.0486000000001</v>
      </c>
      <c r="R37" s="68">
        <f>P37*R$19</f>
        <v>26884.761399999999</v>
      </c>
      <c r="S37" s="34">
        <f>I77+I79</f>
        <v>28600.81</v>
      </c>
      <c r="T37" s="31">
        <f>S37*T$19</f>
        <v>1716.0486000000001</v>
      </c>
      <c r="U37" s="68">
        <f>S37*U$19</f>
        <v>26884.761399999999</v>
      </c>
      <c r="V37" s="34">
        <f>J77+J79</f>
        <v>28677.759999999998</v>
      </c>
      <c r="W37" s="68">
        <f>V37*W$19</f>
        <v>1720.6655999999998</v>
      </c>
      <c r="X37" s="68">
        <f>V37*X$19</f>
        <v>26957.094399999998</v>
      </c>
      <c r="Y37" s="34">
        <f>K77+K79</f>
        <v>28599.41</v>
      </c>
      <c r="Z37" s="68">
        <f>Y37*Z$19</f>
        <v>1715.9646</v>
      </c>
      <c r="AA37" s="68">
        <f>Y37*AA$19</f>
        <v>26883.445399999997</v>
      </c>
      <c r="AB37" s="34">
        <f>L77+L79</f>
        <v>28599.41</v>
      </c>
      <c r="AC37" s="68">
        <f>AB37*AC$19</f>
        <v>1715.9646</v>
      </c>
      <c r="AD37" s="68">
        <f>AB37*AD$19</f>
        <v>26883.445399999997</v>
      </c>
      <c r="AE37" s="34">
        <f>M77+M79</f>
        <v>28599.41</v>
      </c>
      <c r="AF37" s="68">
        <f>AE37*AF$19</f>
        <v>1715.9646</v>
      </c>
      <c r="AG37" s="68">
        <f>AE37*AG$19</f>
        <v>26883.445399999997</v>
      </c>
      <c r="AH37" s="34">
        <f>N77+N79</f>
        <v>28677.759999999998</v>
      </c>
      <c r="AI37" s="68">
        <f>AH37*AI$19</f>
        <v>1720.6655999999998</v>
      </c>
      <c r="AJ37" s="68">
        <f>AH37*AJ$19</f>
        <v>26957.094399999998</v>
      </c>
      <c r="AK37" s="34">
        <f>O77+O79</f>
        <v>28599.41</v>
      </c>
      <c r="AL37" s="68">
        <f>AK37*AL$19</f>
        <v>1715.9646</v>
      </c>
      <c r="AM37" s="68">
        <f>AK37*AM$19</f>
        <v>26883.445399999997</v>
      </c>
      <c r="AN37" s="34">
        <f>P77+P79</f>
        <v>28599.41</v>
      </c>
      <c r="AO37" s="68">
        <f>AN37*AO$19</f>
        <v>1715.9646</v>
      </c>
      <c r="AP37" s="68">
        <f>AN37*AP$19</f>
        <v>26883.445399999997</v>
      </c>
      <c r="AQ37" s="34">
        <f>Q77+Q79</f>
        <v>28599.41</v>
      </c>
      <c r="AR37" s="68">
        <f>AQ37*AR$19</f>
        <v>1715.9646</v>
      </c>
      <c r="AS37" s="68">
        <f>AQ37*AS$19</f>
        <v>26883.445399999997</v>
      </c>
      <c r="AT37" s="34">
        <f>R77+R79</f>
        <v>28677.759999999998</v>
      </c>
      <c r="AU37" s="68">
        <f>AT37*AU$19</f>
        <v>1720.6655999999998</v>
      </c>
      <c r="AV37" s="68">
        <f>AT37*AV$19</f>
        <v>26957.094399999998</v>
      </c>
      <c r="AW37" s="34">
        <f>S77+S79</f>
        <v>28599.41</v>
      </c>
      <c r="AX37" s="68">
        <f>AW37*AX$19</f>
        <v>1715.9646</v>
      </c>
      <c r="AY37" s="68">
        <f>AW37*AY$19</f>
        <v>26883.445399999997</v>
      </c>
      <c r="AZ37" s="34">
        <f>T77+T79</f>
        <v>28599.41</v>
      </c>
      <c r="BA37" s="68">
        <f>AZ37*BA$19</f>
        <v>1715.9646</v>
      </c>
      <c r="BB37" s="68">
        <f>AZ37*BB$19</f>
        <v>26883.445399999997</v>
      </c>
      <c r="BC37" s="34">
        <f>U77+U79</f>
        <v>14182.17</v>
      </c>
      <c r="BD37" s="68">
        <f>BC37*BD$19</f>
        <v>850.93020000000001</v>
      </c>
      <c r="BE37" s="68">
        <f>BC37*BE$19</f>
        <v>13331.239799999999</v>
      </c>
    </row>
    <row r="38" spans="1:64" x14ac:dyDescent="0.25">
      <c r="A38" s="13" t="s">
        <v>60</v>
      </c>
      <c r="B38" s="33"/>
      <c r="C38" s="62"/>
      <c r="D38" s="13"/>
      <c r="E38" s="18">
        <f>E66</f>
        <v>0</v>
      </c>
      <c r="F38" s="18">
        <f>F66</f>
        <v>0</v>
      </c>
      <c r="G38" s="33"/>
      <c r="H38" s="18">
        <f>H66</f>
        <v>0</v>
      </c>
      <c r="I38" s="18">
        <f>I66</f>
        <v>0</v>
      </c>
      <c r="J38" s="33"/>
      <c r="K38" s="18">
        <f>K66</f>
        <v>108.36898276832653</v>
      </c>
      <c r="L38" s="18">
        <f>L66</f>
        <v>1697.780730037116</v>
      </c>
      <c r="M38" s="33"/>
      <c r="N38" s="18">
        <f>N66</f>
        <v>229.79115660865321</v>
      </c>
      <c r="O38" s="18">
        <f>O66</f>
        <v>3600.0614535355639</v>
      </c>
      <c r="P38" s="33"/>
      <c r="Q38" s="18">
        <f>Q66</f>
        <v>263.69109245792669</v>
      </c>
      <c r="R38" s="18">
        <f>R66</f>
        <v>4131.1604485075186</v>
      </c>
      <c r="S38" s="33"/>
      <c r="T38" s="18">
        <f>T66</f>
        <v>293.02586905397828</v>
      </c>
      <c r="U38" s="18">
        <f>U66</f>
        <v>4590.7386151789906</v>
      </c>
      <c r="V38" s="33"/>
      <c r="W38" s="18">
        <f>W66</f>
        <v>319.79416986686158</v>
      </c>
      <c r="X38" s="18">
        <f>X66</f>
        <v>5010.1086612474992</v>
      </c>
      <c r="Y38" s="33"/>
      <c r="Z38" s="18">
        <f>Z66</f>
        <v>339.33953581598126</v>
      </c>
      <c r="AA38" s="18">
        <f>AA66</f>
        <v>5316.3193944503737</v>
      </c>
      <c r="AC38" s="18">
        <f>AC66</f>
        <v>357.05671427571173</v>
      </c>
      <c r="AD38" s="18">
        <f>AD66</f>
        <v>5593.8885236528176</v>
      </c>
      <c r="AE38" s="33"/>
      <c r="AF38" s="18">
        <f>AF66</f>
        <v>371.5034447851553</v>
      </c>
      <c r="AG38" s="18">
        <f>AG66</f>
        <v>5820.2206349674316</v>
      </c>
      <c r="AH38" s="33"/>
      <c r="AI38" s="18">
        <f>AI66</f>
        <v>384.60455267584479</v>
      </c>
      <c r="AJ38" s="18">
        <f>AJ66</f>
        <v>6025.4713252549036</v>
      </c>
      <c r="AK38" s="33"/>
      <c r="AL38" s="18">
        <f>AL66</f>
        <v>391.54771668671771</v>
      </c>
      <c r="AM38" s="18">
        <f>AM66</f>
        <v>6134.2475614252426</v>
      </c>
      <c r="AN38" s="33"/>
      <c r="AO38" s="18">
        <f>AO66</f>
        <v>397.67086936326109</v>
      </c>
      <c r="AP38" s="18">
        <f>AP66</f>
        <v>6230.1769533577572</v>
      </c>
      <c r="AQ38" s="33"/>
      <c r="AR38" s="18">
        <f>AR66</f>
        <v>398.97721980319295</v>
      </c>
      <c r="AS38" s="18">
        <f>AS66</f>
        <v>6250.6431102500219</v>
      </c>
      <c r="AT38" s="33"/>
      <c r="AU38" s="18">
        <f>AU66</f>
        <v>402.88467284446239</v>
      </c>
      <c r="AV38" s="18">
        <f>AV66</f>
        <v>6311.8598745632444</v>
      </c>
      <c r="AW38" s="33"/>
      <c r="AX38" s="18">
        <f>AX66</f>
        <v>401.41923667974623</v>
      </c>
      <c r="AY38" s="18">
        <f>AY66</f>
        <v>6288.9013746493565</v>
      </c>
      <c r="AZ38" s="33"/>
      <c r="BA38" s="18">
        <f>BA66</f>
        <v>399.85519202144172</v>
      </c>
      <c r="BB38" s="18">
        <f>BB66</f>
        <v>6264.3980083359193</v>
      </c>
      <c r="BC38" s="33"/>
      <c r="BD38" s="18">
        <f>BD66</f>
        <v>90.412051742619454</v>
      </c>
      <c r="BE38" s="18">
        <f>BE66</f>
        <v>1416.4554773010379</v>
      </c>
    </row>
    <row r="39" spans="1:6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64" ht="15.75" thickBot="1" x14ac:dyDescent="0.3">
      <c r="A40" s="3" t="s">
        <v>61</v>
      </c>
      <c r="B40" s="13"/>
      <c r="C40" s="31"/>
      <c r="D40" s="13"/>
      <c r="E40" s="63">
        <f>SUM(E34:E38)</f>
        <v>0</v>
      </c>
      <c r="F40" s="63">
        <f>SUM(F34:F38)</f>
        <v>0</v>
      </c>
      <c r="G40" s="13"/>
      <c r="H40" s="63">
        <f>SUM(H34:H38)</f>
        <v>0</v>
      </c>
      <c r="I40" s="63">
        <f>SUM(I34:I38)</f>
        <v>0</v>
      </c>
      <c r="J40" s="13"/>
      <c r="K40" s="63">
        <f>SUM(K34:K38)</f>
        <v>1794.1288914699267</v>
      </c>
      <c r="L40" s="63">
        <f>SUM(L34:L38)</f>
        <v>28108.019299695519</v>
      </c>
      <c r="M40" s="13"/>
      <c r="N40" s="63">
        <f>SUM(N34:N38)</f>
        <v>3530.6205874754532</v>
      </c>
      <c r="O40" s="63">
        <f>SUM(O34:O38)</f>
        <v>55313.055870448756</v>
      </c>
      <c r="P40" s="13"/>
      <c r="Q40" s="63">
        <f>SUM(Q34:Q38)</f>
        <v>3451.350550251927</v>
      </c>
      <c r="R40" s="63">
        <f>SUM(R34:R38)</f>
        <v>54071.158620613525</v>
      </c>
      <c r="S40" s="13"/>
      <c r="T40" s="63">
        <f>SUM(T34:T38)</f>
        <v>3367.5153537751785</v>
      </c>
      <c r="U40" s="63">
        <f>SUM(U34:U38)</f>
        <v>52757.74054247779</v>
      </c>
      <c r="V40" s="13"/>
      <c r="W40" s="63">
        <f>SUM(W34:W38)</f>
        <v>3285.5784405572613</v>
      </c>
      <c r="X40" s="63">
        <f>SUM(X34:X38)</f>
        <v>51474.06223539709</v>
      </c>
      <c r="Y40" s="13"/>
      <c r="Z40" s="63">
        <f>SUM(Z34:Z38)</f>
        <v>3187.1033622915811</v>
      </c>
      <c r="AA40" s="63">
        <f>SUM(AA34:AA38)</f>
        <v>49931.286009234769</v>
      </c>
      <c r="AC40" s="63">
        <f>SUM(AC34:AC38)</f>
        <v>3091.6561073105117</v>
      </c>
      <c r="AD40" s="63">
        <f>SUM(AD34:AD38)</f>
        <v>48435.94568119802</v>
      </c>
      <c r="AE40" s="13"/>
      <c r="AF40" s="63">
        <f>SUM(AF34:AF38)</f>
        <v>2992.9384043791556</v>
      </c>
      <c r="AG40" s="63">
        <f>SUM(AG34:AG38)</f>
        <v>46889.36833527343</v>
      </c>
      <c r="AH40" s="13"/>
      <c r="AI40" s="63">
        <f>SUM(AI34:AI38)</f>
        <v>2897.4210680550445</v>
      </c>
      <c r="AJ40" s="63">
        <f>SUM(AJ34:AJ38)</f>
        <v>45392.930066195702</v>
      </c>
      <c r="AK40" s="13"/>
      <c r="AL40" s="63">
        <f>SUM(AL34:AL38)</f>
        <v>2786.3437878511177</v>
      </c>
      <c r="AM40" s="63">
        <f>SUM(AM34:AM38)</f>
        <v>43652.719343000841</v>
      </c>
      <c r="AN40" s="13"/>
      <c r="AO40" s="63">
        <f>SUM(AO34:AO38)</f>
        <v>2679.3025070868616</v>
      </c>
      <c r="AP40" s="63">
        <f>SUM(AP34:AP38)</f>
        <v>41975.739277694156</v>
      </c>
      <c r="AQ40" s="13"/>
      <c r="AR40" s="63">
        <f>SUM(AR34:AR38)</f>
        <v>2558.0304377167931</v>
      </c>
      <c r="AS40" s="63">
        <f>SUM(AS34:AS38)</f>
        <v>40075.810190896424</v>
      </c>
      <c r="AT40" s="13"/>
      <c r="AU40" s="63">
        <f>SUM(AU34:AU38)</f>
        <v>2455.6769748604625</v>
      </c>
      <c r="AV40" s="63">
        <f>SUM(AV34:AV38)</f>
        <v>38472.272606147249</v>
      </c>
      <c r="AW40" s="13"/>
      <c r="AX40" s="63">
        <f>SUM(AX34:AX38)</f>
        <v>2338.5486227981464</v>
      </c>
      <c r="AY40" s="63">
        <f>SUM(AY34:AY38)</f>
        <v>36637.261757170963</v>
      </c>
      <c r="AZ40" s="13"/>
      <c r="BA40" s="63">
        <f>SUM(BA34:BA38)</f>
        <v>2226.1744481302421</v>
      </c>
      <c r="BB40" s="63">
        <f>SUM(BB34:BB38)</f>
        <v>34876.733020707121</v>
      </c>
      <c r="BC40" s="13"/>
      <c r="BD40" s="63">
        <f>SUM(BD34:BD38)</f>
        <v>968.8170085490201</v>
      </c>
      <c r="BE40" s="63">
        <f>SUM(BE34:BE38)</f>
        <v>15178.133133934647</v>
      </c>
    </row>
    <row r="41" spans="1:64" x14ac:dyDescent="0.25">
      <c r="A41" s="13"/>
      <c r="B41" s="109"/>
      <c r="C41" s="31"/>
      <c r="D41" s="13"/>
      <c r="E41" s="31"/>
      <c r="F41" s="31"/>
      <c r="G41" s="13"/>
      <c r="H41" s="31"/>
      <c r="I41" s="31"/>
      <c r="J41" s="13"/>
      <c r="K41" s="31"/>
      <c r="L41" s="31"/>
      <c r="M41" s="13"/>
      <c r="N41" s="31"/>
      <c r="O41" s="31"/>
      <c r="P41" s="13"/>
      <c r="Q41" s="31"/>
      <c r="R41" s="31"/>
      <c r="S41" s="13"/>
      <c r="T41" s="31"/>
      <c r="U41" s="31"/>
      <c r="V41" s="13"/>
      <c r="W41" s="31"/>
      <c r="X41" s="31"/>
      <c r="Y41" s="13"/>
      <c r="Z41" s="31"/>
      <c r="AA41" s="31"/>
      <c r="AC41" s="31"/>
      <c r="AD41" s="31"/>
      <c r="AE41" s="13"/>
      <c r="AF41" s="31"/>
      <c r="AG41" s="31"/>
      <c r="AH41" s="13"/>
      <c r="AI41" s="31"/>
      <c r="AJ41" s="31"/>
      <c r="AK41" s="13"/>
      <c r="AL41" s="31"/>
      <c r="AM41" s="31"/>
      <c r="AN41" s="13"/>
      <c r="AO41" s="31"/>
      <c r="AP41" s="31"/>
      <c r="AQ41" s="13"/>
      <c r="AR41" s="31"/>
      <c r="AS41" s="31"/>
      <c r="AT41" s="13"/>
      <c r="AU41" s="31"/>
      <c r="AV41" s="31"/>
      <c r="AW41" s="13"/>
      <c r="AX41" s="31"/>
      <c r="AY41" s="31"/>
      <c r="AZ41" s="13"/>
      <c r="BA41" s="31"/>
      <c r="BB41" s="31"/>
      <c r="BC41" s="13"/>
      <c r="BD41" s="31"/>
      <c r="BE41" s="31"/>
    </row>
    <row r="42" spans="1:64" x14ac:dyDescent="0.25">
      <c r="A42" s="13"/>
      <c r="B42" s="64"/>
      <c r="C42" s="31"/>
      <c r="D42" s="13"/>
      <c r="E42" s="31"/>
      <c r="F42" s="13"/>
      <c r="G42" s="31"/>
      <c r="H42" s="13"/>
      <c r="I42" s="31"/>
      <c r="J42" s="31"/>
      <c r="K42" s="13"/>
      <c r="L42" s="31"/>
      <c r="M42" s="31"/>
      <c r="N42" s="13"/>
      <c r="O42" s="31"/>
      <c r="P42" s="31"/>
      <c r="Q42" s="13"/>
      <c r="R42" s="31"/>
      <c r="S42" s="31"/>
      <c r="T42" s="13"/>
      <c r="U42" s="31"/>
      <c r="V42" s="31"/>
      <c r="W42" s="13"/>
      <c r="X42" s="31"/>
      <c r="Y42" s="31"/>
      <c r="Z42" s="13"/>
      <c r="AA42" s="31"/>
      <c r="AC42" s="13"/>
      <c r="AD42" s="31"/>
      <c r="AE42" s="31"/>
      <c r="AF42" s="13"/>
      <c r="AG42" s="31"/>
      <c r="AH42" s="31"/>
      <c r="AI42" s="13"/>
      <c r="AJ42" s="31"/>
      <c r="AK42" s="31"/>
      <c r="AL42" s="13"/>
      <c r="AM42" s="31"/>
      <c r="AN42" s="31"/>
      <c r="AO42" s="13"/>
      <c r="AP42" s="31"/>
      <c r="AQ42" s="31"/>
      <c r="AR42" s="13"/>
      <c r="AS42" s="31"/>
      <c r="AT42" s="31"/>
      <c r="AU42" s="13"/>
      <c r="AV42" s="31"/>
      <c r="AW42" s="31"/>
      <c r="AX42" s="13"/>
      <c r="AY42" s="31"/>
      <c r="AZ42" s="31"/>
      <c r="BA42" s="13"/>
      <c r="BB42" s="31"/>
      <c r="BC42" s="31"/>
      <c r="BD42" s="13"/>
      <c r="BE42" s="31"/>
      <c r="BG42" s="66"/>
    </row>
    <row r="43" spans="1:64" x14ac:dyDescent="0.25">
      <c r="A43" s="13" t="s">
        <v>62</v>
      </c>
      <c r="B43" s="64"/>
      <c r="C43" s="31"/>
      <c r="D43" s="13"/>
      <c r="E43" s="31"/>
      <c r="F43" s="59">
        <f>F40</f>
        <v>0</v>
      </c>
      <c r="G43" s="31"/>
      <c r="H43" s="13"/>
      <c r="I43" s="59">
        <f>I40</f>
        <v>0</v>
      </c>
      <c r="J43" s="31"/>
      <c r="K43" s="13"/>
      <c r="L43" s="59">
        <f>L40</f>
        <v>28108.019299695519</v>
      </c>
      <c r="M43" s="31"/>
      <c r="N43" s="13"/>
      <c r="O43" s="59">
        <f>O40</f>
        <v>55313.055870448756</v>
      </c>
      <c r="P43" s="31"/>
      <c r="Q43" s="13"/>
      <c r="R43" s="59">
        <f>R40</f>
        <v>54071.158620613525</v>
      </c>
      <c r="S43" s="31"/>
      <c r="T43" s="13"/>
      <c r="U43" s="59">
        <f>U40</f>
        <v>52757.74054247779</v>
      </c>
      <c r="V43" s="31"/>
      <c r="W43" s="13"/>
      <c r="X43" s="59">
        <f>X40</f>
        <v>51474.06223539709</v>
      </c>
      <c r="Y43" s="31"/>
      <c r="Z43" s="13"/>
      <c r="AA43" s="59">
        <f>AA40</f>
        <v>49931.286009234769</v>
      </c>
      <c r="AC43" s="13"/>
      <c r="AD43" s="59">
        <f>AD40</f>
        <v>48435.94568119802</v>
      </c>
      <c r="AE43" s="31"/>
      <c r="AF43" s="13"/>
      <c r="AG43" s="59">
        <f>AG40</f>
        <v>46889.36833527343</v>
      </c>
      <c r="AH43" s="31"/>
      <c r="AI43" s="13"/>
      <c r="AJ43" s="59">
        <f>AJ40</f>
        <v>45392.930066195702</v>
      </c>
      <c r="AK43" s="31"/>
      <c r="AL43" s="13"/>
      <c r="AM43" s="59">
        <f>AM40</f>
        <v>43652.719343000841</v>
      </c>
      <c r="AN43" s="31"/>
      <c r="AO43" s="13"/>
      <c r="AP43" s="59">
        <f>AP40</f>
        <v>41975.739277694156</v>
      </c>
      <c r="AQ43" s="31"/>
      <c r="AR43" s="13"/>
      <c r="AS43" s="59">
        <f>AS40</f>
        <v>40075.810190896424</v>
      </c>
      <c r="AT43" s="31"/>
      <c r="AU43" s="13"/>
      <c r="AV43" s="59">
        <f>AV40</f>
        <v>38472.272606147249</v>
      </c>
      <c r="AW43" s="31"/>
      <c r="AX43" s="13"/>
      <c r="AY43" s="59">
        <f>AY40</f>
        <v>36637.261757170963</v>
      </c>
      <c r="AZ43" s="31"/>
      <c r="BA43" s="13"/>
      <c r="BB43" s="59">
        <f>BB40</f>
        <v>34876.733020707121</v>
      </c>
      <c r="BC43" s="31"/>
      <c r="BD43" s="13"/>
      <c r="BE43" s="59">
        <f>BE40</f>
        <v>15178.133133934647</v>
      </c>
      <c r="BH43" s="139"/>
      <c r="BI43" s="139"/>
      <c r="BJ43" s="139"/>
      <c r="BK43" s="139"/>
      <c r="BL43" s="139"/>
    </row>
    <row r="44" spans="1:64" x14ac:dyDescent="0.25">
      <c r="A44" s="13"/>
      <c r="B44" s="65"/>
      <c r="C44" s="13"/>
      <c r="D44" s="13"/>
      <c r="E44" s="66"/>
      <c r="F44" s="13"/>
      <c r="G44" s="13"/>
      <c r="H44" s="67"/>
      <c r="I44" s="13"/>
      <c r="J44" s="13"/>
      <c r="K44" s="67"/>
      <c r="L44" s="13"/>
      <c r="M44" s="13"/>
      <c r="N44" s="67"/>
      <c r="O44" s="13"/>
      <c r="P44" s="13"/>
      <c r="Q44" s="67"/>
      <c r="R44" s="13"/>
      <c r="S44" s="13"/>
      <c r="T44" s="67"/>
      <c r="U44" s="13"/>
      <c r="V44" s="13"/>
      <c r="W44" s="67"/>
      <c r="X44" s="13"/>
      <c r="Y44" s="13"/>
      <c r="Z44" s="67"/>
      <c r="AA44" s="13"/>
      <c r="AC44" s="67"/>
      <c r="AD44" s="13"/>
      <c r="AE44" s="13"/>
      <c r="AF44" s="67"/>
      <c r="AG44" s="13"/>
      <c r="AH44" s="13"/>
      <c r="AI44" s="67"/>
      <c r="AJ44" s="13"/>
      <c r="AK44" s="13"/>
      <c r="AL44" s="67"/>
      <c r="AM44" s="13"/>
      <c r="AN44" s="13"/>
      <c r="AO44" s="67"/>
      <c r="AP44" s="13"/>
      <c r="AQ44" s="13"/>
      <c r="AR44" s="67"/>
      <c r="AS44" s="13"/>
      <c r="AT44" s="13"/>
      <c r="AU44" s="67"/>
      <c r="AV44" s="13"/>
      <c r="AW44" s="13"/>
      <c r="AX44" s="67"/>
      <c r="AY44" s="13"/>
      <c r="AZ44" s="13"/>
      <c r="BA44" s="67"/>
      <c r="BB44" s="13"/>
      <c r="BC44" s="13"/>
      <c r="BD44" s="67"/>
      <c r="BE44" s="13"/>
      <c r="BH44" s="121"/>
      <c r="BI44" s="121"/>
      <c r="BJ44" s="121"/>
      <c r="BK44" s="121"/>
      <c r="BL44" s="121"/>
    </row>
    <row r="45" spans="1:64" x14ac:dyDescent="0.25">
      <c r="A45" s="13" t="s">
        <v>63</v>
      </c>
      <c r="B45" s="13"/>
      <c r="C45" s="18"/>
      <c r="D45" s="18"/>
      <c r="E45" s="18"/>
      <c r="F45" s="59">
        <f>F43/12</f>
        <v>0</v>
      </c>
      <c r="G45" s="18"/>
      <c r="H45" s="13"/>
      <c r="I45" s="59">
        <f>I43/12</f>
        <v>0</v>
      </c>
      <c r="J45" s="18"/>
      <c r="K45" s="13"/>
      <c r="L45" s="59">
        <f>L43/12</f>
        <v>2342.3349416412934</v>
      </c>
      <c r="M45" s="18"/>
      <c r="N45" s="13"/>
      <c r="O45" s="59">
        <f>O43/12</f>
        <v>4609.421322537396</v>
      </c>
      <c r="P45" s="18"/>
      <c r="Q45" s="13"/>
      <c r="R45" s="59">
        <f>R43/12</f>
        <v>4505.9298850511268</v>
      </c>
      <c r="S45" s="18"/>
      <c r="T45" s="13"/>
      <c r="U45" s="59">
        <f>U43/12</f>
        <v>4396.4783785398158</v>
      </c>
      <c r="V45" s="18"/>
      <c r="W45" s="13"/>
      <c r="X45" s="59">
        <f>X43/12</f>
        <v>4289.5051862830906</v>
      </c>
      <c r="Y45" s="18"/>
      <c r="Z45" s="13"/>
      <c r="AA45" s="59">
        <f>AA43/12</f>
        <v>4160.9405007695641</v>
      </c>
      <c r="AC45" s="13"/>
      <c r="AD45" s="59">
        <f>AD43/12</f>
        <v>4036.3288067665017</v>
      </c>
      <c r="AE45" s="18"/>
      <c r="AF45" s="13"/>
      <c r="AG45" s="59">
        <f>AG43/12</f>
        <v>3907.4473612727857</v>
      </c>
      <c r="AH45" s="18"/>
      <c r="AI45" s="13"/>
      <c r="AJ45" s="59">
        <f>AJ43/12</f>
        <v>3782.744172182975</v>
      </c>
      <c r="AK45" s="18"/>
      <c r="AL45" s="13"/>
      <c r="AM45" s="59">
        <f>AM43/12</f>
        <v>3637.7266119167366</v>
      </c>
      <c r="AN45" s="18"/>
      <c r="AO45" s="13"/>
      <c r="AP45" s="59">
        <f>AP43/12</f>
        <v>3497.9782731411797</v>
      </c>
      <c r="AQ45" s="18"/>
      <c r="AR45" s="13"/>
      <c r="AS45" s="59">
        <f>AS43/12</f>
        <v>3339.6508492413686</v>
      </c>
      <c r="AT45" s="18"/>
      <c r="AU45" s="13"/>
      <c r="AV45" s="59">
        <f>AV43/12</f>
        <v>3206.0227171789375</v>
      </c>
      <c r="AW45" s="18"/>
      <c r="AX45" s="13"/>
      <c r="AY45" s="59">
        <f>AY43/12</f>
        <v>3053.1051464309135</v>
      </c>
      <c r="AZ45" s="18"/>
      <c r="BA45" s="13"/>
      <c r="BB45" s="59">
        <f>BB43/12</f>
        <v>2906.3944183922599</v>
      </c>
      <c r="BC45" s="18"/>
      <c r="BD45" s="13"/>
      <c r="BE45" s="59">
        <f>BE43/12</f>
        <v>1264.8444278278873</v>
      </c>
      <c r="BH45" s="121"/>
      <c r="BI45" s="121"/>
      <c r="BJ45" s="121"/>
      <c r="BK45" s="121"/>
      <c r="BL45" s="121"/>
    </row>
    <row r="46" spans="1:64" x14ac:dyDescent="0.25">
      <c r="A46" s="13"/>
      <c r="B46" s="13"/>
      <c r="C46" s="18"/>
      <c r="D46" s="18"/>
      <c r="E46" s="18"/>
      <c r="F46" s="68"/>
      <c r="G46" s="18"/>
      <c r="H46" s="13"/>
      <c r="I46" s="18"/>
      <c r="J46" s="18"/>
      <c r="K46" s="13"/>
      <c r="L46" s="13"/>
      <c r="M46" s="18"/>
      <c r="N46" s="13"/>
      <c r="O46" s="18"/>
      <c r="P46" s="18"/>
      <c r="Q46" s="13"/>
      <c r="R46" s="13"/>
      <c r="S46" s="18"/>
      <c r="T46" s="13"/>
      <c r="U46" s="13"/>
      <c r="V46" s="18"/>
      <c r="W46" s="13"/>
      <c r="X46" s="13"/>
      <c r="Y46" s="18"/>
      <c r="Z46" s="13"/>
      <c r="AA46" s="13"/>
      <c r="AE46" s="18"/>
      <c r="AF46" s="13"/>
      <c r="AG46" s="13"/>
      <c r="AH46" s="18"/>
      <c r="AI46" s="13"/>
      <c r="AJ46" s="13"/>
      <c r="AK46" s="18"/>
      <c r="AL46" s="13"/>
      <c r="AM46" s="66"/>
      <c r="AN46" s="18"/>
      <c r="AO46" s="13"/>
      <c r="AQ46" s="18"/>
      <c r="AR46" s="13"/>
      <c r="AS46" s="13"/>
      <c r="AT46" s="18"/>
      <c r="AU46" s="13"/>
      <c r="AV46" s="13"/>
      <c r="AW46" s="18"/>
      <c r="AX46" s="13"/>
      <c r="AY46" s="13"/>
      <c r="AZ46" s="18"/>
      <c r="BA46" s="13"/>
      <c r="BB46" s="13"/>
      <c r="BC46" s="18"/>
      <c r="BD46" s="13"/>
      <c r="BE46" s="13"/>
      <c r="BH46" s="121"/>
      <c r="BI46" s="121"/>
      <c r="BJ46" s="121"/>
      <c r="BK46" s="121"/>
      <c r="BL46" s="121"/>
    </row>
    <row r="47" spans="1:64" x14ac:dyDescent="0.25">
      <c r="A47" s="13"/>
      <c r="B47" s="13"/>
      <c r="C47" s="18"/>
      <c r="D47" s="18"/>
      <c r="E47" s="18"/>
      <c r="F47" s="68"/>
      <c r="G47" s="18"/>
      <c r="H47" s="13"/>
      <c r="I47" s="18"/>
      <c r="J47" s="18"/>
      <c r="K47" s="13"/>
      <c r="L47" s="13"/>
      <c r="M47" s="18"/>
      <c r="N47" s="13"/>
      <c r="O47" s="18"/>
      <c r="P47" s="18"/>
      <c r="Q47" s="13"/>
      <c r="R47" s="13"/>
      <c r="S47" s="18"/>
      <c r="T47" s="13"/>
      <c r="U47" s="13"/>
      <c r="V47" s="18"/>
      <c r="W47" s="13"/>
      <c r="X47" s="13"/>
      <c r="Y47" s="18"/>
      <c r="Z47" s="13"/>
      <c r="AA47" s="13"/>
      <c r="AE47" s="18"/>
      <c r="AF47" s="13"/>
      <c r="AG47" s="13"/>
      <c r="AH47" s="18"/>
      <c r="AI47" s="13"/>
      <c r="AJ47" s="13"/>
      <c r="AK47" s="18"/>
      <c r="AL47" s="13"/>
      <c r="AM47" s="66"/>
      <c r="AN47" s="18"/>
      <c r="AO47" s="13"/>
      <c r="AP47" s="66"/>
      <c r="AQ47" s="18"/>
      <c r="AR47" s="13"/>
      <c r="AS47" s="13"/>
      <c r="AT47" s="18"/>
      <c r="AU47" s="13"/>
      <c r="AV47" s="13"/>
      <c r="AW47" s="18"/>
      <c r="AX47" s="13"/>
      <c r="AY47" s="13"/>
      <c r="AZ47" s="18"/>
      <c r="BA47" s="13"/>
      <c r="BB47" s="13"/>
      <c r="BC47" s="18"/>
      <c r="BD47" s="13"/>
      <c r="BE47" s="13"/>
      <c r="BH47" s="121"/>
      <c r="BI47" s="121"/>
      <c r="BJ47" s="121"/>
      <c r="BK47" s="121"/>
      <c r="BL47" s="121"/>
    </row>
    <row r="48" spans="1:64" ht="12.75" customHeight="1" x14ac:dyDescent="0.25">
      <c r="A48" s="153" t="s">
        <v>64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E48" s="13"/>
      <c r="AF48" s="13"/>
      <c r="AG48" s="13"/>
      <c r="AH48" s="13"/>
      <c r="AI48" s="13"/>
      <c r="AJ48" s="13"/>
      <c r="AK48" s="13"/>
      <c r="AL48" s="136"/>
      <c r="AM48" s="31"/>
      <c r="AN48" s="13"/>
      <c r="AO48" s="136"/>
      <c r="AP48" s="31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</row>
    <row r="49" spans="1:57" ht="12.75" customHeight="1" x14ac:dyDescent="0.25">
      <c r="A49" s="70" t="s">
        <v>65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E49" s="13"/>
      <c r="AF49" s="13"/>
      <c r="AG49" s="13"/>
      <c r="AH49" s="13"/>
      <c r="AI49" s="13"/>
      <c r="AJ49" s="13"/>
      <c r="AK49" s="13"/>
      <c r="AL49" s="136"/>
      <c r="AM49" s="31"/>
      <c r="AN49" s="13"/>
      <c r="AO49" s="136"/>
      <c r="AP49" s="31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</row>
    <row r="50" spans="1:57" x14ac:dyDescent="0.25">
      <c r="A50" s="153" t="s">
        <v>66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E50" s="13"/>
      <c r="AF50" s="13"/>
      <c r="AG50" s="13"/>
      <c r="AH50" s="13"/>
      <c r="AI50" s="13"/>
      <c r="AJ50" s="13"/>
      <c r="AK50" s="13"/>
      <c r="AL50" s="136"/>
      <c r="AM50" s="31"/>
      <c r="AN50" s="13"/>
      <c r="AO50" s="136"/>
      <c r="AP50" s="31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</row>
    <row r="51" spans="1:57" x14ac:dyDescent="0.25">
      <c r="A51" s="154"/>
      <c r="B51" s="154"/>
      <c r="C51" s="41"/>
      <c r="D51" s="41"/>
      <c r="E51" s="41"/>
      <c r="F51" s="41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</row>
    <row r="52" spans="1:57" ht="16.5" thickBot="1" x14ac:dyDescent="0.3">
      <c r="A52" s="72" t="s">
        <v>67</v>
      </c>
      <c r="B52" s="13"/>
      <c r="C52" s="41"/>
      <c r="D52" s="41"/>
      <c r="E52" s="41"/>
      <c r="F52" s="41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</row>
    <row r="53" spans="1:57" ht="15.75" thickBot="1" x14ac:dyDescent="0.3">
      <c r="A53" s="73"/>
      <c r="B53" s="13"/>
      <c r="C53" s="41"/>
      <c r="D53" s="13"/>
      <c r="E53" s="147">
        <v>2014</v>
      </c>
      <c r="F53" s="149"/>
      <c r="G53" s="13"/>
      <c r="H53" s="147">
        <v>2015</v>
      </c>
      <c r="I53" s="149"/>
      <c r="J53" s="13"/>
      <c r="K53" s="147">
        <v>2016</v>
      </c>
      <c r="L53" s="149"/>
      <c r="M53" s="13"/>
      <c r="N53" s="147">
        <v>2017</v>
      </c>
      <c r="O53" s="149"/>
      <c r="P53" s="13"/>
      <c r="Q53" s="147">
        <v>2018</v>
      </c>
      <c r="R53" s="149"/>
      <c r="S53" s="13"/>
      <c r="T53" s="147">
        <v>2019</v>
      </c>
      <c r="U53" s="149"/>
      <c r="V53" s="13"/>
      <c r="W53" s="147">
        <v>2020</v>
      </c>
      <c r="X53" s="149"/>
      <c r="Y53" s="13"/>
      <c r="Z53" s="147">
        <v>2021</v>
      </c>
      <c r="AA53" s="149"/>
      <c r="AC53" s="147">
        <v>2022</v>
      </c>
      <c r="AD53" s="149"/>
      <c r="AE53" s="13"/>
      <c r="AF53" s="147">
        <v>2023</v>
      </c>
      <c r="AG53" s="149"/>
      <c r="AH53" s="13"/>
      <c r="AI53" s="147">
        <v>2024</v>
      </c>
      <c r="AJ53" s="149"/>
      <c r="AK53" s="13"/>
      <c r="AL53" s="147">
        <v>2025</v>
      </c>
      <c r="AM53" s="149"/>
      <c r="AN53" s="13"/>
      <c r="AO53" s="147">
        <v>2026</v>
      </c>
      <c r="AP53" s="149"/>
      <c r="AQ53" s="13"/>
      <c r="AR53" s="147">
        <v>2027</v>
      </c>
      <c r="AS53" s="149"/>
      <c r="AT53" s="13"/>
      <c r="AU53" s="147">
        <v>2028</v>
      </c>
      <c r="AV53" s="148"/>
      <c r="AW53" s="13"/>
      <c r="AX53" s="147">
        <v>2029</v>
      </c>
      <c r="AY53" s="148"/>
      <c r="AZ53" s="13"/>
      <c r="BA53" s="147">
        <v>2030</v>
      </c>
      <c r="BB53" s="148"/>
      <c r="BC53" s="13"/>
      <c r="BD53" s="147">
        <v>2031</v>
      </c>
      <c r="BE53" s="148"/>
    </row>
    <row r="54" spans="1:57" x14ac:dyDescent="0.25">
      <c r="A54" s="74" t="s">
        <v>68</v>
      </c>
      <c r="B54" s="13"/>
      <c r="C54" s="41"/>
      <c r="D54" s="13"/>
      <c r="E54" s="3" t="s">
        <v>43</v>
      </c>
      <c r="F54" s="40" t="s">
        <v>44</v>
      </c>
      <c r="G54" s="13"/>
      <c r="H54" s="3" t="s">
        <v>43</v>
      </c>
      <c r="I54" s="40" t="s">
        <v>44</v>
      </c>
      <c r="J54" s="13"/>
      <c r="K54" s="3" t="s">
        <v>43</v>
      </c>
      <c r="L54" s="40" t="s">
        <v>44</v>
      </c>
      <c r="M54" s="13"/>
      <c r="N54" s="3" t="s">
        <v>43</v>
      </c>
      <c r="O54" s="40" t="s">
        <v>44</v>
      </c>
      <c r="P54" s="13"/>
      <c r="Q54" s="3" t="s">
        <v>43</v>
      </c>
      <c r="R54" s="40" t="s">
        <v>44</v>
      </c>
      <c r="S54" s="13"/>
      <c r="T54" s="3" t="s">
        <v>43</v>
      </c>
      <c r="U54" s="40" t="s">
        <v>44</v>
      </c>
      <c r="V54" s="13"/>
      <c r="W54" s="3" t="s">
        <v>43</v>
      </c>
      <c r="X54" s="40" t="s">
        <v>44</v>
      </c>
      <c r="Y54" s="13"/>
      <c r="Z54" s="3" t="s">
        <v>43</v>
      </c>
      <c r="AA54" s="40" t="s">
        <v>44</v>
      </c>
      <c r="AC54" s="10" t="s">
        <v>43</v>
      </c>
      <c r="AD54" s="10" t="s">
        <v>44</v>
      </c>
      <c r="AE54" s="13"/>
      <c r="AF54" s="3" t="s">
        <v>43</v>
      </c>
      <c r="AG54" s="40" t="s">
        <v>44</v>
      </c>
      <c r="AH54" s="13"/>
      <c r="AI54" s="3" t="s">
        <v>43</v>
      </c>
      <c r="AJ54" s="40" t="s">
        <v>44</v>
      </c>
      <c r="AK54" s="13"/>
      <c r="AL54" s="3" t="s">
        <v>43</v>
      </c>
      <c r="AM54" s="40" t="s">
        <v>44</v>
      </c>
      <c r="AN54" s="13"/>
      <c r="AO54" s="3" t="s">
        <v>43</v>
      </c>
      <c r="AP54" s="40" t="s">
        <v>44</v>
      </c>
      <c r="AQ54" s="13"/>
      <c r="AR54" s="3" t="s">
        <v>43</v>
      </c>
      <c r="AS54" s="40" t="s">
        <v>44</v>
      </c>
      <c r="AT54" s="13"/>
      <c r="AU54" s="3" t="s">
        <v>43</v>
      </c>
      <c r="AV54" s="40" t="s">
        <v>44</v>
      </c>
      <c r="AW54" s="13"/>
      <c r="AX54" s="3" t="s">
        <v>43</v>
      </c>
      <c r="AY54" s="40" t="s">
        <v>44</v>
      </c>
      <c r="AZ54" s="13"/>
      <c r="BA54" s="3" t="s">
        <v>43</v>
      </c>
      <c r="BB54" s="40" t="s">
        <v>44</v>
      </c>
      <c r="BC54" s="13"/>
      <c r="BD54" s="3" t="s">
        <v>43</v>
      </c>
      <c r="BE54" s="40" t="s">
        <v>44</v>
      </c>
    </row>
    <row r="55" spans="1:57" x14ac:dyDescent="0.25">
      <c r="A55" s="75"/>
      <c r="B55" s="13"/>
      <c r="C55" s="41"/>
      <c r="D55" s="42"/>
      <c r="E55" s="3"/>
      <c r="F55" s="40"/>
      <c r="G55" s="42"/>
      <c r="H55" s="3"/>
      <c r="I55" s="40"/>
      <c r="J55" s="42"/>
      <c r="K55" s="3"/>
      <c r="L55" s="40"/>
      <c r="M55" s="42" t="s">
        <v>45</v>
      </c>
      <c r="N55" s="3"/>
      <c r="O55" s="40"/>
      <c r="P55" s="42" t="s">
        <v>45</v>
      </c>
      <c r="Q55" s="3"/>
      <c r="R55" s="40"/>
      <c r="S55" s="42" t="s">
        <v>45</v>
      </c>
      <c r="T55" s="3"/>
      <c r="U55" s="40"/>
      <c r="V55" s="42" t="s">
        <v>45</v>
      </c>
      <c r="W55" s="3"/>
      <c r="X55" s="40"/>
      <c r="Y55" s="42" t="s">
        <v>45</v>
      </c>
      <c r="Z55" s="3"/>
      <c r="AA55" s="40"/>
      <c r="AB55" s="10" t="s">
        <v>45</v>
      </c>
      <c r="AE55" s="42" t="s">
        <v>45</v>
      </c>
      <c r="AF55" s="3"/>
      <c r="AG55" s="40"/>
      <c r="AH55" s="42" t="s">
        <v>45</v>
      </c>
      <c r="AI55" s="3"/>
      <c r="AJ55" s="40"/>
      <c r="AK55" s="42" t="s">
        <v>45</v>
      </c>
      <c r="AL55" s="3"/>
      <c r="AM55" s="40"/>
      <c r="AN55" s="42" t="s">
        <v>45</v>
      </c>
      <c r="AO55" s="3"/>
      <c r="AP55" s="40"/>
      <c r="AQ55" s="42" t="s">
        <v>45</v>
      </c>
      <c r="AR55" s="3"/>
      <c r="AS55" s="40"/>
      <c r="AT55" s="42" t="s">
        <v>45</v>
      </c>
      <c r="AU55" s="3"/>
      <c r="AV55" s="40"/>
      <c r="AW55" s="42" t="s">
        <v>45</v>
      </c>
      <c r="AX55" s="3"/>
      <c r="AY55" s="40"/>
      <c r="AZ55" s="42" t="s">
        <v>45</v>
      </c>
      <c r="BA55" s="3"/>
      <c r="BB55" s="40"/>
      <c r="BC55" s="42" t="s">
        <v>45</v>
      </c>
      <c r="BD55" s="3"/>
      <c r="BE55" s="40"/>
    </row>
    <row r="56" spans="1:57" x14ac:dyDescent="0.25">
      <c r="A56" s="73" t="s">
        <v>69</v>
      </c>
      <c r="B56" s="13"/>
      <c r="C56" s="41"/>
      <c r="D56" s="76"/>
      <c r="E56" s="76">
        <f>E33</f>
        <v>0</v>
      </c>
      <c r="F56" s="77">
        <f>F33</f>
        <v>0</v>
      </c>
      <c r="G56" s="76"/>
      <c r="H56" s="76">
        <f>H33</f>
        <v>0</v>
      </c>
      <c r="I56" s="77">
        <f>I33</f>
        <v>0</v>
      </c>
      <c r="J56" s="76"/>
      <c r="K56" s="76">
        <f>K33</f>
        <v>465.91811884800006</v>
      </c>
      <c r="L56" s="77">
        <f>L33</f>
        <v>7299.3838619520002</v>
      </c>
      <c r="M56" s="76"/>
      <c r="N56" s="76">
        <f>N33</f>
        <v>899.7118079039999</v>
      </c>
      <c r="O56" s="77">
        <f>O33</f>
        <v>14095.484990495997</v>
      </c>
      <c r="P56" s="76"/>
      <c r="Q56" s="76">
        <f>Q33</f>
        <v>835.46294832000012</v>
      </c>
      <c r="R56" s="77">
        <f>R33</f>
        <v>13088.919523680001</v>
      </c>
      <c r="S56" s="76"/>
      <c r="T56" s="76">
        <f>T33</f>
        <v>771.21408873600012</v>
      </c>
      <c r="U56" s="77">
        <f>U33</f>
        <v>12082.354056864</v>
      </c>
      <c r="V56" s="76"/>
      <c r="W56" s="76">
        <f>W33</f>
        <v>706.87879891199998</v>
      </c>
      <c r="X56" s="77">
        <f>X33</f>
        <v>11074.434516288</v>
      </c>
      <c r="Y56" s="76"/>
      <c r="Z56" s="76">
        <f>Z33</f>
        <v>642.545081568</v>
      </c>
      <c r="AA56" s="77">
        <f>AA33</f>
        <v>10066.539611232</v>
      </c>
      <c r="AC56" s="76">
        <f>AC33</f>
        <v>578.29936694399998</v>
      </c>
      <c r="AD56" s="77">
        <f>AD33</f>
        <v>9060.0234154560021</v>
      </c>
      <c r="AE56" s="76"/>
      <c r="AF56" s="76">
        <f>AF33</f>
        <v>514.05365232000008</v>
      </c>
      <c r="AG56" s="77">
        <f>AG33</f>
        <v>8053.5072196800011</v>
      </c>
      <c r="AH56" s="76"/>
      <c r="AI56" s="76">
        <f>AI33</f>
        <v>449.71993497600005</v>
      </c>
      <c r="AJ56" s="77">
        <f>AJ33</f>
        <v>7045.6123146240006</v>
      </c>
      <c r="AK56" s="76"/>
      <c r="AL56" s="76">
        <f>AL33</f>
        <v>385.38621763200007</v>
      </c>
      <c r="AM56" s="77">
        <f>AM33</f>
        <v>6037.7174095680011</v>
      </c>
      <c r="AN56" s="76"/>
      <c r="AO56" s="76">
        <f>AO33</f>
        <v>321.14050300800017</v>
      </c>
      <c r="AP56" s="77">
        <f>AP33</f>
        <v>5031.2012137920019</v>
      </c>
      <c r="AQ56" s="76"/>
      <c r="AR56" s="76">
        <f>AR33</f>
        <v>250.03328228400022</v>
      </c>
      <c r="AS56" s="77">
        <f>AS33</f>
        <v>3917.1880891160026</v>
      </c>
      <c r="AT56" s="76"/>
      <c r="AU56" s="76">
        <f>AU33</f>
        <v>187.41788004000017</v>
      </c>
      <c r="AV56" s="77">
        <f>AV33</f>
        <v>2936.2134539600033</v>
      </c>
      <c r="AW56" s="76"/>
      <c r="AX56" s="76">
        <f>AX33</f>
        <v>124.80247779600023</v>
      </c>
      <c r="AY56" s="77">
        <f>AY33</f>
        <v>1955.2388188040036</v>
      </c>
      <c r="AZ56" s="76"/>
      <c r="BA56" s="76">
        <f>BA33</f>
        <v>62.27272777200028</v>
      </c>
      <c r="BB56" s="77">
        <f>BB33</f>
        <v>975.60606842800439</v>
      </c>
      <c r="BC56" s="76"/>
      <c r="BD56" s="76">
        <f>BD33</f>
        <v>15.503904516000322</v>
      </c>
      <c r="BE56" s="77">
        <f>BE33</f>
        <v>242.89450408400509</v>
      </c>
    </row>
    <row r="57" spans="1:57" x14ac:dyDescent="0.25">
      <c r="A57" s="73" t="s">
        <v>70</v>
      </c>
      <c r="B57" s="13"/>
      <c r="C57" s="41"/>
      <c r="D57" s="78"/>
      <c r="E57" s="79">
        <f>E37</f>
        <v>0</v>
      </c>
      <c r="F57" s="79">
        <f>F37</f>
        <v>0</v>
      </c>
      <c r="G57" s="78"/>
      <c r="H57" s="79">
        <f>H37</f>
        <v>0</v>
      </c>
      <c r="I57" s="79">
        <f>I37</f>
        <v>0</v>
      </c>
      <c r="J57" s="78"/>
      <c r="K57" s="79">
        <f>K37</f>
        <v>865.077</v>
      </c>
      <c r="L57" s="79">
        <f>L37</f>
        <v>13552.873</v>
      </c>
      <c r="M57" s="78"/>
      <c r="N57" s="79">
        <f>N37</f>
        <v>1716.0486000000001</v>
      </c>
      <c r="O57" s="79">
        <f>O37</f>
        <v>26884.761399999999</v>
      </c>
      <c r="P57" s="78"/>
      <c r="Q57" s="79">
        <f>Q37</f>
        <v>1716.0486000000001</v>
      </c>
      <c r="R57" s="79">
        <f>R37</f>
        <v>26884.761399999999</v>
      </c>
      <c r="S57" s="78"/>
      <c r="T57" s="79">
        <f>T37</f>
        <v>1716.0486000000001</v>
      </c>
      <c r="U57" s="79">
        <f>U37</f>
        <v>26884.761399999999</v>
      </c>
      <c r="V57" s="78"/>
      <c r="W57" s="79">
        <f>W37</f>
        <v>1720.6655999999998</v>
      </c>
      <c r="X57" s="79">
        <f>X37</f>
        <v>26957.094399999998</v>
      </c>
      <c r="Y57" s="78"/>
      <c r="Z57" s="79">
        <f>Z37</f>
        <v>1715.9646</v>
      </c>
      <c r="AA57" s="79">
        <f>AA37</f>
        <v>26883.445399999997</v>
      </c>
      <c r="AC57" s="79">
        <f>AC37</f>
        <v>1715.9646</v>
      </c>
      <c r="AD57" s="79">
        <f>AD37</f>
        <v>26883.445399999997</v>
      </c>
      <c r="AE57" s="78"/>
      <c r="AF57" s="79">
        <f>AF37</f>
        <v>1715.9646</v>
      </c>
      <c r="AG57" s="79">
        <f>AG37</f>
        <v>26883.445399999997</v>
      </c>
      <c r="AH57" s="78"/>
      <c r="AI57" s="79">
        <f>AI37</f>
        <v>1720.6655999999998</v>
      </c>
      <c r="AJ57" s="79">
        <f>AJ37</f>
        <v>26957.094399999998</v>
      </c>
      <c r="AK57" s="78"/>
      <c r="AL57" s="79">
        <f>AL37</f>
        <v>1715.9646</v>
      </c>
      <c r="AM57" s="79">
        <f>AM37</f>
        <v>26883.445399999997</v>
      </c>
      <c r="AN57" s="78"/>
      <c r="AO57" s="79">
        <f>AO37</f>
        <v>1715.9646</v>
      </c>
      <c r="AP57" s="79">
        <f>AP37</f>
        <v>26883.445399999997</v>
      </c>
      <c r="AQ57" s="78"/>
      <c r="AR57" s="79">
        <f>AR37</f>
        <v>1715.9646</v>
      </c>
      <c r="AS57" s="79">
        <f>AS37</f>
        <v>26883.445399999997</v>
      </c>
      <c r="AT57" s="78"/>
      <c r="AU57" s="79">
        <f>AU37</f>
        <v>1720.6655999999998</v>
      </c>
      <c r="AV57" s="79">
        <f>AV37</f>
        <v>26957.094399999998</v>
      </c>
      <c r="AW57" s="78"/>
      <c r="AX57" s="79">
        <f>AX37</f>
        <v>1715.9646</v>
      </c>
      <c r="AY57" s="79">
        <f>AY37</f>
        <v>26883.445399999997</v>
      </c>
      <c r="AZ57" s="78"/>
      <c r="BA57" s="79">
        <f>BA37</f>
        <v>1715.9646</v>
      </c>
      <c r="BB57" s="79">
        <f>BB37</f>
        <v>26883.445399999997</v>
      </c>
      <c r="BC57" s="78"/>
      <c r="BD57" s="79">
        <f>BD37</f>
        <v>850.93020000000001</v>
      </c>
      <c r="BE57" s="79">
        <f>BE37</f>
        <v>13331.239799999999</v>
      </c>
    </row>
    <row r="58" spans="1:57" x14ac:dyDescent="0.25">
      <c r="A58" s="73" t="s">
        <v>71</v>
      </c>
      <c r="B58" s="13"/>
      <c r="C58" s="41"/>
      <c r="D58" s="78"/>
      <c r="E58" s="78">
        <f>-D96*E$19</f>
        <v>0</v>
      </c>
      <c r="F58" s="78">
        <f>-D96*F$19</f>
        <v>0</v>
      </c>
      <c r="G58" s="78"/>
      <c r="H58" s="78">
        <f>-E96*H$19</f>
        <v>0</v>
      </c>
      <c r="I58" s="78">
        <f>-E96*I$19</f>
        <v>0</v>
      </c>
      <c r="J58" s="78"/>
      <c r="K58" s="78">
        <f>-F96*K$19</f>
        <v>-1030.424544</v>
      </c>
      <c r="L58" s="78">
        <f>-F96*L$19</f>
        <v>-16143.317855999998</v>
      </c>
      <c r="M58" s="81"/>
      <c r="N58" s="78">
        <f>-G96*N$19</f>
        <v>-1978.4151244799998</v>
      </c>
      <c r="O58" s="78">
        <f>-G96*O$19</f>
        <v>-30995.170283519998</v>
      </c>
      <c r="P58" s="78"/>
      <c r="Q58" s="78">
        <f>-H96*Q$19</f>
        <v>-1820.1419145215998</v>
      </c>
      <c r="R58" s="78">
        <f>-H96*R$19</f>
        <v>-28515.556660838396</v>
      </c>
      <c r="S58" s="78"/>
      <c r="T58" s="78">
        <f>-I96*T$19</f>
        <v>-1674.5305613598719</v>
      </c>
      <c r="U58" s="78">
        <f>-I96*U$19</f>
        <v>-26234.312127971327</v>
      </c>
      <c r="V58" s="78"/>
      <c r="W58" s="78">
        <f>-J96*W$19</f>
        <v>-1540.568116451082</v>
      </c>
      <c r="X58" s="78">
        <f>-J96*X$19</f>
        <v>-24135.567157733618</v>
      </c>
      <c r="Y58" s="78"/>
      <c r="Z58" s="78">
        <f>-K96*Z$19</f>
        <v>-1417.3226671349953</v>
      </c>
      <c r="AA58" s="78">
        <f>-K96*AA$19</f>
        <v>-22204.721785114925</v>
      </c>
      <c r="AC58" s="78">
        <f>-L96*AC$19</f>
        <v>-1303.9368537641958</v>
      </c>
      <c r="AD58" s="78">
        <f>-L96*AD$19</f>
        <v>-20428.344042305733</v>
      </c>
      <c r="AE58" s="78"/>
      <c r="AF58" s="78">
        <f>-M96*AF$19</f>
        <v>-1199.6219054630601</v>
      </c>
      <c r="AG58" s="78">
        <f>-M96*AG$19</f>
        <v>-18794.076518921276</v>
      </c>
      <c r="AH58" s="78"/>
      <c r="AI58" s="78">
        <f>-N96*AI$19</f>
        <v>-1103.6521530260152</v>
      </c>
      <c r="AJ58" s="78">
        <f>-N96*AJ$19</f>
        <v>-17290.550397407569</v>
      </c>
      <c r="AK58" s="78"/>
      <c r="AL58" s="78">
        <f>-O96*AL$19</f>
        <v>-1015.3599807839341</v>
      </c>
      <c r="AM58" s="78">
        <f>-O96*AM$19</f>
        <v>-15907.306365614968</v>
      </c>
      <c r="AN58" s="78"/>
      <c r="AO58" s="78">
        <f>-P96*AO$19</f>
        <v>-934.1311823212194</v>
      </c>
      <c r="AP58" s="78">
        <f>-P96*AP$19</f>
        <v>-14634.72185636577</v>
      </c>
      <c r="AQ58" s="78"/>
      <c r="AR58" s="78">
        <f>-Q96*AR$19</f>
        <v>-859.40068773552173</v>
      </c>
      <c r="AS58" s="78">
        <f>-Q96*AS$19</f>
        <v>-13463.944107856507</v>
      </c>
      <c r="AT58" s="78"/>
      <c r="AU58" s="78">
        <f>-R96*AU$19</f>
        <v>-790.64863271667991</v>
      </c>
      <c r="AV58" s="78">
        <f>-R96*AV$19</f>
        <v>-12386.828579227986</v>
      </c>
      <c r="AW58" s="78"/>
      <c r="AX58" s="78">
        <f>-S96*AX$19</f>
        <v>-727.3967420993456</v>
      </c>
      <c r="AY58" s="78">
        <f>-S96*AY$19</f>
        <v>-11395.882292889746</v>
      </c>
      <c r="AZ58" s="78"/>
      <c r="BA58" s="78">
        <f>-T96*BA$19</f>
        <v>-669.20500273139783</v>
      </c>
      <c r="BB58" s="78">
        <f>-T96*BB$19</f>
        <v>-10484.211709458566</v>
      </c>
      <c r="BC58" s="78"/>
      <c r="BD58" s="78">
        <f>-U96*BD$19</f>
        <v>-615.66860251288608</v>
      </c>
      <c r="BE58" s="78">
        <f>-U96*BE$19</f>
        <v>-9645.4747727018803</v>
      </c>
    </row>
    <row r="59" spans="1:57" x14ac:dyDescent="0.25">
      <c r="A59" s="75" t="s">
        <v>72</v>
      </c>
      <c r="B59" s="13"/>
      <c r="C59" s="41"/>
      <c r="D59" s="78"/>
      <c r="E59" s="80">
        <f>SUM(E56:E58)</f>
        <v>0</v>
      </c>
      <c r="F59" s="80">
        <f>SUM(F56:F58)</f>
        <v>0</v>
      </c>
      <c r="G59" s="78"/>
      <c r="H59" s="80">
        <f>SUM(H56:H58)</f>
        <v>0</v>
      </c>
      <c r="I59" s="80">
        <f>SUM(I56:I58)</f>
        <v>0</v>
      </c>
      <c r="J59" s="78"/>
      <c r="K59" s="80">
        <f>SUM(K56:K58)</f>
        <v>300.57057484799998</v>
      </c>
      <c r="L59" s="80">
        <f>SUM(L56:L58)</f>
        <v>4708.939005952001</v>
      </c>
      <c r="M59" s="81"/>
      <c r="N59" s="80">
        <f>SUM(N56:N58)</f>
        <v>637.3452834240004</v>
      </c>
      <c r="O59" s="80">
        <f>SUM(O56:O58)</f>
        <v>9985.0761069759974</v>
      </c>
      <c r="P59" s="78"/>
      <c r="Q59" s="80">
        <f>SUM(Q56:Q58)</f>
        <v>731.3696337984004</v>
      </c>
      <c r="R59" s="80">
        <f>SUM(R56:R58)</f>
        <v>11458.124262841608</v>
      </c>
      <c r="S59" s="78"/>
      <c r="T59" s="80">
        <f>SUM(T56:T58)</f>
        <v>812.73212737612835</v>
      </c>
      <c r="U59" s="80">
        <f>SUM(U56:U58)</f>
        <v>12732.803328892671</v>
      </c>
      <c r="V59" s="78"/>
      <c r="W59" s="80">
        <f>SUM(W56:W58)</f>
        <v>886.9762824609179</v>
      </c>
      <c r="X59" s="80">
        <f>SUM(X56:X58)</f>
        <v>13895.961758554382</v>
      </c>
      <c r="Y59" s="78"/>
      <c r="Z59" s="80">
        <f>SUM(Z56:Z58)</f>
        <v>941.18701443300461</v>
      </c>
      <c r="AA59" s="80">
        <f>SUM(AA56:AA58)</f>
        <v>14745.263226117073</v>
      </c>
      <c r="AC59" s="80">
        <f>SUM(AC56:AC58)</f>
        <v>990.3271131798042</v>
      </c>
      <c r="AD59" s="80">
        <f>SUM(AD56:AD58)</f>
        <v>15515.124773150266</v>
      </c>
      <c r="AE59" s="78"/>
      <c r="AF59" s="80">
        <f>SUM(AF56:AF58)</f>
        <v>1030.39634685694</v>
      </c>
      <c r="AG59" s="80">
        <f>SUM(AG56:AG58)</f>
        <v>16142.876100758724</v>
      </c>
      <c r="AH59" s="78"/>
      <c r="AI59" s="80">
        <f>SUM(AI56:AI58)</f>
        <v>1066.7333819499845</v>
      </c>
      <c r="AJ59" s="80">
        <f>SUM(AJ56:AJ58)</f>
        <v>16712.156317216431</v>
      </c>
      <c r="AK59" s="78"/>
      <c r="AL59" s="80">
        <f>SUM(AL56:AL58)</f>
        <v>1085.990836848066</v>
      </c>
      <c r="AM59" s="80">
        <f>SUM(AM56:AM58)</f>
        <v>17013.856443953031</v>
      </c>
      <c r="AN59" s="78"/>
      <c r="AO59" s="80">
        <f>SUM(AO56:AO58)</f>
        <v>1102.9739206867807</v>
      </c>
      <c r="AP59" s="80">
        <f>SUM(AP56:AP58)</f>
        <v>17279.92475742623</v>
      </c>
      <c r="AQ59" s="78"/>
      <c r="AR59" s="80">
        <f>SUM(AR56:AR58)</f>
        <v>1106.5971945484785</v>
      </c>
      <c r="AS59" s="80">
        <f>SUM(AS56:AS58)</f>
        <v>17336.689381259494</v>
      </c>
      <c r="AT59" s="78"/>
      <c r="AU59" s="80">
        <f>SUM(AU56:AU58)</f>
        <v>1117.4348473233201</v>
      </c>
      <c r="AV59" s="80">
        <f>SUM(AV56:AV58)</f>
        <v>17506.479274732017</v>
      </c>
      <c r="AW59" s="78"/>
      <c r="AX59" s="80">
        <f>SUM(AX56:AX58)</f>
        <v>1113.3703356966546</v>
      </c>
      <c r="AY59" s="80">
        <f>SUM(AY56:AY58)</f>
        <v>17442.801925914253</v>
      </c>
      <c r="AZ59" s="78"/>
      <c r="BA59" s="80">
        <f>SUM(BA56:BA58)</f>
        <v>1109.0323250406025</v>
      </c>
      <c r="BB59" s="80">
        <f>SUM(BB56:BB58)</f>
        <v>17374.839758969436</v>
      </c>
      <c r="BC59" s="78"/>
      <c r="BD59" s="80">
        <f>SUM(BD56:BD58)</f>
        <v>250.76550200311431</v>
      </c>
      <c r="BE59" s="80">
        <f>SUM(BE56:BE58)</f>
        <v>3928.6595313821235</v>
      </c>
    </row>
    <row r="60" spans="1:57" x14ac:dyDescent="0.25">
      <c r="A60" s="73"/>
      <c r="B60" s="13"/>
      <c r="C60" s="41"/>
      <c r="D60" s="78"/>
      <c r="E60" s="78"/>
      <c r="F60" s="78"/>
      <c r="G60" s="78"/>
      <c r="H60" s="78"/>
      <c r="I60" s="78"/>
      <c r="J60" s="78"/>
      <c r="K60" s="78"/>
      <c r="L60" s="78"/>
      <c r="M60" s="81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</row>
    <row r="61" spans="1:57" x14ac:dyDescent="0.25">
      <c r="A61" s="73" t="s">
        <v>73</v>
      </c>
      <c r="B61" s="41"/>
      <c r="C61" s="41"/>
      <c r="D61" s="81"/>
      <c r="E61" s="82">
        <v>0.26500000000000001</v>
      </c>
      <c r="F61" s="82">
        <v>0.26500000000000001</v>
      </c>
      <c r="G61" s="81"/>
      <c r="H61" s="82">
        <v>0.26500000000000001</v>
      </c>
      <c r="I61" s="82">
        <v>0.26500000000000001</v>
      </c>
      <c r="J61" s="81"/>
      <c r="K61" s="82">
        <v>0.26500000000000001</v>
      </c>
      <c r="L61" s="82">
        <v>0.26500000000000001</v>
      </c>
      <c r="M61" s="81"/>
      <c r="N61" s="82">
        <v>0.26500000000000001</v>
      </c>
      <c r="O61" s="82">
        <v>0.26500000000000001</v>
      </c>
      <c r="P61" s="78"/>
      <c r="Q61" s="82">
        <v>0.26500000000000001</v>
      </c>
      <c r="R61" s="82">
        <v>0.26500000000000001</v>
      </c>
      <c r="S61" s="78"/>
      <c r="T61" s="82">
        <v>0.26500000000000001</v>
      </c>
      <c r="U61" s="82">
        <v>0.26500000000000001</v>
      </c>
      <c r="V61" s="78"/>
      <c r="W61" s="82">
        <v>0.26500000000000001</v>
      </c>
      <c r="X61" s="82">
        <v>0.26500000000000001</v>
      </c>
      <c r="Y61" s="78"/>
      <c r="Z61" s="82">
        <v>0.26500000000000001</v>
      </c>
      <c r="AA61" s="82">
        <v>0.26500000000000001</v>
      </c>
      <c r="AC61" s="82">
        <v>0.26500000000000001</v>
      </c>
      <c r="AD61" s="82">
        <v>0.26500000000000001</v>
      </c>
      <c r="AE61" s="78"/>
      <c r="AF61" s="82">
        <v>0.26500000000000001</v>
      </c>
      <c r="AG61" s="82">
        <v>0.26500000000000001</v>
      </c>
      <c r="AH61" s="78"/>
      <c r="AI61" s="82">
        <v>0.26500000000000001</v>
      </c>
      <c r="AJ61" s="82">
        <v>0.26500000000000001</v>
      </c>
      <c r="AK61" s="78"/>
      <c r="AL61" s="82">
        <v>0.26500000000000001</v>
      </c>
      <c r="AM61" s="82">
        <v>0.26500000000000001</v>
      </c>
      <c r="AN61" s="78"/>
      <c r="AO61" s="82">
        <v>0.26500000000000001</v>
      </c>
      <c r="AP61" s="82">
        <v>0.26500000000000001</v>
      </c>
      <c r="AQ61" s="78"/>
      <c r="AR61" s="82">
        <v>0.26500000000000001</v>
      </c>
      <c r="AS61" s="82">
        <v>0.26500000000000001</v>
      </c>
      <c r="AT61" s="78"/>
      <c r="AU61" s="82">
        <v>0.26500000000000001</v>
      </c>
      <c r="AV61" s="82">
        <v>0.26500000000000001</v>
      </c>
      <c r="AW61" s="78"/>
      <c r="AX61" s="82">
        <v>0.26500000000000001</v>
      </c>
      <c r="AY61" s="82">
        <v>0.26500000000000001</v>
      </c>
      <c r="AZ61" s="78"/>
      <c r="BA61" s="82">
        <v>0.26500000000000001</v>
      </c>
      <c r="BB61" s="82">
        <v>0.26500000000000001</v>
      </c>
      <c r="BC61" s="78"/>
      <c r="BD61" s="82">
        <v>0.26500000000000001</v>
      </c>
      <c r="BE61" s="82">
        <v>0.26500000000000001</v>
      </c>
    </row>
    <row r="62" spans="1:57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</row>
    <row r="63" spans="1:57" x14ac:dyDescent="0.25">
      <c r="A63" s="73" t="s">
        <v>74</v>
      </c>
      <c r="B63" s="13"/>
      <c r="C63" s="41"/>
      <c r="D63" s="78"/>
      <c r="E63" s="84">
        <f>E59*E61</f>
        <v>0</v>
      </c>
      <c r="F63" s="84">
        <f>F59*F61</f>
        <v>0</v>
      </c>
      <c r="G63" s="78"/>
      <c r="H63" s="84">
        <f>H59*H61</f>
        <v>0</v>
      </c>
      <c r="I63" s="84">
        <f>I59*I61</f>
        <v>0</v>
      </c>
      <c r="J63" s="78"/>
      <c r="K63" s="84">
        <f>K59*K61</f>
        <v>79.651202334719997</v>
      </c>
      <c r="L63" s="84">
        <f>L59*L61</f>
        <v>1247.8688365772803</v>
      </c>
      <c r="M63" s="78"/>
      <c r="N63" s="84">
        <f>N59*N61</f>
        <v>168.89650010736011</v>
      </c>
      <c r="O63" s="84">
        <f>O59*O61</f>
        <v>2646.0451683486394</v>
      </c>
      <c r="P63" s="78"/>
      <c r="Q63" s="84">
        <f>Q59*Q61</f>
        <v>193.81295295657611</v>
      </c>
      <c r="R63" s="84">
        <f>R59*R61</f>
        <v>3036.4029296530261</v>
      </c>
      <c r="S63" s="78"/>
      <c r="T63" s="84">
        <f>T59*T61</f>
        <v>215.37401375467402</v>
      </c>
      <c r="U63" s="84">
        <f>U59*U61</f>
        <v>3374.192882156558</v>
      </c>
      <c r="V63" s="78"/>
      <c r="W63" s="84">
        <f>W59*W61</f>
        <v>235.04871485214326</v>
      </c>
      <c r="X63" s="84">
        <f>X59*X61</f>
        <v>3682.4298660169115</v>
      </c>
      <c r="Y63" s="78"/>
      <c r="Z63" s="84">
        <f>Z59*Z61</f>
        <v>249.41455882474622</v>
      </c>
      <c r="AA63" s="84">
        <f>AA59*AA61</f>
        <v>3907.4947549210247</v>
      </c>
      <c r="AC63" s="84">
        <f>AC59*AC61</f>
        <v>262.43668499264811</v>
      </c>
      <c r="AD63" s="84">
        <f>AD59*AD61</f>
        <v>4111.5080648848207</v>
      </c>
      <c r="AE63" s="78"/>
      <c r="AF63" s="84">
        <f>AF59*AF61</f>
        <v>273.05503191708914</v>
      </c>
      <c r="AG63" s="84">
        <f>AG59*AG61</f>
        <v>4277.8621667010621</v>
      </c>
      <c r="AH63" s="78"/>
      <c r="AI63" s="84">
        <f>AI59*AI61</f>
        <v>282.68434621674589</v>
      </c>
      <c r="AJ63" s="84">
        <f>AJ59*AJ61</f>
        <v>4428.7214240623543</v>
      </c>
      <c r="AK63" s="78"/>
      <c r="AL63" s="84">
        <f>AL59*AL61</f>
        <v>287.78757176473749</v>
      </c>
      <c r="AM63" s="84">
        <f>AM59*AM61</f>
        <v>4508.6719576475534</v>
      </c>
      <c r="AN63" s="78"/>
      <c r="AO63" s="84">
        <f>AO59*AO61</f>
        <v>292.28808898199691</v>
      </c>
      <c r="AP63" s="84">
        <f>AP59*AP61</f>
        <v>4579.1800607179512</v>
      </c>
      <c r="AQ63" s="78"/>
      <c r="AR63" s="84">
        <f>AR59*AR61</f>
        <v>293.24825655534681</v>
      </c>
      <c r="AS63" s="84">
        <f>AS59*AS61</f>
        <v>4594.222686033766</v>
      </c>
      <c r="AT63" s="78"/>
      <c r="AU63" s="84">
        <f>AU59*AU61</f>
        <v>296.12023454067986</v>
      </c>
      <c r="AV63" s="84">
        <f>AV59*AV61</f>
        <v>4639.2170078039844</v>
      </c>
      <c r="AW63" s="78"/>
      <c r="AX63" s="84">
        <f>AX59*AX61</f>
        <v>295.04313895961349</v>
      </c>
      <c r="AY63" s="84">
        <f>AY59*AY61</f>
        <v>4622.3425103672771</v>
      </c>
      <c r="AZ63" s="78"/>
      <c r="BA63" s="84">
        <f>BA59*BA61</f>
        <v>293.89356613575967</v>
      </c>
      <c r="BB63" s="84">
        <f>BB59*BB61</f>
        <v>4604.3325361269008</v>
      </c>
      <c r="BC63" s="78"/>
      <c r="BD63" s="84">
        <f>BD59*BD61</f>
        <v>66.452858030825297</v>
      </c>
      <c r="BE63" s="84">
        <f>BE59*BE61</f>
        <v>1041.0947758162629</v>
      </c>
    </row>
    <row r="64" spans="1:57" x14ac:dyDescent="0.25">
      <c r="A64" s="85" t="s">
        <v>75</v>
      </c>
      <c r="B64" s="13"/>
      <c r="C64" s="41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</row>
    <row r="65" spans="1:57" x14ac:dyDescent="0.25">
      <c r="A65" s="73" t="s">
        <v>74</v>
      </c>
      <c r="B65" s="13"/>
      <c r="C65" s="41"/>
      <c r="D65" s="86"/>
      <c r="E65" s="87">
        <f>E63/(1-E61)</f>
        <v>0</v>
      </c>
      <c r="F65" s="87">
        <f>F63/(1-F61)</f>
        <v>0</v>
      </c>
      <c r="G65" s="86"/>
      <c r="H65" s="87">
        <f>H63/(1-H61)</f>
        <v>0</v>
      </c>
      <c r="I65" s="87">
        <f>I63/(1-I61)</f>
        <v>0</v>
      </c>
      <c r="J65" s="86"/>
      <c r="K65" s="87">
        <f>K63/(1-K61)</f>
        <v>108.36898276832653</v>
      </c>
      <c r="L65" s="87">
        <f>L63/(1-L61)</f>
        <v>1697.780730037116</v>
      </c>
      <c r="M65" s="86"/>
      <c r="N65" s="87">
        <f>N63/(1-N61)</f>
        <v>229.79115660865321</v>
      </c>
      <c r="O65" s="87">
        <f>O63/(1-O61)</f>
        <v>3600.0614535355639</v>
      </c>
      <c r="P65" s="86"/>
      <c r="Q65" s="87">
        <f>Q63/(1-Q61)</f>
        <v>263.69109245792669</v>
      </c>
      <c r="R65" s="87">
        <f>R63/(1-R61)</f>
        <v>4131.1604485075186</v>
      </c>
      <c r="S65" s="86"/>
      <c r="T65" s="87">
        <f>T63/(1-T61)</f>
        <v>293.02586905397828</v>
      </c>
      <c r="U65" s="87">
        <f>U63/(1-U61)</f>
        <v>4590.7386151789906</v>
      </c>
      <c r="V65" s="86"/>
      <c r="W65" s="87">
        <f>W63/(1-W61)</f>
        <v>319.79416986686158</v>
      </c>
      <c r="X65" s="87">
        <f>X63/(1-X61)</f>
        <v>5010.1086612474992</v>
      </c>
      <c r="Y65" s="86"/>
      <c r="Z65" s="87">
        <f>Z63/(1-Z61)</f>
        <v>339.33953581598126</v>
      </c>
      <c r="AA65" s="87">
        <f>AA63/(1-AA61)</f>
        <v>5316.3193944503737</v>
      </c>
      <c r="AC65" s="87">
        <f>AC63/(1-AC61)</f>
        <v>357.05671427571173</v>
      </c>
      <c r="AD65" s="87">
        <f>AD63/(1-AD61)</f>
        <v>5593.8885236528176</v>
      </c>
      <c r="AE65" s="86"/>
      <c r="AF65" s="87">
        <f>AF63/(1-AF61)</f>
        <v>371.5034447851553</v>
      </c>
      <c r="AG65" s="87">
        <f>AG63/(1-AG61)</f>
        <v>5820.2206349674316</v>
      </c>
      <c r="AH65" s="86"/>
      <c r="AI65" s="87">
        <f>AI63/(1-AI61)</f>
        <v>384.60455267584479</v>
      </c>
      <c r="AJ65" s="87">
        <f>AJ63/(1-AJ61)</f>
        <v>6025.4713252549036</v>
      </c>
      <c r="AK65" s="86"/>
      <c r="AL65" s="87">
        <f>AL63/(1-AL61)</f>
        <v>391.54771668671771</v>
      </c>
      <c r="AM65" s="87">
        <f>AM63/(1-AM61)</f>
        <v>6134.2475614252426</v>
      </c>
      <c r="AN65" s="86"/>
      <c r="AO65" s="87">
        <f>AO63/(1-AO61)</f>
        <v>397.67086936326109</v>
      </c>
      <c r="AP65" s="87">
        <f>AP63/(1-AP61)</f>
        <v>6230.1769533577572</v>
      </c>
      <c r="AQ65" s="86"/>
      <c r="AR65" s="87">
        <f>AR63/(1-AR61)</f>
        <v>398.97721980319295</v>
      </c>
      <c r="AS65" s="87">
        <f>AS63/(1-AS61)</f>
        <v>6250.6431102500219</v>
      </c>
      <c r="AT65" s="86"/>
      <c r="AU65" s="87">
        <f>AU63/(1-AU61)</f>
        <v>402.88467284446239</v>
      </c>
      <c r="AV65" s="87">
        <f>AV63/(1-AV61)</f>
        <v>6311.8598745632444</v>
      </c>
      <c r="AW65" s="86"/>
      <c r="AX65" s="87">
        <f>AX63/(1-AX61)</f>
        <v>401.41923667974623</v>
      </c>
      <c r="AY65" s="87">
        <f>AY63/(1-AY61)</f>
        <v>6288.9013746493565</v>
      </c>
      <c r="AZ65" s="86"/>
      <c r="BA65" s="87">
        <f>BA63/(1-BA61)</f>
        <v>399.85519202144172</v>
      </c>
      <c r="BB65" s="87">
        <f>BB63/(1-BB61)</f>
        <v>6264.3980083359193</v>
      </c>
      <c r="BC65" s="86"/>
      <c r="BD65" s="87">
        <f>BD63/(1-BD61)</f>
        <v>90.412051742619454</v>
      </c>
      <c r="BE65" s="87">
        <f>BE63/(1-BE61)</f>
        <v>1416.4554773010379</v>
      </c>
    </row>
    <row r="66" spans="1:57" x14ac:dyDescent="0.25">
      <c r="A66" s="75" t="s">
        <v>76</v>
      </c>
      <c r="B66" s="13"/>
      <c r="C66" s="41"/>
      <c r="D66" s="88"/>
      <c r="E66" s="89">
        <f>SUM(E65:E65)</f>
        <v>0</v>
      </c>
      <c r="F66" s="89">
        <f>SUM(F65:F65)</f>
        <v>0</v>
      </c>
      <c r="G66" s="88"/>
      <c r="H66" s="89">
        <f>SUM(H65:H65)</f>
        <v>0</v>
      </c>
      <c r="I66" s="89">
        <f>SUM(I65:I65)</f>
        <v>0</v>
      </c>
      <c r="J66" s="88"/>
      <c r="K66" s="89">
        <f>SUM(K65:K65)</f>
        <v>108.36898276832653</v>
      </c>
      <c r="L66" s="89">
        <f>SUM(L65:L65)</f>
        <v>1697.780730037116</v>
      </c>
      <c r="M66" s="88"/>
      <c r="N66" s="89">
        <f>SUM(N65:N65)</f>
        <v>229.79115660865321</v>
      </c>
      <c r="O66" s="89">
        <f>SUM(O65:O65)</f>
        <v>3600.0614535355639</v>
      </c>
      <c r="P66" s="88"/>
      <c r="Q66" s="89">
        <f>SUM(Q65:Q65)</f>
        <v>263.69109245792669</v>
      </c>
      <c r="R66" s="89">
        <f>SUM(R65:R65)</f>
        <v>4131.1604485075186</v>
      </c>
      <c r="S66" s="88"/>
      <c r="T66" s="89">
        <f>SUM(T65:T65)</f>
        <v>293.02586905397828</v>
      </c>
      <c r="U66" s="89">
        <f>SUM(U65:U65)</f>
        <v>4590.7386151789906</v>
      </c>
      <c r="V66" s="88"/>
      <c r="W66" s="89">
        <f>SUM(W65:W65)</f>
        <v>319.79416986686158</v>
      </c>
      <c r="X66" s="89">
        <f>SUM(X65:X65)</f>
        <v>5010.1086612474992</v>
      </c>
      <c r="Y66" s="88"/>
      <c r="Z66" s="89">
        <f>SUM(Z65:Z65)</f>
        <v>339.33953581598126</v>
      </c>
      <c r="AA66" s="89">
        <f>SUM(AA65:AA65)</f>
        <v>5316.3193944503737</v>
      </c>
      <c r="AC66" s="89">
        <f>SUM(AC65:AC65)</f>
        <v>357.05671427571173</v>
      </c>
      <c r="AD66" s="89">
        <f>SUM(AD65:AD65)</f>
        <v>5593.8885236528176</v>
      </c>
      <c r="AE66" s="88"/>
      <c r="AF66" s="89">
        <f>SUM(AF65:AF65)</f>
        <v>371.5034447851553</v>
      </c>
      <c r="AG66" s="89">
        <f>SUM(AG65:AG65)</f>
        <v>5820.2206349674316</v>
      </c>
      <c r="AH66" s="88"/>
      <c r="AI66" s="89">
        <f>SUM(AI65:AI65)</f>
        <v>384.60455267584479</v>
      </c>
      <c r="AJ66" s="89">
        <f>SUM(AJ65:AJ65)</f>
        <v>6025.4713252549036</v>
      </c>
      <c r="AK66" s="88"/>
      <c r="AL66" s="89">
        <f>SUM(AL65:AL65)</f>
        <v>391.54771668671771</v>
      </c>
      <c r="AM66" s="89">
        <f>SUM(AM65:AM65)</f>
        <v>6134.2475614252426</v>
      </c>
      <c r="AN66" s="88"/>
      <c r="AO66" s="89">
        <f>SUM(AO65:AO65)</f>
        <v>397.67086936326109</v>
      </c>
      <c r="AP66" s="89">
        <f>SUM(AP65:AP65)</f>
        <v>6230.1769533577572</v>
      </c>
      <c r="AQ66" s="88"/>
      <c r="AR66" s="89">
        <f>SUM(AR65:AR65)</f>
        <v>398.97721980319295</v>
      </c>
      <c r="AS66" s="89">
        <f>SUM(AS65:AS65)</f>
        <v>6250.6431102500219</v>
      </c>
      <c r="AT66" s="88"/>
      <c r="AU66" s="89">
        <f>SUM(AU65:AU65)</f>
        <v>402.88467284446239</v>
      </c>
      <c r="AV66" s="89">
        <f>SUM(AV65:AV65)</f>
        <v>6311.8598745632444</v>
      </c>
      <c r="AW66" s="88"/>
      <c r="AX66" s="89">
        <f>SUM(AX65:AX65)</f>
        <v>401.41923667974623</v>
      </c>
      <c r="AY66" s="89">
        <f>SUM(AY65:AY65)</f>
        <v>6288.9013746493565</v>
      </c>
      <c r="AZ66" s="88"/>
      <c r="BA66" s="89">
        <f>SUM(BA65:BA65)</f>
        <v>399.85519202144172</v>
      </c>
      <c r="BB66" s="89">
        <f>SUM(BB65:BB65)</f>
        <v>6264.3980083359193</v>
      </c>
      <c r="BC66" s="88"/>
      <c r="BD66" s="89">
        <f>SUM(BD65:BD65)</f>
        <v>90.412051742619454</v>
      </c>
      <c r="BE66" s="89">
        <f>SUM(BE65:BE65)</f>
        <v>1416.4554773010379</v>
      </c>
    </row>
    <row r="67" spans="1:57" x14ac:dyDescent="0.25">
      <c r="A67" s="13"/>
      <c r="B67" s="69"/>
      <c r="C67" s="90"/>
      <c r="D67" s="90"/>
      <c r="E67" s="90"/>
      <c r="F67" s="90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57" ht="15.75" thickBot="1" x14ac:dyDescent="0.3">
      <c r="A68" s="13"/>
      <c r="B68" s="69"/>
      <c r="C68" s="90"/>
      <c r="D68" s="90"/>
      <c r="E68" s="90"/>
      <c r="F68" s="90"/>
      <c r="G68" s="13"/>
      <c r="H68" s="13"/>
      <c r="I68" s="13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57" ht="15.75" thickBot="1" x14ac:dyDescent="0.3">
      <c r="A69" s="92"/>
      <c r="B69" s="92"/>
      <c r="C69" s="93"/>
      <c r="D69" s="94">
        <v>2014</v>
      </c>
      <c r="E69" s="95">
        <v>2015</v>
      </c>
      <c r="F69" s="95">
        <v>2016</v>
      </c>
      <c r="G69" s="95">
        <v>2017</v>
      </c>
      <c r="H69" s="96">
        <v>2018</v>
      </c>
      <c r="I69" s="96">
        <v>2019</v>
      </c>
      <c r="J69" s="96">
        <v>2020</v>
      </c>
      <c r="K69" s="96">
        <v>2021</v>
      </c>
      <c r="L69" s="96">
        <v>2022</v>
      </c>
      <c r="M69" s="96">
        <v>2023</v>
      </c>
      <c r="N69" s="96">
        <v>2024</v>
      </c>
      <c r="O69" s="96">
        <v>2025</v>
      </c>
      <c r="P69" s="96">
        <v>2026</v>
      </c>
      <c r="Q69" s="96">
        <v>2027</v>
      </c>
      <c r="R69" s="124">
        <v>2028</v>
      </c>
      <c r="S69" s="124">
        <v>2029</v>
      </c>
      <c r="T69" s="124">
        <v>2030</v>
      </c>
      <c r="U69" s="124">
        <v>2031</v>
      </c>
      <c r="W69"/>
      <c r="X69"/>
      <c r="Y69"/>
      <c r="Z69"/>
      <c r="AA69"/>
    </row>
    <row r="70" spans="1:57" x14ac:dyDescent="0.25">
      <c r="A70" s="91" t="s">
        <v>77</v>
      </c>
      <c r="B70" s="103" t="s">
        <v>78</v>
      </c>
      <c r="C70" s="132">
        <v>10</v>
      </c>
      <c r="D70" s="100"/>
      <c r="E70" s="100"/>
      <c r="F70" s="13"/>
      <c r="G70" s="100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25"/>
      <c r="S70" s="125"/>
      <c r="T70" s="125"/>
      <c r="U70" s="125"/>
      <c r="V70"/>
      <c r="W70"/>
      <c r="X70"/>
      <c r="Y70"/>
      <c r="Z70"/>
      <c r="AA70"/>
    </row>
    <row r="71" spans="1:57" x14ac:dyDescent="0.25">
      <c r="A71" s="92"/>
      <c r="B71" s="97" t="s">
        <v>79</v>
      </c>
      <c r="C71" s="112">
        <v>15</v>
      </c>
      <c r="D71" s="79"/>
      <c r="E71" s="79"/>
      <c r="F71" s="13"/>
      <c r="G71" s="79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25"/>
      <c r="S71" s="125"/>
      <c r="T71" s="125"/>
      <c r="U71" s="125"/>
      <c r="V71"/>
      <c r="W71"/>
      <c r="X71"/>
      <c r="Y71"/>
      <c r="Z71"/>
      <c r="AA71"/>
    </row>
    <row r="72" spans="1:57" x14ac:dyDescent="0.25">
      <c r="A72" s="92" t="s">
        <v>80</v>
      </c>
      <c r="B72" s="92"/>
      <c r="C72" s="78"/>
      <c r="D72" s="80"/>
      <c r="E72" s="80">
        <f t="shared" ref="E72:K72" si="18">D74</f>
        <v>0</v>
      </c>
      <c r="F72" s="80">
        <f t="shared" si="18"/>
        <v>0</v>
      </c>
      <c r="G72" s="80">
        <f t="shared" si="18"/>
        <v>429231.09</v>
      </c>
      <c r="H72" s="80">
        <f t="shared" si="18"/>
        <v>429231.09</v>
      </c>
      <c r="I72" s="80">
        <f t="shared" si="18"/>
        <v>429231.09</v>
      </c>
      <c r="J72" s="80">
        <f t="shared" si="18"/>
        <v>429231.09</v>
      </c>
      <c r="K72" s="80">
        <f t="shared" si="18"/>
        <v>429231.09</v>
      </c>
      <c r="L72" s="80">
        <f t="shared" ref="L72:R72" si="19">K74</f>
        <v>429231.09</v>
      </c>
      <c r="M72" s="80">
        <f t="shared" si="19"/>
        <v>429231.09</v>
      </c>
      <c r="N72" s="80">
        <f t="shared" si="19"/>
        <v>429231.09</v>
      </c>
      <c r="O72" s="80">
        <f t="shared" si="19"/>
        <v>429231.09</v>
      </c>
      <c r="P72" s="80">
        <f t="shared" si="19"/>
        <v>429231.09</v>
      </c>
      <c r="Q72" s="80">
        <f t="shared" si="19"/>
        <v>429231.09</v>
      </c>
      <c r="R72" s="126">
        <f t="shared" si="19"/>
        <v>429231.09</v>
      </c>
      <c r="S72" s="126">
        <f>R74</f>
        <v>429231.09</v>
      </c>
      <c r="T72" s="126">
        <f>S74</f>
        <v>429231.09</v>
      </c>
      <c r="U72" s="126">
        <f>T74</f>
        <v>429231.09</v>
      </c>
      <c r="V72"/>
      <c r="W72"/>
      <c r="X72"/>
      <c r="Y72"/>
      <c r="Z72"/>
      <c r="AA72"/>
    </row>
    <row r="73" spans="1:57" x14ac:dyDescent="0.25">
      <c r="A73" s="92" t="s">
        <v>81</v>
      </c>
      <c r="B73" s="92"/>
      <c r="C73" s="99"/>
      <c r="D73" s="100">
        <v>0</v>
      </c>
      <c r="E73" s="100">
        <v>0</v>
      </c>
      <c r="F73" s="100">
        <v>429231.09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/>
      <c r="M73" s="100"/>
      <c r="N73" s="100"/>
      <c r="O73" s="100"/>
      <c r="P73" s="100">
        <v>0</v>
      </c>
      <c r="Q73" s="100">
        <v>0</v>
      </c>
      <c r="R73" s="127">
        <v>0</v>
      </c>
      <c r="S73" s="127">
        <v>0</v>
      </c>
      <c r="T73" s="127">
        <v>0</v>
      </c>
      <c r="U73" s="127">
        <v>0</v>
      </c>
      <c r="V73"/>
      <c r="W73"/>
      <c r="X73"/>
      <c r="Y73"/>
      <c r="Z73"/>
      <c r="AA73"/>
    </row>
    <row r="74" spans="1:57" x14ac:dyDescent="0.25">
      <c r="A74" s="92" t="s">
        <v>82</v>
      </c>
      <c r="B74" s="92"/>
      <c r="C74" s="78"/>
      <c r="D74" s="80">
        <f t="shared" ref="D74:I74" si="20">SUM(D72:D73)</f>
        <v>0</v>
      </c>
      <c r="E74" s="80">
        <f t="shared" si="20"/>
        <v>0</v>
      </c>
      <c r="F74" s="80">
        <f t="shared" si="20"/>
        <v>429231.09</v>
      </c>
      <c r="G74" s="80">
        <f t="shared" si="20"/>
        <v>429231.09</v>
      </c>
      <c r="H74" s="80">
        <f t="shared" si="20"/>
        <v>429231.09</v>
      </c>
      <c r="I74" s="80">
        <f t="shared" si="20"/>
        <v>429231.09</v>
      </c>
      <c r="J74" s="80">
        <f>SUM(J72:J73)</f>
        <v>429231.09</v>
      </c>
      <c r="K74" s="80">
        <f>SUM(K72:K73)</f>
        <v>429231.09</v>
      </c>
      <c r="L74" s="80">
        <f t="shared" ref="L74:R74" si="21">SUM(L72:L73)</f>
        <v>429231.09</v>
      </c>
      <c r="M74" s="80">
        <f t="shared" si="21"/>
        <v>429231.09</v>
      </c>
      <c r="N74" s="80">
        <f t="shared" si="21"/>
        <v>429231.09</v>
      </c>
      <c r="O74" s="80">
        <f t="shared" si="21"/>
        <v>429231.09</v>
      </c>
      <c r="P74" s="80">
        <f t="shared" si="21"/>
        <v>429231.09</v>
      </c>
      <c r="Q74" s="80">
        <f t="shared" si="21"/>
        <v>429231.09</v>
      </c>
      <c r="R74" s="126">
        <f t="shared" si="21"/>
        <v>429231.09</v>
      </c>
      <c r="S74" s="126">
        <f>SUM(S72:S73)</f>
        <v>429231.09</v>
      </c>
      <c r="T74" s="126">
        <f>SUM(T72:T73)</f>
        <v>429231.09</v>
      </c>
      <c r="U74" s="126">
        <f>SUM(U72:U73)</f>
        <v>429231.09</v>
      </c>
      <c r="V74"/>
      <c r="W74"/>
      <c r="X74"/>
      <c r="Y74"/>
      <c r="Z74"/>
      <c r="AA74"/>
    </row>
    <row r="75" spans="1:57" x14ac:dyDescent="0.25">
      <c r="A75" s="92"/>
      <c r="B75" s="92"/>
      <c r="C75" s="78"/>
      <c r="D75" s="78"/>
      <c r="E75" s="79"/>
      <c r="F75" s="13"/>
      <c r="G75" s="79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25"/>
      <c r="S75" s="125"/>
      <c r="T75" s="125"/>
      <c r="U75" s="125"/>
      <c r="V75"/>
      <c r="W75"/>
      <c r="X75"/>
      <c r="Y75"/>
      <c r="Z75"/>
      <c r="AA75"/>
    </row>
    <row r="76" spans="1:57" x14ac:dyDescent="0.25">
      <c r="A76" s="92" t="s">
        <v>83</v>
      </c>
      <c r="B76" s="92"/>
      <c r="C76" s="78"/>
      <c r="D76" s="80"/>
      <c r="E76" s="80">
        <f t="shared" ref="E76:K76" si="22">D80</f>
        <v>0</v>
      </c>
      <c r="F76" s="80">
        <f t="shared" si="22"/>
        <v>0</v>
      </c>
      <c r="G76" s="80">
        <f t="shared" si="22"/>
        <v>14417.95</v>
      </c>
      <c r="H76" s="80">
        <f t="shared" si="22"/>
        <v>43018.76</v>
      </c>
      <c r="I76" s="80">
        <f t="shared" si="22"/>
        <v>71619.570000000007</v>
      </c>
      <c r="J76" s="80">
        <f t="shared" si="22"/>
        <v>100220.38</v>
      </c>
      <c r="K76" s="80">
        <f t="shared" si="22"/>
        <v>128898.14</v>
      </c>
      <c r="L76" s="80">
        <f t="shared" ref="L76:R76" si="23">K80</f>
        <v>157497.54999999999</v>
      </c>
      <c r="M76" s="80">
        <f t="shared" si="23"/>
        <v>186096.96</v>
      </c>
      <c r="N76" s="80">
        <f t="shared" si="23"/>
        <v>214696.37</v>
      </c>
      <c r="O76" s="80">
        <f t="shared" si="23"/>
        <v>243374.13</v>
      </c>
      <c r="P76" s="80">
        <f t="shared" si="23"/>
        <v>271973.53999999998</v>
      </c>
      <c r="Q76" s="80">
        <f t="shared" si="23"/>
        <v>300572.94999999995</v>
      </c>
      <c r="R76" s="126">
        <f t="shared" si="23"/>
        <v>329172.35999999993</v>
      </c>
      <c r="S76" s="126">
        <f>R80</f>
        <v>357850.11999999994</v>
      </c>
      <c r="T76" s="126">
        <f>S80</f>
        <v>386449.52999999991</v>
      </c>
      <c r="U76" s="126">
        <f>T80</f>
        <v>415048.93999999989</v>
      </c>
      <c r="V76"/>
      <c r="W76"/>
      <c r="X76"/>
      <c r="Y76"/>
      <c r="Z76"/>
      <c r="AA76"/>
    </row>
    <row r="77" spans="1:57" x14ac:dyDescent="0.25">
      <c r="A77" s="92" t="s">
        <v>84</v>
      </c>
      <c r="B77" s="92"/>
      <c r="C77" s="78"/>
      <c r="D77" s="102"/>
      <c r="E77" s="78">
        <f>IF(ISERROR(E72/$C$71), 0, E72/$C$71)</f>
        <v>0</v>
      </c>
      <c r="F77" s="78">
        <f>IF(ISERROR(F72/$C$71), 0, F72/$C$71)</f>
        <v>0</v>
      </c>
      <c r="G77" s="78">
        <v>28600.81</v>
      </c>
      <c r="H77" s="78">
        <v>28600.81</v>
      </c>
      <c r="I77" s="78">
        <v>28600.81</v>
      </c>
      <c r="J77" s="78">
        <v>28677.759999999998</v>
      </c>
      <c r="K77" s="78">
        <v>28599.41</v>
      </c>
      <c r="L77" s="78">
        <v>28599.41</v>
      </c>
      <c r="M77" s="78">
        <v>28599.41</v>
      </c>
      <c r="N77" s="78">
        <v>28677.759999999998</v>
      </c>
      <c r="O77" s="78">
        <v>28599.41</v>
      </c>
      <c r="P77" s="78">
        <v>28599.41</v>
      </c>
      <c r="Q77" s="78">
        <v>28599.41</v>
      </c>
      <c r="R77" s="128">
        <v>28677.759999999998</v>
      </c>
      <c r="S77" s="128">
        <v>28599.41</v>
      </c>
      <c r="T77" s="128">
        <v>28599.41</v>
      </c>
      <c r="U77" s="128">
        <v>14182.17</v>
      </c>
      <c r="V77"/>
      <c r="W77"/>
      <c r="X77"/>
      <c r="Y77"/>
      <c r="Z77"/>
      <c r="AA77"/>
    </row>
    <row r="78" spans="1:57" x14ac:dyDescent="0.25">
      <c r="A78" s="92" t="s">
        <v>85</v>
      </c>
      <c r="B78" s="92"/>
      <c r="C78" s="78"/>
      <c r="D78" s="102"/>
      <c r="E78" s="78"/>
      <c r="F78" s="78"/>
      <c r="G78" s="78"/>
      <c r="H78" s="78"/>
      <c r="I78" s="78"/>
      <c r="J78" s="78"/>
      <c r="K78" s="78"/>
      <c r="L78" s="78"/>
      <c r="M78" s="78">
        <f>IF(ISERROR(M73/$C$70), 0, (L73)/$C$70)</f>
        <v>0</v>
      </c>
      <c r="N78" s="78">
        <f>(+L73+M73)/$C$70</f>
        <v>0</v>
      </c>
      <c r="O78" s="78">
        <f>(+L73+M73+N73)/$C$70</f>
        <v>0</v>
      </c>
      <c r="P78" s="78">
        <f>(+L73+M73+N73+O73)/$C$70</f>
        <v>0</v>
      </c>
      <c r="Q78" s="78">
        <f>(+L73+M73+N73+O73)/$C$70</f>
        <v>0</v>
      </c>
      <c r="R78" s="128">
        <f>(+L73+M73+N73+O73)/$C$70</f>
        <v>0</v>
      </c>
      <c r="S78" s="128">
        <f>(+M73+N73+O73+P73)/$C$70</f>
        <v>0</v>
      </c>
      <c r="T78" s="128">
        <f>(+N73+O73+P73+Q73)/$C$70</f>
        <v>0</v>
      </c>
      <c r="U78" s="128">
        <f>(+O73+P73+Q73+R73)/$C$70</f>
        <v>0</v>
      </c>
      <c r="V78"/>
      <c r="W78"/>
      <c r="X78"/>
      <c r="Y78"/>
      <c r="Z78"/>
      <c r="AA78"/>
    </row>
    <row r="79" spans="1:57" x14ac:dyDescent="0.25">
      <c r="A79" s="92" t="s">
        <v>86</v>
      </c>
      <c r="B79" s="13"/>
      <c r="C79" s="13"/>
      <c r="D79" s="79">
        <f>D73/C71/2</f>
        <v>0</v>
      </c>
      <c r="E79" s="79">
        <f>E73/C71/2</f>
        <v>0</v>
      </c>
      <c r="F79" s="79">
        <v>14417.95</v>
      </c>
      <c r="G79" s="79">
        <f>G73/C71/2</f>
        <v>0</v>
      </c>
      <c r="H79" s="79">
        <f>H73/C71/2</f>
        <v>0</v>
      </c>
      <c r="I79" s="79">
        <f>I73/C71/2</f>
        <v>0</v>
      </c>
      <c r="J79" s="79">
        <f>J73/C71/2</f>
        <v>0</v>
      </c>
      <c r="K79" s="79">
        <f>K73/C71/2</f>
        <v>0</v>
      </c>
      <c r="L79" s="79">
        <f>L73/$C70/2</f>
        <v>0</v>
      </c>
      <c r="M79" s="79">
        <f>M73/$C70/2</f>
        <v>0</v>
      </c>
      <c r="N79" s="79">
        <f>N73/$C70/2</f>
        <v>0</v>
      </c>
      <c r="O79" s="79">
        <f>O73/$C70/2</f>
        <v>0</v>
      </c>
      <c r="P79" s="79">
        <f>P73/$C70</f>
        <v>0</v>
      </c>
      <c r="Q79" s="79">
        <f>Q73/$C71/2</f>
        <v>0</v>
      </c>
      <c r="R79" s="128">
        <f>R73/$C71/2</f>
        <v>0</v>
      </c>
      <c r="S79" s="128">
        <f>S73/$C71/2</f>
        <v>0</v>
      </c>
      <c r="T79" s="128">
        <f>T73/$C71/2</f>
        <v>0</v>
      </c>
      <c r="U79" s="128">
        <f>U73/$C71/2</f>
        <v>0</v>
      </c>
      <c r="V79"/>
      <c r="W79"/>
      <c r="X79"/>
      <c r="Y79"/>
      <c r="Z79"/>
      <c r="AA79"/>
    </row>
    <row r="80" spans="1:57" x14ac:dyDescent="0.25">
      <c r="A80" s="92" t="s">
        <v>87</v>
      </c>
      <c r="B80" s="92"/>
      <c r="C80" s="78"/>
      <c r="D80" s="80">
        <f>SUM(D76+D79)</f>
        <v>0</v>
      </c>
      <c r="E80" s="80">
        <f t="shared" ref="E80:J80" si="24">SUM(E76:E79)</f>
        <v>0</v>
      </c>
      <c r="F80" s="80">
        <f t="shared" si="24"/>
        <v>14417.95</v>
      </c>
      <c r="G80" s="80">
        <f t="shared" si="24"/>
        <v>43018.76</v>
      </c>
      <c r="H80" s="80">
        <f t="shared" si="24"/>
        <v>71619.570000000007</v>
      </c>
      <c r="I80" s="80">
        <f t="shared" si="24"/>
        <v>100220.38</v>
      </c>
      <c r="J80" s="80">
        <f t="shared" si="24"/>
        <v>128898.14</v>
      </c>
      <c r="K80" s="80">
        <f>SUM(K76:K79)</f>
        <v>157497.54999999999</v>
      </c>
      <c r="L80" s="80">
        <f t="shared" ref="L80:R80" si="25">SUM(L76:L79)</f>
        <v>186096.96</v>
      </c>
      <c r="M80" s="80">
        <f t="shared" si="25"/>
        <v>214696.37</v>
      </c>
      <c r="N80" s="80">
        <f t="shared" si="25"/>
        <v>243374.13</v>
      </c>
      <c r="O80" s="80">
        <f t="shared" si="25"/>
        <v>271973.53999999998</v>
      </c>
      <c r="P80" s="80">
        <f t="shared" si="25"/>
        <v>300572.94999999995</v>
      </c>
      <c r="Q80" s="80">
        <f t="shared" si="25"/>
        <v>329172.35999999993</v>
      </c>
      <c r="R80" s="126">
        <f t="shared" si="25"/>
        <v>357850.11999999994</v>
      </c>
      <c r="S80" s="126">
        <f>SUM(S76:S79)</f>
        <v>386449.52999999991</v>
      </c>
      <c r="T80" s="126">
        <f>SUM(T76:T79)</f>
        <v>415048.93999999989</v>
      </c>
      <c r="U80" s="126">
        <f>SUM(U76:U79)</f>
        <v>429231.10999999987</v>
      </c>
      <c r="V80"/>
      <c r="W80"/>
      <c r="X80"/>
      <c r="Y80"/>
      <c r="Z80"/>
      <c r="AA80"/>
    </row>
    <row r="81" spans="1:27" x14ac:dyDescent="0.25">
      <c r="A81" s="92"/>
      <c r="B81" s="92"/>
      <c r="C81" s="28"/>
      <c r="D81" s="46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128"/>
      <c r="S81" s="128"/>
      <c r="T81" s="128"/>
      <c r="U81" s="128"/>
      <c r="V81"/>
      <c r="W81"/>
      <c r="X81"/>
      <c r="Y81"/>
      <c r="Z81"/>
      <c r="AA81"/>
    </row>
    <row r="82" spans="1:27" x14ac:dyDescent="0.25">
      <c r="A82" s="92" t="s">
        <v>88</v>
      </c>
      <c r="B82" s="92"/>
      <c r="C82" s="78"/>
      <c r="D82" s="79">
        <f>D72-D76</f>
        <v>0</v>
      </c>
      <c r="E82" s="79">
        <f t="shared" ref="E82:K82" si="26">D83</f>
        <v>0</v>
      </c>
      <c r="F82" s="79">
        <f t="shared" si="26"/>
        <v>0</v>
      </c>
      <c r="G82" s="79">
        <f t="shared" si="26"/>
        <v>414813.14</v>
      </c>
      <c r="H82" s="79">
        <f t="shared" si="26"/>
        <v>386212.33</v>
      </c>
      <c r="I82" s="79">
        <f t="shared" si="26"/>
        <v>357611.52000000002</v>
      </c>
      <c r="J82" s="79">
        <f t="shared" si="26"/>
        <v>329010.71000000002</v>
      </c>
      <c r="K82" s="79">
        <f t="shared" si="26"/>
        <v>300332.95</v>
      </c>
      <c r="L82" s="79">
        <f t="shared" ref="L82:R82" si="27">K83</f>
        <v>271733.54000000004</v>
      </c>
      <c r="M82" s="79">
        <f t="shared" si="27"/>
        <v>243134.13000000003</v>
      </c>
      <c r="N82" s="79">
        <f t="shared" si="27"/>
        <v>214534.72000000003</v>
      </c>
      <c r="O82" s="79">
        <f t="shared" si="27"/>
        <v>185856.96000000002</v>
      </c>
      <c r="P82" s="79">
        <f t="shared" si="27"/>
        <v>157257.55000000005</v>
      </c>
      <c r="Q82" s="79">
        <f t="shared" si="27"/>
        <v>128658.14000000007</v>
      </c>
      <c r="R82" s="128">
        <f t="shared" si="27"/>
        <v>100058.7300000001</v>
      </c>
      <c r="S82" s="128">
        <f>R83</f>
        <v>71380.970000000088</v>
      </c>
      <c r="T82" s="128">
        <f>S83</f>
        <v>42781.560000000114</v>
      </c>
      <c r="U82" s="128">
        <f>T83</f>
        <v>14182.15000000014</v>
      </c>
      <c r="V82"/>
      <c r="W82"/>
      <c r="X82"/>
      <c r="Y82"/>
      <c r="Z82"/>
      <c r="AA82"/>
    </row>
    <row r="83" spans="1:27" x14ac:dyDescent="0.25">
      <c r="A83" s="92" t="s">
        <v>89</v>
      </c>
      <c r="B83" s="92"/>
      <c r="C83" s="78"/>
      <c r="D83" s="80">
        <f t="shared" ref="D83:I83" si="28">D74-D80</f>
        <v>0</v>
      </c>
      <c r="E83" s="80">
        <f t="shared" si="28"/>
        <v>0</v>
      </c>
      <c r="F83" s="80">
        <f t="shared" si="28"/>
        <v>414813.14</v>
      </c>
      <c r="G83" s="80">
        <f t="shared" si="28"/>
        <v>386212.33</v>
      </c>
      <c r="H83" s="80">
        <f t="shared" si="28"/>
        <v>357611.52000000002</v>
      </c>
      <c r="I83" s="80">
        <f t="shared" si="28"/>
        <v>329010.71000000002</v>
      </c>
      <c r="J83" s="80">
        <f>J74-J80</f>
        <v>300332.95</v>
      </c>
      <c r="K83" s="80">
        <f>K74-K80</f>
        <v>271733.54000000004</v>
      </c>
      <c r="L83" s="80">
        <f t="shared" ref="L83:R83" si="29">L74-L80</f>
        <v>243134.13000000003</v>
      </c>
      <c r="M83" s="80">
        <f t="shared" si="29"/>
        <v>214534.72000000003</v>
      </c>
      <c r="N83" s="80">
        <f t="shared" si="29"/>
        <v>185856.96000000002</v>
      </c>
      <c r="O83" s="80">
        <f t="shared" si="29"/>
        <v>157257.55000000005</v>
      </c>
      <c r="P83" s="80">
        <f t="shared" si="29"/>
        <v>128658.14000000007</v>
      </c>
      <c r="Q83" s="80">
        <f t="shared" si="29"/>
        <v>100058.7300000001</v>
      </c>
      <c r="R83" s="126">
        <f t="shared" si="29"/>
        <v>71380.970000000088</v>
      </c>
      <c r="S83" s="126">
        <f>S74-S80</f>
        <v>42781.560000000114</v>
      </c>
      <c r="T83" s="126">
        <f>T74-T80</f>
        <v>14182.15000000014</v>
      </c>
      <c r="U83" s="126">
        <f>U74-U80</f>
        <v>-1.9999999844003469E-2</v>
      </c>
      <c r="V83"/>
      <c r="W83"/>
      <c r="X83"/>
      <c r="Y83"/>
      <c r="Z83"/>
      <c r="AA83"/>
    </row>
    <row r="84" spans="1:27" ht="15.75" thickBot="1" x14ac:dyDescent="0.3">
      <c r="A84" s="103" t="s">
        <v>90</v>
      </c>
      <c r="B84" s="92"/>
      <c r="C84" s="78"/>
      <c r="D84" s="104">
        <f t="shared" ref="D84:I84" si="30">SUM(D82:D83)/2</f>
        <v>0</v>
      </c>
      <c r="E84" s="104">
        <f t="shared" si="30"/>
        <v>0</v>
      </c>
      <c r="F84" s="104">
        <f t="shared" si="30"/>
        <v>207406.57</v>
      </c>
      <c r="G84" s="104">
        <f t="shared" si="30"/>
        <v>400512.73499999999</v>
      </c>
      <c r="H84" s="104">
        <f t="shared" si="30"/>
        <v>371911.92500000005</v>
      </c>
      <c r="I84" s="104">
        <f t="shared" si="30"/>
        <v>343311.11499999999</v>
      </c>
      <c r="J84" s="104">
        <f>SUM(J82:J83)/2</f>
        <v>314671.83</v>
      </c>
      <c r="K84" s="104">
        <f>SUM(K82:K83)/2</f>
        <v>286033.245</v>
      </c>
      <c r="L84" s="104">
        <f t="shared" ref="L84:R84" si="31">SUM(L82:L83)/2</f>
        <v>257433.83500000002</v>
      </c>
      <c r="M84" s="104">
        <f t="shared" si="31"/>
        <v>228834.42500000005</v>
      </c>
      <c r="N84" s="104">
        <f t="shared" si="31"/>
        <v>200195.84000000003</v>
      </c>
      <c r="O84" s="104">
        <f t="shared" si="31"/>
        <v>171557.25500000003</v>
      </c>
      <c r="P84" s="104">
        <f t="shared" si="31"/>
        <v>142957.84500000006</v>
      </c>
      <c r="Q84" s="104">
        <f t="shared" si="31"/>
        <v>114358.43500000008</v>
      </c>
      <c r="R84" s="129">
        <f t="shared" si="31"/>
        <v>85719.850000000093</v>
      </c>
      <c r="S84" s="129">
        <f>SUM(S82:S83)/2</f>
        <v>57081.265000000101</v>
      </c>
      <c r="T84" s="129">
        <f>SUM(T82:T83)/2</f>
        <v>28481.855000000127</v>
      </c>
      <c r="U84" s="129">
        <f>SUM(U82:U83)/2</f>
        <v>7091.0650000001478</v>
      </c>
      <c r="V84"/>
      <c r="W84"/>
      <c r="X84"/>
      <c r="Y84"/>
      <c r="Z84"/>
      <c r="AA84"/>
    </row>
    <row r="85" spans="1:27" x14ac:dyDescent="0.25">
      <c r="A85" s="92"/>
      <c r="B85" s="92"/>
      <c r="C85" s="79"/>
      <c r="D85" s="79"/>
      <c r="E85" s="79"/>
      <c r="F85" s="13"/>
      <c r="G85" s="79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25"/>
      <c r="S85" s="125"/>
      <c r="T85" s="125"/>
      <c r="U85" s="125"/>
      <c r="V85"/>
      <c r="W85"/>
      <c r="X85"/>
      <c r="Y85"/>
      <c r="Z85"/>
      <c r="AA85"/>
    </row>
    <row r="86" spans="1:27" ht="15.75" thickBot="1" x14ac:dyDescent="0.3">
      <c r="A86" s="91" t="s">
        <v>91</v>
      </c>
      <c r="B86" s="103"/>
      <c r="C86" s="79"/>
      <c r="D86" s="79"/>
      <c r="E86" s="79"/>
      <c r="F86" s="13"/>
      <c r="G86" s="79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25"/>
      <c r="S86" s="125"/>
      <c r="T86" s="125"/>
      <c r="U86" s="125"/>
      <c r="V86"/>
      <c r="W86"/>
      <c r="X86"/>
      <c r="Y86"/>
      <c r="Z86"/>
      <c r="AA86"/>
    </row>
    <row r="87" spans="1:27" ht="15.75" thickBot="1" x14ac:dyDescent="0.3">
      <c r="A87" s="103"/>
      <c r="B87" s="13"/>
      <c r="C87" s="103"/>
      <c r="D87" s="94">
        <v>2014</v>
      </c>
      <c r="E87" s="95">
        <v>2015</v>
      </c>
      <c r="F87" s="95">
        <v>2016</v>
      </c>
      <c r="G87" s="95">
        <v>2017</v>
      </c>
      <c r="H87" s="96">
        <v>2018</v>
      </c>
      <c r="I87" s="96">
        <v>2019</v>
      </c>
      <c r="J87" s="96">
        <v>2020</v>
      </c>
      <c r="K87" s="96">
        <v>2021</v>
      </c>
      <c r="L87" s="96">
        <v>2022</v>
      </c>
      <c r="M87" s="96">
        <v>2023</v>
      </c>
      <c r="N87" s="96">
        <v>2024</v>
      </c>
      <c r="O87" s="96">
        <v>2025</v>
      </c>
      <c r="P87" s="96">
        <v>2026</v>
      </c>
      <c r="Q87" s="96">
        <v>2027</v>
      </c>
      <c r="R87" s="124">
        <v>2028</v>
      </c>
      <c r="S87" s="124">
        <v>2029</v>
      </c>
      <c r="T87" s="124">
        <v>2030</v>
      </c>
      <c r="U87" s="124">
        <v>2031</v>
      </c>
      <c r="V87"/>
      <c r="W87"/>
      <c r="X87"/>
      <c r="Y87"/>
      <c r="Z87"/>
      <c r="AA87"/>
    </row>
    <row r="88" spans="1:27" x14ac:dyDescent="0.25">
      <c r="A88" s="92"/>
      <c r="B88" s="13"/>
      <c r="C88" s="92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128"/>
      <c r="S88" s="128"/>
      <c r="T88" s="128"/>
      <c r="U88" s="128"/>
      <c r="V88"/>
      <c r="W88"/>
      <c r="X88"/>
      <c r="Y88"/>
      <c r="Z88"/>
      <c r="AA88"/>
    </row>
    <row r="89" spans="1:27" x14ac:dyDescent="0.25">
      <c r="A89" s="92" t="s">
        <v>92</v>
      </c>
      <c r="B89" s="13"/>
      <c r="C89" s="92"/>
      <c r="D89" s="80"/>
      <c r="E89" s="80">
        <f t="shared" ref="E89:J89" si="32">D97</f>
        <v>0</v>
      </c>
      <c r="F89" s="80">
        <f t="shared" si="32"/>
        <v>0</v>
      </c>
      <c r="G89" s="80">
        <f t="shared" si="32"/>
        <v>412169.81759999995</v>
      </c>
      <c r="H89" s="80">
        <f t="shared" si="32"/>
        <v>379196.23219199997</v>
      </c>
      <c r="I89" s="80">
        <f t="shared" si="32"/>
        <v>348860.53361663996</v>
      </c>
      <c r="J89" s="80">
        <f t="shared" si="32"/>
        <v>320951.69092730875</v>
      </c>
      <c r="K89" s="80">
        <f>J97</f>
        <v>295275.55565312406</v>
      </c>
      <c r="L89" s="80">
        <f t="shared" ref="L89:R89" si="33">K97</f>
        <v>271653.51120087411</v>
      </c>
      <c r="M89" s="80">
        <f t="shared" si="33"/>
        <v>249921.23030480419</v>
      </c>
      <c r="N89" s="80">
        <f t="shared" si="33"/>
        <v>229927.53188041985</v>
      </c>
      <c r="O89" s="80">
        <f t="shared" si="33"/>
        <v>211533.32932998627</v>
      </c>
      <c r="P89" s="80">
        <f t="shared" si="33"/>
        <v>194610.66298358736</v>
      </c>
      <c r="Q89" s="80">
        <f t="shared" si="33"/>
        <v>179041.80994490036</v>
      </c>
      <c r="R89" s="126">
        <f t="shared" si="33"/>
        <v>164718.46514930832</v>
      </c>
      <c r="S89" s="126">
        <f>R97</f>
        <v>151540.98793736365</v>
      </c>
      <c r="T89" s="126">
        <f>S97</f>
        <v>139417.70890237455</v>
      </c>
      <c r="U89" s="126">
        <f>T97</f>
        <v>128264.29219018458</v>
      </c>
      <c r="V89"/>
      <c r="W89"/>
      <c r="X89"/>
      <c r="Y89"/>
      <c r="Z89"/>
      <c r="AA89"/>
    </row>
    <row r="90" spans="1:27" x14ac:dyDescent="0.25">
      <c r="A90" s="92" t="s">
        <v>93</v>
      </c>
      <c r="B90" s="13"/>
      <c r="C90" s="92"/>
      <c r="D90" s="79">
        <f>D73</f>
        <v>0</v>
      </c>
      <c r="E90" s="79">
        <v>0</v>
      </c>
      <c r="F90" s="79">
        <v>429343.55999999994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128">
        <v>0</v>
      </c>
      <c r="S90" s="128">
        <v>0</v>
      </c>
      <c r="T90" s="128">
        <v>0</v>
      </c>
      <c r="U90" s="128">
        <v>0</v>
      </c>
      <c r="V90"/>
      <c r="W90"/>
      <c r="X90"/>
      <c r="Y90"/>
      <c r="Z90"/>
      <c r="AA90"/>
    </row>
    <row r="91" spans="1:27" x14ac:dyDescent="0.25">
      <c r="A91" s="92" t="s">
        <v>94</v>
      </c>
      <c r="B91" s="13"/>
      <c r="C91" s="92"/>
      <c r="D91" s="80">
        <f t="shared" ref="D91:I91" si="34">SUM(D89:D90)</f>
        <v>0</v>
      </c>
      <c r="E91" s="80">
        <f t="shared" si="34"/>
        <v>0</v>
      </c>
      <c r="F91" s="80">
        <f t="shared" si="34"/>
        <v>429343.55999999994</v>
      </c>
      <c r="G91" s="80">
        <f t="shared" si="34"/>
        <v>412169.81759999995</v>
      </c>
      <c r="H91" s="80">
        <f t="shared" si="34"/>
        <v>379196.23219199997</v>
      </c>
      <c r="I91" s="80">
        <f t="shared" si="34"/>
        <v>348860.53361663996</v>
      </c>
      <c r="J91" s="80">
        <f>SUM(J89:J90)</f>
        <v>320951.69092730875</v>
      </c>
      <c r="K91" s="80">
        <f>SUM(K89:K90)</f>
        <v>295275.55565312406</v>
      </c>
      <c r="L91" s="80">
        <f t="shared" ref="L91:R91" si="35">SUM(L89:L90)</f>
        <v>271653.51120087411</v>
      </c>
      <c r="M91" s="80">
        <f t="shared" si="35"/>
        <v>249921.23030480419</v>
      </c>
      <c r="N91" s="80">
        <f t="shared" si="35"/>
        <v>229927.53188041985</v>
      </c>
      <c r="O91" s="80">
        <f t="shared" si="35"/>
        <v>211533.32932998627</v>
      </c>
      <c r="P91" s="80">
        <f t="shared" si="35"/>
        <v>194610.66298358736</v>
      </c>
      <c r="Q91" s="80">
        <f t="shared" si="35"/>
        <v>179041.80994490036</v>
      </c>
      <c r="R91" s="126">
        <f t="shared" si="35"/>
        <v>164718.46514930832</v>
      </c>
      <c r="S91" s="126">
        <f>SUM(S89:S90)</f>
        <v>151540.98793736365</v>
      </c>
      <c r="T91" s="126">
        <f>SUM(T89:T90)</f>
        <v>139417.70890237455</v>
      </c>
      <c r="U91" s="126">
        <f>SUM(U89:U90)</f>
        <v>128264.29219018458</v>
      </c>
      <c r="V91"/>
      <c r="W91"/>
      <c r="X91"/>
      <c r="Y91"/>
      <c r="Z91"/>
      <c r="AA91"/>
    </row>
    <row r="92" spans="1:27" x14ac:dyDescent="0.25">
      <c r="A92" s="92" t="s">
        <v>95</v>
      </c>
      <c r="B92" s="13"/>
      <c r="C92" s="92"/>
      <c r="D92" s="79">
        <f t="shared" ref="D92:I92" si="36">D90/2</f>
        <v>0</v>
      </c>
      <c r="E92" s="79">
        <f t="shared" si="36"/>
        <v>0</v>
      </c>
      <c r="F92" s="79">
        <f t="shared" si="36"/>
        <v>214671.77999999997</v>
      </c>
      <c r="G92" s="79">
        <f t="shared" si="36"/>
        <v>0</v>
      </c>
      <c r="H92" s="79">
        <f t="shared" si="36"/>
        <v>0</v>
      </c>
      <c r="I92" s="79">
        <f t="shared" si="36"/>
        <v>0</v>
      </c>
      <c r="J92" s="79">
        <f>J90/2</f>
        <v>0</v>
      </c>
      <c r="K92" s="79">
        <f>K90/2</f>
        <v>0</v>
      </c>
      <c r="L92" s="79">
        <f t="shared" ref="L92:R92" si="37">L90/2</f>
        <v>0</v>
      </c>
      <c r="M92" s="79">
        <f t="shared" si="37"/>
        <v>0</v>
      </c>
      <c r="N92" s="79">
        <f t="shared" si="37"/>
        <v>0</v>
      </c>
      <c r="O92" s="79">
        <f t="shared" si="37"/>
        <v>0</v>
      </c>
      <c r="P92" s="79">
        <f t="shared" si="37"/>
        <v>0</v>
      </c>
      <c r="Q92" s="79">
        <f t="shared" si="37"/>
        <v>0</v>
      </c>
      <c r="R92" s="128">
        <f t="shared" si="37"/>
        <v>0</v>
      </c>
      <c r="S92" s="128">
        <f>S90/2</f>
        <v>0</v>
      </c>
      <c r="T92" s="128">
        <f>T90/2</f>
        <v>0</v>
      </c>
      <c r="U92" s="128">
        <f>U90/2</f>
        <v>0</v>
      </c>
      <c r="V92"/>
      <c r="W92"/>
      <c r="X92"/>
      <c r="Y92"/>
      <c r="Z92"/>
      <c r="AA92"/>
    </row>
    <row r="93" spans="1:27" x14ac:dyDescent="0.25">
      <c r="A93" s="92" t="s">
        <v>96</v>
      </c>
      <c r="B93" s="13"/>
      <c r="C93" s="92"/>
      <c r="D93" s="80">
        <f t="shared" ref="D93:I93" si="38">D91-D92</f>
        <v>0</v>
      </c>
      <c r="E93" s="80">
        <f t="shared" si="38"/>
        <v>0</v>
      </c>
      <c r="F93" s="80">
        <f t="shared" si="38"/>
        <v>214671.77999999997</v>
      </c>
      <c r="G93" s="80">
        <f t="shared" si="38"/>
        <v>412169.81759999995</v>
      </c>
      <c r="H93" s="80">
        <f t="shared" si="38"/>
        <v>379196.23219199997</v>
      </c>
      <c r="I93" s="80">
        <f t="shared" si="38"/>
        <v>348860.53361663996</v>
      </c>
      <c r="J93" s="80">
        <f>J91-J92</f>
        <v>320951.69092730875</v>
      </c>
      <c r="K93" s="80">
        <f>K91-K92</f>
        <v>295275.55565312406</v>
      </c>
      <c r="L93" s="80">
        <f t="shared" ref="L93:R93" si="39">L91-L92</f>
        <v>271653.51120087411</v>
      </c>
      <c r="M93" s="80">
        <f t="shared" si="39"/>
        <v>249921.23030480419</v>
      </c>
      <c r="N93" s="80">
        <f t="shared" si="39"/>
        <v>229927.53188041985</v>
      </c>
      <c r="O93" s="80">
        <f t="shared" si="39"/>
        <v>211533.32932998627</v>
      </c>
      <c r="P93" s="80">
        <f t="shared" si="39"/>
        <v>194610.66298358736</v>
      </c>
      <c r="Q93" s="80">
        <f t="shared" si="39"/>
        <v>179041.80994490036</v>
      </c>
      <c r="R93" s="126">
        <f t="shared" si="39"/>
        <v>164718.46514930832</v>
      </c>
      <c r="S93" s="126">
        <f>S91-S92</f>
        <v>151540.98793736365</v>
      </c>
      <c r="T93" s="126">
        <f>T91-T92</f>
        <v>139417.70890237455</v>
      </c>
      <c r="U93" s="126">
        <f>U91-U92</f>
        <v>128264.29219018458</v>
      </c>
      <c r="V93"/>
      <c r="W93"/>
      <c r="X93"/>
      <c r="Y93"/>
      <c r="Z93"/>
      <c r="AA93"/>
    </row>
    <row r="94" spans="1:27" x14ac:dyDescent="0.25">
      <c r="A94" s="92" t="s">
        <v>97</v>
      </c>
      <c r="B94" s="13"/>
      <c r="C94" s="105">
        <v>47</v>
      </c>
      <c r="D94" s="105">
        <f>C94</f>
        <v>47</v>
      </c>
      <c r="E94" s="105">
        <f>C94</f>
        <v>47</v>
      </c>
      <c r="F94" s="105">
        <f>C94</f>
        <v>47</v>
      </c>
      <c r="G94" s="105">
        <f>C94</f>
        <v>47</v>
      </c>
      <c r="H94" s="105">
        <f t="shared" ref="H94:K95" si="40">C94</f>
        <v>47</v>
      </c>
      <c r="I94" s="105">
        <f t="shared" si="40"/>
        <v>47</v>
      </c>
      <c r="J94" s="105">
        <f t="shared" si="40"/>
        <v>47</v>
      </c>
      <c r="K94" s="105">
        <f t="shared" si="40"/>
        <v>47</v>
      </c>
      <c r="L94" s="105">
        <f t="shared" ref="L94:R95" si="41">G94</f>
        <v>47</v>
      </c>
      <c r="M94" s="105">
        <f t="shared" si="41"/>
        <v>47</v>
      </c>
      <c r="N94" s="105">
        <f t="shared" si="41"/>
        <v>47</v>
      </c>
      <c r="O94" s="105">
        <f t="shared" si="41"/>
        <v>47</v>
      </c>
      <c r="P94" s="105">
        <f t="shared" si="41"/>
        <v>47</v>
      </c>
      <c r="Q94" s="105">
        <f t="shared" si="41"/>
        <v>47</v>
      </c>
      <c r="R94" s="130">
        <f t="shared" si="41"/>
        <v>47</v>
      </c>
      <c r="S94" s="130">
        <f t="shared" ref="S94:U95" si="42">N94</f>
        <v>47</v>
      </c>
      <c r="T94" s="130">
        <f t="shared" si="42"/>
        <v>47</v>
      </c>
      <c r="U94" s="130">
        <f t="shared" si="42"/>
        <v>47</v>
      </c>
      <c r="V94"/>
      <c r="W94"/>
      <c r="X94"/>
      <c r="Y94"/>
      <c r="Z94"/>
      <c r="AA94"/>
    </row>
    <row r="95" spans="1:27" x14ac:dyDescent="0.25">
      <c r="A95" s="92" t="s">
        <v>98</v>
      </c>
      <c r="B95" s="13"/>
      <c r="C95" s="106">
        <v>0.08</v>
      </c>
      <c r="D95" s="106">
        <f>C95</f>
        <v>0.08</v>
      </c>
      <c r="E95" s="106">
        <f>C95</f>
        <v>0.08</v>
      </c>
      <c r="F95" s="106">
        <f>C95</f>
        <v>0.08</v>
      </c>
      <c r="G95" s="106">
        <f>C95</f>
        <v>0.08</v>
      </c>
      <c r="H95" s="106">
        <f t="shared" si="40"/>
        <v>0.08</v>
      </c>
      <c r="I95" s="106">
        <f t="shared" si="40"/>
        <v>0.08</v>
      </c>
      <c r="J95" s="106">
        <f t="shared" si="40"/>
        <v>0.08</v>
      </c>
      <c r="K95" s="106">
        <f t="shared" si="40"/>
        <v>0.08</v>
      </c>
      <c r="L95" s="106">
        <f t="shared" si="41"/>
        <v>0.08</v>
      </c>
      <c r="M95" s="106">
        <f t="shared" si="41"/>
        <v>0.08</v>
      </c>
      <c r="N95" s="106">
        <f t="shared" si="41"/>
        <v>0.08</v>
      </c>
      <c r="O95" s="106">
        <f t="shared" si="41"/>
        <v>0.08</v>
      </c>
      <c r="P95" s="106">
        <f t="shared" si="41"/>
        <v>0.08</v>
      </c>
      <c r="Q95" s="106">
        <f t="shared" si="41"/>
        <v>0.08</v>
      </c>
      <c r="R95" s="131">
        <f t="shared" si="41"/>
        <v>0.08</v>
      </c>
      <c r="S95" s="131">
        <f t="shared" si="42"/>
        <v>0.08</v>
      </c>
      <c r="T95" s="131">
        <f t="shared" si="42"/>
        <v>0.08</v>
      </c>
      <c r="U95" s="131">
        <f t="shared" si="42"/>
        <v>0.08</v>
      </c>
      <c r="V95"/>
      <c r="W95"/>
      <c r="X95"/>
      <c r="Y95"/>
      <c r="Z95"/>
      <c r="AA95"/>
    </row>
    <row r="96" spans="1:27" x14ac:dyDescent="0.25">
      <c r="A96" s="92" t="s">
        <v>99</v>
      </c>
      <c r="B96" s="13"/>
      <c r="C96" s="92"/>
      <c r="D96" s="80">
        <f t="shared" ref="D96:I96" si="43">D93*D95</f>
        <v>0</v>
      </c>
      <c r="E96" s="80">
        <f t="shared" si="43"/>
        <v>0</v>
      </c>
      <c r="F96" s="80">
        <f t="shared" si="43"/>
        <v>17173.742399999999</v>
      </c>
      <c r="G96" s="80">
        <f t="shared" si="43"/>
        <v>32973.585407999999</v>
      </c>
      <c r="H96" s="80">
        <f t="shared" si="43"/>
        <v>30335.698575359998</v>
      </c>
      <c r="I96" s="80">
        <f t="shared" si="43"/>
        <v>27908.842689331199</v>
      </c>
      <c r="J96" s="80">
        <f>J93*J95</f>
        <v>25676.1352741847</v>
      </c>
      <c r="K96" s="80">
        <f>K93*K95</f>
        <v>23622.044452249924</v>
      </c>
      <c r="L96" s="80">
        <f t="shared" ref="L96:R96" si="44">L93*L95</f>
        <v>21732.280896069929</v>
      </c>
      <c r="M96" s="80">
        <f t="shared" si="44"/>
        <v>19993.698424384336</v>
      </c>
      <c r="N96" s="80">
        <f t="shared" si="44"/>
        <v>18394.202550433587</v>
      </c>
      <c r="O96" s="80">
        <f t="shared" si="44"/>
        <v>16922.666346398903</v>
      </c>
      <c r="P96" s="80">
        <f t="shared" si="44"/>
        <v>15568.85303868699</v>
      </c>
      <c r="Q96" s="80">
        <f t="shared" si="44"/>
        <v>14323.344795592029</v>
      </c>
      <c r="R96" s="126">
        <f t="shared" si="44"/>
        <v>13177.477211944666</v>
      </c>
      <c r="S96" s="126">
        <f>S93*S95</f>
        <v>12123.279034989093</v>
      </c>
      <c r="T96" s="126">
        <f>T93*T95</f>
        <v>11153.416712189965</v>
      </c>
      <c r="U96" s="126">
        <f>U93*U95</f>
        <v>10261.143375214768</v>
      </c>
      <c r="V96"/>
      <c r="W96"/>
      <c r="X96"/>
      <c r="Y96"/>
      <c r="Z96"/>
      <c r="AA96"/>
    </row>
    <row r="97" spans="1:27" ht="15.75" thickBot="1" x14ac:dyDescent="0.3">
      <c r="A97" s="103" t="s">
        <v>100</v>
      </c>
      <c r="B97" s="13"/>
      <c r="C97" s="92"/>
      <c r="D97" s="104">
        <f t="shared" ref="D97:I97" si="45">D91-D96</f>
        <v>0</v>
      </c>
      <c r="E97" s="104">
        <f t="shared" si="45"/>
        <v>0</v>
      </c>
      <c r="F97" s="104">
        <f t="shared" si="45"/>
        <v>412169.81759999995</v>
      </c>
      <c r="G97" s="104">
        <f t="shared" si="45"/>
        <v>379196.23219199997</v>
      </c>
      <c r="H97" s="104">
        <f t="shared" si="45"/>
        <v>348860.53361663996</v>
      </c>
      <c r="I97" s="104">
        <f t="shared" si="45"/>
        <v>320951.69092730875</v>
      </c>
      <c r="J97" s="104">
        <f>J91-J96</f>
        <v>295275.55565312406</v>
      </c>
      <c r="K97" s="104">
        <f>K91-K96</f>
        <v>271653.51120087411</v>
      </c>
      <c r="L97" s="104">
        <f t="shared" ref="L97:R97" si="46">L91-L96</f>
        <v>249921.23030480419</v>
      </c>
      <c r="M97" s="104">
        <f t="shared" si="46"/>
        <v>229927.53188041985</v>
      </c>
      <c r="N97" s="104">
        <f t="shared" si="46"/>
        <v>211533.32932998627</v>
      </c>
      <c r="O97" s="104">
        <f t="shared" si="46"/>
        <v>194610.66298358736</v>
      </c>
      <c r="P97" s="104">
        <f t="shared" si="46"/>
        <v>179041.80994490036</v>
      </c>
      <c r="Q97" s="104">
        <f t="shared" si="46"/>
        <v>164718.46514930832</v>
      </c>
      <c r="R97" s="104">
        <f t="shared" si="46"/>
        <v>151540.98793736365</v>
      </c>
      <c r="S97" s="104">
        <f>S91-S96</f>
        <v>139417.70890237455</v>
      </c>
      <c r="T97" s="104">
        <f>T91-T96</f>
        <v>128264.29219018458</v>
      </c>
      <c r="U97" s="104">
        <f>U91-U96</f>
        <v>118003.14881496981</v>
      </c>
      <c r="V97"/>
      <c r="W97"/>
      <c r="X97"/>
      <c r="Y97"/>
      <c r="Z97"/>
      <c r="AA97"/>
    </row>
    <row r="100" spans="1:27" x14ac:dyDescent="0.25">
      <c r="O100" s="121" t="s">
        <v>101</v>
      </c>
    </row>
  </sheetData>
  <mergeCells count="44">
    <mergeCell ref="AW17:AY17"/>
    <mergeCell ref="AX53:AY53"/>
    <mergeCell ref="AZ17:BB17"/>
    <mergeCell ref="BA53:BB53"/>
    <mergeCell ref="AN17:AP17"/>
    <mergeCell ref="AO53:AP53"/>
    <mergeCell ref="AQ17:AS17"/>
    <mergeCell ref="AR53:AS53"/>
    <mergeCell ref="AT17:AV17"/>
    <mergeCell ref="AU53:AV53"/>
    <mergeCell ref="AE17:AG17"/>
    <mergeCell ref="AF53:AG53"/>
    <mergeCell ref="AH17:AJ17"/>
    <mergeCell ref="AI53:AJ53"/>
    <mergeCell ref="AK17:AM17"/>
    <mergeCell ref="AL53:AM53"/>
    <mergeCell ref="T53:U53"/>
    <mergeCell ref="A51:B51"/>
    <mergeCell ref="Y17:AA17"/>
    <mergeCell ref="Z53:AA53"/>
    <mergeCell ref="A50:L50"/>
    <mergeCell ref="E53:F53"/>
    <mergeCell ref="H53:I53"/>
    <mergeCell ref="K53:L53"/>
    <mergeCell ref="N53:O53"/>
    <mergeCell ref="Q53:R53"/>
    <mergeCell ref="D17:F17"/>
    <mergeCell ref="G17:I17"/>
    <mergeCell ref="BC17:BE17"/>
    <mergeCell ref="BD53:BE53"/>
    <mergeCell ref="AC53:AD53"/>
    <mergeCell ref="AB17:AD17"/>
    <mergeCell ref="A9:G9"/>
    <mergeCell ref="A10:G10"/>
    <mergeCell ref="A12:G12"/>
    <mergeCell ref="A13:G13"/>
    <mergeCell ref="A14:G14"/>
    <mergeCell ref="J17:L17"/>
    <mergeCell ref="M17:O17"/>
    <mergeCell ref="P17:R17"/>
    <mergeCell ref="A48:L48"/>
    <mergeCell ref="V17:X17"/>
    <mergeCell ref="W53:X53"/>
    <mergeCell ref="S17:U17"/>
  </mergeCells>
  <pageMargins left="0.70866141732283472" right="0.70866141732283472" top="0.74803149606299213" bottom="0.74803149606299213" header="0.31496062992125984" footer="0.31496062992125984"/>
  <pageSetup scale="57" fitToHeight="2" orientation="landscape" r:id="rId1"/>
  <headerFooter>
    <oddFooter>&amp;L&amp;Z&amp;F&amp;R&amp;A</oddFooter>
  </headerFooter>
  <rowBreaks count="1" manualBreakCount="1">
    <brk id="66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D90E-2986-4CBC-B252-6FEBA2F7A7B5}">
  <sheetPr>
    <pageSetUpPr fitToPage="1"/>
  </sheetPr>
  <dimension ref="A1:BL113"/>
  <sheetViews>
    <sheetView zoomScale="80" zoomScaleNormal="80" workbookViewId="0">
      <selection activeCell="H5" sqref="H5"/>
    </sheetView>
  </sheetViews>
  <sheetFormatPr defaultRowHeight="15" x14ac:dyDescent="0.25"/>
  <cols>
    <col min="1" max="1" width="56.28515625" customWidth="1"/>
    <col min="2" max="2" width="34.5703125" bestFit="1" customWidth="1"/>
    <col min="3" max="3" width="7.85546875" bestFit="1" customWidth="1"/>
    <col min="4" max="4" width="11.28515625" bestFit="1" customWidth="1"/>
    <col min="5" max="5" width="14.5703125" bestFit="1" customWidth="1"/>
    <col min="6" max="6" width="11.42578125" bestFit="1" customWidth="1"/>
    <col min="7" max="7" width="10.7109375" bestFit="1" customWidth="1"/>
    <col min="8" max="8" width="14.5703125" bestFit="1" customWidth="1"/>
    <col min="9" max="9" width="11.28515625" bestFit="1" customWidth="1"/>
    <col min="10" max="10" width="10.7109375" bestFit="1" customWidth="1"/>
    <col min="11" max="11" width="14.5703125" bestFit="1" customWidth="1"/>
    <col min="12" max="13" width="10.7109375" bestFit="1" customWidth="1"/>
    <col min="14" max="14" width="14.5703125" bestFit="1" customWidth="1"/>
    <col min="15" max="16" width="10.7109375" bestFit="1" customWidth="1"/>
    <col min="17" max="17" width="14.5703125" bestFit="1" customWidth="1"/>
    <col min="18" max="19" width="10.7109375" bestFit="1" customWidth="1"/>
    <col min="20" max="20" width="14.5703125" bestFit="1" customWidth="1"/>
    <col min="21" max="21" width="13.42578125" bestFit="1" customWidth="1"/>
    <col min="22" max="22" width="10.7109375" bestFit="1" customWidth="1"/>
    <col min="23" max="23" width="14.5703125" bestFit="1" customWidth="1"/>
    <col min="24" max="24" width="13.42578125" bestFit="1" customWidth="1"/>
    <col min="25" max="25" width="10.7109375" bestFit="1" customWidth="1"/>
    <col min="26" max="26" width="14.5703125" bestFit="1" customWidth="1"/>
    <col min="27" max="27" width="13.42578125" bestFit="1" customWidth="1"/>
    <col min="28" max="28" width="10.7109375" bestFit="1" customWidth="1"/>
    <col min="29" max="29" width="14.5703125" bestFit="1" customWidth="1"/>
    <col min="30" max="30" width="13.42578125" bestFit="1" customWidth="1"/>
    <col min="31" max="31" width="10.7109375" bestFit="1" customWidth="1"/>
    <col min="32" max="32" width="14.5703125" bestFit="1" customWidth="1"/>
    <col min="33" max="33" width="13.42578125" bestFit="1" customWidth="1"/>
    <col min="34" max="34" width="10.7109375" bestFit="1" customWidth="1"/>
    <col min="35" max="35" width="14.5703125" bestFit="1" customWidth="1"/>
    <col min="36" max="36" width="13.42578125" bestFit="1" customWidth="1"/>
    <col min="37" max="37" width="10.7109375" bestFit="1" customWidth="1"/>
    <col min="38" max="38" width="14.5703125" bestFit="1" customWidth="1"/>
    <col min="39" max="39" width="13.42578125" bestFit="1" customWidth="1"/>
    <col min="40" max="40" width="10.7109375" bestFit="1" customWidth="1"/>
    <col min="41" max="41" width="14.5703125" bestFit="1" customWidth="1"/>
    <col min="42" max="42" width="13.42578125" bestFit="1" customWidth="1"/>
    <col min="43" max="43" width="10.7109375" bestFit="1" customWidth="1"/>
    <col min="44" max="44" width="14.5703125" bestFit="1" customWidth="1"/>
    <col min="45" max="45" width="13.42578125" bestFit="1" customWidth="1"/>
    <col min="46" max="46" width="10.7109375" bestFit="1" customWidth="1"/>
    <col min="47" max="47" width="14.5703125" bestFit="1" customWidth="1"/>
    <col min="48" max="48" width="13.42578125" bestFit="1" customWidth="1"/>
    <col min="49" max="49" width="10.7109375" bestFit="1" customWidth="1"/>
    <col min="50" max="50" width="14.5703125" bestFit="1" customWidth="1"/>
    <col min="51" max="51" width="13.42578125" bestFit="1" customWidth="1"/>
    <col min="52" max="52" width="10.7109375" bestFit="1" customWidth="1"/>
    <col min="53" max="53" width="14.5703125" bestFit="1" customWidth="1"/>
    <col min="54" max="54" width="13.42578125" bestFit="1" customWidth="1"/>
    <col min="55" max="55" width="10.7109375" bestFit="1" customWidth="1"/>
    <col min="56" max="56" width="14.5703125" bestFit="1" customWidth="1"/>
    <col min="57" max="57" width="13.42578125" bestFit="1" customWidth="1"/>
    <col min="59" max="59" width="13.42578125" bestFit="1" customWidth="1"/>
    <col min="60" max="60" width="13.5703125" customWidth="1"/>
    <col min="61" max="64" width="9.5703125" bestFit="1" customWidth="1"/>
  </cols>
  <sheetData>
    <row r="1" spans="1:27" s="2" customFormat="1" x14ac:dyDescent="0.25">
      <c r="A1" s="1"/>
      <c r="B1" s="1"/>
      <c r="C1" s="1"/>
      <c r="E1" s="3" t="s">
        <v>0</v>
      </c>
      <c r="F1" s="7" t="s">
        <v>1</v>
      </c>
    </row>
    <row r="2" spans="1:27" s="2" customFormat="1" x14ac:dyDescent="0.25">
      <c r="A2" s="1"/>
      <c r="B2" s="1"/>
      <c r="C2" s="1"/>
      <c r="E2" s="3" t="s">
        <v>2</v>
      </c>
      <c r="F2" s="4"/>
    </row>
    <row r="3" spans="1:27" s="2" customFormat="1" x14ac:dyDescent="0.25">
      <c r="A3" s="1"/>
      <c r="B3" s="1"/>
      <c r="C3" s="1"/>
      <c r="E3" s="3" t="s">
        <v>3</v>
      </c>
      <c r="F3" s="4"/>
    </row>
    <row r="4" spans="1:27" s="2" customFormat="1" x14ac:dyDescent="0.25">
      <c r="A4" s="1"/>
      <c r="B4" s="1"/>
      <c r="C4" s="1"/>
      <c r="E4" s="3" t="s">
        <v>4</v>
      </c>
      <c r="F4" s="4"/>
    </row>
    <row r="5" spans="1:27" s="2" customFormat="1" x14ac:dyDescent="0.25">
      <c r="A5" s="1"/>
      <c r="B5" s="1"/>
      <c r="C5" s="1"/>
      <c r="E5" s="3" t="s">
        <v>5</v>
      </c>
      <c r="F5" s="6"/>
    </row>
    <row r="6" spans="1:27" s="2" customFormat="1" x14ac:dyDescent="0.25">
      <c r="A6" s="1"/>
      <c r="B6" s="1"/>
      <c r="C6" s="1"/>
      <c r="E6" s="3"/>
      <c r="F6" s="7"/>
    </row>
    <row r="7" spans="1:27" s="2" customFormat="1" x14ac:dyDescent="0.25">
      <c r="A7" s="1"/>
      <c r="B7" s="1"/>
      <c r="C7" s="1"/>
      <c r="E7" s="3" t="s">
        <v>6</v>
      </c>
      <c r="F7" s="110" t="s">
        <v>7</v>
      </c>
    </row>
    <row r="8" spans="1:27" s="2" customFormat="1" x14ac:dyDescent="0.25">
      <c r="A8" s="1"/>
      <c r="B8" s="1"/>
      <c r="C8" s="1"/>
      <c r="D8" s="1"/>
      <c r="E8" s="1"/>
      <c r="F8" s="1"/>
      <c r="G8" s="1"/>
      <c r="H8" s="8"/>
      <c r="I8" s="8"/>
      <c r="J8" s="8"/>
    </row>
    <row r="9" spans="1:27" s="2" customFormat="1" ht="18" x14ac:dyDescent="0.25">
      <c r="A9" s="142" t="s">
        <v>102</v>
      </c>
      <c r="B9" s="142"/>
      <c r="C9" s="142"/>
      <c r="D9" s="142"/>
      <c r="E9" s="142"/>
      <c r="F9" s="142"/>
      <c r="G9" s="9"/>
      <c r="H9" s="9"/>
      <c r="I9" s="8"/>
      <c r="J9" s="8"/>
    </row>
    <row r="10" spans="1:27" s="2" customFormat="1" ht="39.75" customHeight="1" x14ac:dyDescent="0.25">
      <c r="A10" s="151" t="s">
        <v>103</v>
      </c>
      <c r="B10" s="151"/>
      <c r="C10" s="151"/>
      <c r="D10" s="151"/>
      <c r="E10" s="151"/>
      <c r="F10" s="151"/>
      <c r="G10" s="9"/>
      <c r="H10" s="9"/>
      <c r="I10" s="8"/>
      <c r="J10" s="8"/>
    </row>
    <row r="11" spans="1:27" s="2" customFormat="1" ht="12.75" customHeight="1" x14ac:dyDescent="0.25">
      <c r="A11" s="9"/>
      <c r="B11" s="9"/>
      <c r="C11" s="9"/>
      <c r="D11" s="9"/>
      <c r="E11" s="9"/>
      <c r="F11" s="9"/>
      <c r="G11" s="9"/>
      <c r="H11" s="9"/>
      <c r="I11" s="8"/>
      <c r="J11" s="8"/>
    </row>
    <row r="12" spans="1:27" x14ac:dyDescent="0.25">
      <c r="A12" s="155" t="s">
        <v>104</v>
      </c>
      <c r="B12" s="155"/>
      <c r="C12" s="155"/>
      <c r="D12" s="155"/>
      <c r="E12" s="155"/>
      <c r="F12" s="155"/>
    </row>
    <row r="13" spans="1:27" ht="28.5" customHeight="1" x14ac:dyDescent="0.25">
      <c r="A13" s="156" t="s">
        <v>40</v>
      </c>
      <c r="B13" s="156"/>
      <c r="C13" s="156"/>
      <c r="D13" s="156"/>
      <c r="E13" s="156"/>
      <c r="F13" s="156"/>
    </row>
    <row r="14" spans="1:27" x14ac:dyDescent="0.25">
      <c r="A14" s="155" t="s">
        <v>105</v>
      </c>
      <c r="B14" s="155"/>
      <c r="C14" s="155"/>
      <c r="D14" s="155"/>
      <c r="E14" s="155"/>
      <c r="F14" s="155"/>
    </row>
    <row r="15" spans="1:27" ht="15.75" x14ac:dyDescent="0.25">
      <c r="B15" s="39"/>
    </row>
    <row r="16" spans="1:27" ht="15.75" thickBot="1" x14ac:dyDescent="0.3">
      <c r="A16" s="3"/>
      <c r="B16" s="3"/>
      <c r="C16" s="3"/>
      <c r="D16" s="13"/>
      <c r="E16" s="13"/>
      <c r="F16" s="13"/>
      <c r="G16" s="13"/>
      <c r="H16" s="33"/>
      <c r="I16" s="13"/>
      <c r="J16" s="13"/>
      <c r="K16" s="33"/>
      <c r="L16" s="13"/>
      <c r="M16" s="13"/>
      <c r="N16" s="13"/>
      <c r="O16" s="13"/>
      <c r="P16" s="13"/>
      <c r="Q16" s="33"/>
      <c r="R16" s="13"/>
      <c r="S16" s="13"/>
      <c r="T16" s="33"/>
      <c r="U16" s="13"/>
      <c r="V16" s="13"/>
      <c r="W16" s="33"/>
      <c r="X16" s="13"/>
      <c r="Y16" s="13"/>
      <c r="Z16" s="33"/>
      <c r="AA16" s="13"/>
    </row>
    <row r="17" spans="1:57" ht="15.75" thickBot="1" x14ac:dyDescent="0.3">
      <c r="A17" s="3"/>
      <c r="B17" s="3"/>
      <c r="C17" s="3"/>
      <c r="D17" s="145" t="s">
        <v>42</v>
      </c>
      <c r="E17" s="146"/>
      <c r="F17" s="150"/>
      <c r="G17" s="145">
        <v>2015</v>
      </c>
      <c r="H17" s="146"/>
      <c r="I17" s="150"/>
      <c r="J17" s="145">
        <v>2016</v>
      </c>
      <c r="K17" s="146">
        <v>2016</v>
      </c>
      <c r="L17" s="150"/>
      <c r="M17" s="145">
        <v>2017</v>
      </c>
      <c r="N17" s="146"/>
      <c r="O17" s="150"/>
      <c r="P17" s="145">
        <v>2018</v>
      </c>
      <c r="Q17" s="146"/>
      <c r="R17" s="150"/>
      <c r="S17" s="145">
        <v>2019</v>
      </c>
      <c r="T17" s="146"/>
      <c r="U17" s="150"/>
      <c r="V17" s="145">
        <v>2020</v>
      </c>
      <c r="W17" s="146"/>
      <c r="X17" s="150"/>
      <c r="Y17" s="145">
        <v>2021</v>
      </c>
      <c r="Z17" s="146"/>
      <c r="AA17" s="150"/>
      <c r="AB17" s="145">
        <v>2022</v>
      </c>
      <c r="AC17" s="146"/>
      <c r="AD17" s="150"/>
      <c r="AE17" s="145">
        <v>2023</v>
      </c>
      <c r="AF17" s="146"/>
      <c r="AG17" s="150"/>
      <c r="AH17" s="145">
        <v>2024</v>
      </c>
      <c r="AI17" s="146"/>
      <c r="AJ17" s="150"/>
      <c r="AK17" s="145">
        <v>2025</v>
      </c>
      <c r="AL17" s="146"/>
      <c r="AM17" s="150"/>
      <c r="AN17" s="145">
        <v>2026</v>
      </c>
      <c r="AO17" s="146"/>
      <c r="AP17" s="150"/>
      <c r="AQ17" s="145">
        <v>2027</v>
      </c>
      <c r="AR17" s="146"/>
      <c r="AS17" s="150"/>
      <c r="AT17" s="145">
        <v>2028</v>
      </c>
      <c r="AU17" s="146"/>
      <c r="AV17" s="146"/>
      <c r="AW17" s="145">
        <v>2029</v>
      </c>
      <c r="AX17" s="146"/>
      <c r="AY17" s="146"/>
      <c r="AZ17" s="145">
        <v>2030</v>
      </c>
      <c r="BA17" s="146"/>
      <c r="BB17" s="146"/>
      <c r="BC17" s="145">
        <v>2031</v>
      </c>
      <c r="BD17" s="146"/>
      <c r="BE17" s="146"/>
    </row>
    <row r="18" spans="1:57" x14ac:dyDescent="0.25">
      <c r="A18" s="13"/>
      <c r="B18" s="13"/>
      <c r="C18" s="13"/>
      <c r="D18" s="13"/>
      <c r="E18" s="3" t="s">
        <v>43</v>
      </c>
      <c r="F18" s="40" t="s">
        <v>44</v>
      </c>
      <c r="G18" s="13"/>
      <c r="H18" s="3" t="s">
        <v>43</v>
      </c>
      <c r="I18" s="40" t="s">
        <v>44</v>
      </c>
      <c r="J18" s="13"/>
      <c r="K18" s="3" t="s">
        <v>43</v>
      </c>
      <c r="L18" s="40" t="s">
        <v>44</v>
      </c>
      <c r="M18" s="13"/>
      <c r="N18" s="3" t="s">
        <v>43</v>
      </c>
      <c r="O18" s="40" t="s">
        <v>44</v>
      </c>
      <c r="P18" s="13"/>
      <c r="Q18" s="3" t="s">
        <v>43</v>
      </c>
      <c r="R18" s="40" t="s">
        <v>44</v>
      </c>
      <c r="S18" s="13"/>
      <c r="T18" s="3" t="s">
        <v>43</v>
      </c>
      <c r="U18" s="40" t="s">
        <v>44</v>
      </c>
      <c r="V18" s="13"/>
      <c r="W18" s="3" t="s">
        <v>43</v>
      </c>
      <c r="X18" s="40" t="s">
        <v>44</v>
      </c>
      <c r="Y18" s="13"/>
      <c r="Z18" s="3" t="s">
        <v>43</v>
      </c>
      <c r="AA18" s="40" t="s">
        <v>44</v>
      </c>
      <c r="AB18" s="13"/>
      <c r="AC18" s="3" t="s">
        <v>43</v>
      </c>
      <c r="AD18" s="40" t="s">
        <v>44</v>
      </c>
      <c r="AE18" s="13"/>
      <c r="AF18" s="3" t="s">
        <v>43</v>
      </c>
      <c r="AG18" s="40" t="s">
        <v>44</v>
      </c>
      <c r="AH18" s="13"/>
      <c r="AI18" s="3" t="s">
        <v>43</v>
      </c>
      <c r="AJ18" s="40" t="s">
        <v>44</v>
      </c>
      <c r="AK18" s="13"/>
      <c r="AL18" s="3" t="s">
        <v>43</v>
      </c>
      <c r="AM18" s="40" t="s">
        <v>44</v>
      </c>
      <c r="AN18" s="13"/>
      <c r="AO18" s="3" t="s">
        <v>43</v>
      </c>
      <c r="AP18" s="40" t="s">
        <v>44</v>
      </c>
      <c r="AQ18" s="13"/>
      <c r="AR18" s="3" t="s">
        <v>43</v>
      </c>
      <c r="AS18" s="40" t="s">
        <v>44</v>
      </c>
      <c r="AT18" s="13"/>
      <c r="AU18" s="3" t="s">
        <v>43</v>
      </c>
      <c r="AV18" s="40" t="s">
        <v>44</v>
      </c>
      <c r="AW18" s="13"/>
      <c r="AX18" s="3" t="s">
        <v>43</v>
      </c>
      <c r="AY18" s="40" t="s">
        <v>44</v>
      </c>
      <c r="AZ18" s="13"/>
      <c r="BA18" s="3" t="s">
        <v>43</v>
      </c>
      <c r="BB18" s="40" t="s">
        <v>44</v>
      </c>
      <c r="BC18" s="13"/>
      <c r="BD18" s="3" t="s">
        <v>43</v>
      </c>
      <c r="BE18" s="40" t="s">
        <v>44</v>
      </c>
    </row>
    <row r="19" spans="1:57" x14ac:dyDescent="0.25">
      <c r="A19" s="41"/>
      <c r="B19" s="42"/>
      <c r="C19" s="42"/>
      <c r="D19" s="42" t="s">
        <v>45</v>
      </c>
      <c r="E19" s="43">
        <v>0.17</v>
      </c>
      <c r="F19" s="43">
        <v>0.83</v>
      </c>
      <c r="G19" s="42" t="s">
        <v>45</v>
      </c>
      <c r="H19" s="43">
        <v>0.17</v>
      </c>
      <c r="I19" s="43">
        <v>0.83</v>
      </c>
      <c r="J19" s="42" t="s">
        <v>45</v>
      </c>
      <c r="K19" s="43">
        <v>0.17</v>
      </c>
      <c r="L19" s="43">
        <v>0.83</v>
      </c>
      <c r="M19" s="42" t="s">
        <v>45</v>
      </c>
      <c r="N19" s="43">
        <v>0.17</v>
      </c>
      <c r="O19" s="43">
        <v>0.83</v>
      </c>
      <c r="P19" s="42" t="s">
        <v>45</v>
      </c>
      <c r="Q19" s="43">
        <v>0.17</v>
      </c>
      <c r="R19" s="43">
        <v>0.83</v>
      </c>
      <c r="S19" s="42" t="s">
        <v>45</v>
      </c>
      <c r="T19" s="43">
        <v>0.17</v>
      </c>
      <c r="U19" s="43">
        <v>0.83</v>
      </c>
      <c r="V19" s="42" t="s">
        <v>45</v>
      </c>
      <c r="W19" s="43">
        <v>0.17</v>
      </c>
      <c r="X19" s="43">
        <v>0.83</v>
      </c>
      <c r="Y19" s="42" t="s">
        <v>45</v>
      </c>
      <c r="Z19" s="43">
        <v>0.17</v>
      </c>
      <c r="AA19" s="43">
        <v>0.83</v>
      </c>
      <c r="AB19" s="42" t="s">
        <v>45</v>
      </c>
      <c r="AC19" s="43">
        <v>0.17</v>
      </c>
      <c r="AD19" s="43">
        <v>0.83</v>
      </c>
      <c r="AE19" s="42" t="s">
        <v>45</v>
      </c>
      <c r="AF19" s="43">
        <v>0.17</v>
      </c>
      <c r="AG19" s="43">
        <v>0.83</v>
      </c>
      <c r="AH19" s="42" t="s">
        <v>45</v>
      </c>
      <c r="AI19" s="43">
        <v>0.17</v>
      </c>
      <c r="AJ19" s="43">
        <v>0.83</v>
      </c>
      <c r="AK19" s="42" t="s">
        <v>45</v>
      </c>
      <c r="AL19" s="43">
        <v>0.17</v>
      </c>
      <c r="AM19" s="43">
        <v>0.83</v>
      </c>
      <c r="AN19" s="42" t="s">
        <v>45</v>
      </c>
      <c r="AO19" s="43">
        <v>0.17</v>
      </c>
      <c r="AP19" s="43">
        <v>0.83</v>
      </c>
      <c r="AQ19" s="42" t="s">
        <v>45</v>
      </c>
      <c r="AR19" s="43">
        <v>0.17</v>
      </c>
      <c r="AS19" s="43">
        <v>0.83</v>
      </c>
      <c r="AT19" s="42" t="s">
        <v>45</v>
      </c>
      <c r="AU19" s="43">
        <v>0.17</v>
      </c>
      <c r="AV19" s="43">
        <v>0.83</v>
      </c>
      <c r="AW19" s="42" t="s">
        <v>45</v>
      </c>
      <c r="AX19" s="43">
        <v>0.17</v>
      </c>
      <c r="AY19" s="43">
        <v>0.83</v>
      </c>
      <c r="AZ19" s="42" t="s">
        <v>45</v>
      </c>
      <c r="BA19" s="43">
        <v>0.17</v>
      </c>
      <c r="BB19" s="43">
        <v>0.83</v>
      </c>
      <c r="BC19" s="42" t="s">
        <v>45</v>
      </c>
      <c r="BD19" s="43">
        <v>0.17</v>
      </c>
      <c r="BE19" s="43">
        <v>0.83</v>
      </c>
    </row>
    <row r="20" spans="1:57" x14ac:dyDescent="0.25">
      <c r="A20" s="3" t="s">
        <v>46</v>
      </c>
      <c r="B20" s="27"/>
      <c r="C20" s="13"/>
      <c r="D20" s="44">
        <f>D81</f>
        <v>129656.86499999999</v>
      </c>
      <c r="E20" s="18">
        <f>D20*E19</f>
        <v>22041.66705</v>
      </c>
      <c r="F20" s="45">
        <f>D20*F19</f>
        <v>107615.19794999999</v>
      </c>
      <c r="G20" s="44">
        <f>E81</f>
        <v>282753.44999999995</v>
      </c>
      <c r="H20" s="18">
        <f>G20*H19</f>
        <v>48068.086499999998</v>
      </c>
      <c r="I20" s="45">
        <f>G20*I19</f>
        <v>234685.36349999995</v>
      </c>
      <c r="J20" s="46">
        <f>F81</f>
        <v>300955.21999999997</v>
      </c>
      <c r="K20" s="18">
        <f>J20*K19</f>
        <v>51162.3874</v>
      </c>
      <c r="L20" s="45">
        <f>J20*L19</f>
        <v>249792.83259999997</v>
      </c>
      <c r="M20" s="46">
        <f>G81</f>
        <v>295189.96000000002</v>
      </c>
      <c r="N20" s="18">
        <f>M20*N19</f>
        <v>50182.293200000007</v>
      </c>
      <c r="O20" s="45">
        <f>M20*O19</f>
        <v>245007.66680000001</v>
      </c>
      <c r="P20" s="46">
        <f>H81</f>
        <v>289320.18500000006</v>
      </c>
      <c r="Q20" s="55">
        <f>P20*Q19</f>
        <v>49184.431450000011</v>
      </c>
      <c r="R20" s="45">
        <f>P20*R19</f>
        <v>240135.75355000002</v>
      </c>
      <c r="S20" s="46">
        <f>I81</f>
        <v>278635.255</v>
      </c>
      <c r="T20" s="55">
        <f>S20*T19</f>
        <v>47367.993350000004</v>
      </c>
      <c r="U20" s="116">
        <f>S20*U19</f>
        <v>231267.26165</v>
      </c>
      <c r="V20" s="46">
        <f>J81</f>
        <v>267935.70000000007</v>
      </c>
      <c r="W20" s="55">
        <f>V20*W19</f>
        <v>45549.069000000018</v>
      </c>
      <c r="X20" s="116">
        <f>V20*X19</f>
        <v>222386.63100000005</v>
      </c>
      <c r="Y20" s="46">
        <f>K81</f>
        <v>257236.15000000002</v>
      </c>
      <c r="Z20" s="55">
        <f>Y20*Z19</f>
        <v>43730.145500000006</v>
      </c>
      <c r="AA20" s="116">
        <f>Y20*AA19</f>
        <v>213506.00450000001</v>
      </c>
      <c r="AB20" s="46">
        <f>L81</f>
        <v>246551.22500000001</v>
      </c>
      <c r="AC20" s="55">
        <f>AB20*AC19</f>
        <v>41913.708250000003</v>
      </c>
      <c r="AD20" s="116">
        <f>AB20*AD19</f>
        <v>204637.51674999998</v>
      </c>
      <c r="AE20" s="46">
        <f>M81</f>
        <v>235866.30000000002</v>
      </c>
      <c r="AF20" s="55">
        <f>AE20*AF19</f>
        <v>40097.271000000008</v>
      </c>
      <c r="AG20" s="116">
        <f>AE20*AG19</f>
        <v>195769.02900000001</v>
      </c>
      <c r="AH20" s="46">
        <f>N81</f>
        <v>225166.74500000002</v>
      </c>
      <c r="AI20" s="55">
        <f>AH20*AI19</f>
        <v>38278.346650000007</v>
      </c>
      <c r="AJ20" s="116">
        <f>AH20*AJ19</f>
        <v>186888.39835</v>
      </c>
      <c r="AK20" s="46">
        <f>O81</f>
        <v>214467.19500000001</v>
      </c>
      <c r="AL20" s="55">
        <f>AK20*AL19</f>
        <v>36459.423150000002</v>
      </c>
      <c r="AM20" s="116">
        <f>AK20*AM19</f>
        <v>178007.77184999999</v>
      </c>
      <c r="AN20" s="46">
        <f>P81</f>
        <v>203782.285</v>
      </c>
      <c r="AO20" s="55">
        <f>AN20*AO19</f>
        <v>34642.988450000004</v>
      </c>
      <c r="AP20" s="116">
        <f>AN20*AP19</f>
        <v>169139.29655</v>
      </c>
      <c r="AQ20" s="46">
        <f>Q81</f>
        <v>193097.375</v>
      </c>
      <c r="AR20" s="55">
        <f>AQ20*AR19</f>
        <v>32826.553749999999</v>
      </c>
      <c r="AS20" s="116">
        <f>AQ20*AS19</f>
        <v>160270.82124999998</v>
      </c>
      <c r="AT20" s="46">
        <f>R81</f>
        <v>182397.83000000002</v>
      </c>
      <c r="AU20" s="55">
        <f>AT20*AU19</f>
        <v>31007.631100000006</v>
      </c>
      <c r="AV20" s="116">
        <f>AT20*AV19</f>
        <v>151390.19890000002</v>
      </c>
      <c r="AW20" s="46">
        <f>S81</f>
        <v>171698.28500000003</v>
      </c>
      <c r="AX20" s="55">
        <f>AW20*AX19</f>
        <v>29188.708450000009</v>
      </c>
      <c r="AY20" s="116">
        <f>AW20*AY19</f>
        <v>142509.57655000003</v>
      </c>
      <c r="AZ20" s="46">
        <f>T81</f>
        <v>161822.73000000001</v>
      </c>
      <c r="BA20" s="55">
        <f>AZ20*BA19</f>
        <v>27509.864100000003</v>
      </c>
      <c r="BB20" s="116">
        <f>AZ20*BB19</f>
        <v>134312.8659</v>
      </c>
      <c r="BC20" s="46">
        <f>U81</f>
        <v>153552.685</v>
      </c>
      <c r="BD20" s="55">
        <f>BC20*BD19</f>
        <v>26103.956450000001</v>
      </c>
      <c r="BE20" s="116">
        <f>BC20*BE19</f>
        <v>127448.72854999999</v>
      </c>
    </row>
    <row r="21" spans="1:57" x14ac:dyDescent="0.25">
      <c r="A21" s="13" t="s">
        <v>47</v>
      </c>
      <c r="B21" s="47"/>
      <c r="C21" s="13"/>
      <c r="D21" s="48">
        <v>0</v>
      </c>
      <c r="E21" s="31">
        <f>D21</f>
        <v>0</v>
      </c>
      <c r="F21" s="47"/>
      <c r="G21" s="48">
        <v>0</v>
      </c>
      <c r="H21" s="31">
        <f>G21</f>
        <v>0</v>
      </c>
      <c r="I21" s="47"/>
      <c r="J21" s="48">
        <v>0</v>
      </c>
      <c r="K21" s="31">
        <f>J21</f>
        <v>0</v>
      </c>
      <c r="L21" s="47"/>
      <c r="M21" s="48">
        <v>0</v>
      </c>
      <c r="N21" s="31">
        <f>M21</f>
        <v>0</v>
      </c>
      <c r="O21" s="47"/>
      <c r="P21" s="48">
        <v>0</v>
      </c>
      <c r="Q21" s="31">
        <f>P21</f>
        <v>0</v>
      </c>
      <c r="R21" s="47"/>
      <c r="S21" s="48">
        <v>0</v>
      </c>
      <c r="T21" s="31">
        <f>S21</f>
        <v>0</v>
      </c>
      <c r="U21" s="47"/>
      <c r="V21" s="48">
        <v>0</v>
      </c>
      <c r="W21" s="31">
        <f>V21</f>
        <v>0</v>
      </c>
      <c r="X21" s="47"/>
      <c r="Y21" s="48">
        <v>0</v>
      </c>
      <c r="Z21" s="31">
        <f>Y21</f>
        <v>0</v>
      </c>
      <c r="AA21" s="47"/>
      <c r="AB21" s="48"/>
      <c r="AC21" s="31">
        <f>AB21</f>
        <v>0</v>
      </c>
      <c r="AD21" s="47"/>
      <c r="AE21" s="48"/>
      <c r="AF21" s="31">
        <f>AE21</f>
        <v>0</v>
      </c>
      <c r="AG21" s="47"/>
      <c r="AH21" s="48"/>
      <c r="AI21" s="31">
        <f>AH21</f>
        <v>0</v>
      </c>
      <c r="AJ21" s="47"/>
      <c r="AK21" s="48"/>
      <c r="AL21" s="31">
        <f>AK21</f>
        <v>0</v>
      </c>
      <c r="AM21" s="47"/>
      <c r="AN21" s="48"/>
      <c r="AO21" s="31">
        <f>AN21</f>
        <v>0</v>
      </c>
      <c r="AP21" s="47"/>
      <c r="AQ21" s="48"/>
      <c r="AR21" s="31">
        <f>AQ21</f>
        <v>0</v>
      </c>
      <c r="AS21" s="47"/>
      <c r="AT21" s="48"/>
      <c r="AU21" s="31">
        <f>AT21</f>
        <v>0</v>
      </c>
      <c r="AV21" s="47"/>
      <c r="AW21" s="48"/>
      <c r="AX21" s="31">
        <f>AW21</f>
        <v>0</v>
      </c>
      <c r="AY21" s="47"/>
      <c r="AZ21" s="48"/>
      <c r="BA21" s="31">
        <f>AZ21</f>
        <v>0</v>
      </c>
      <c r="BB21" s="47"/>
      <c r="BC21" s="48"/>
      <c r="BD21" s="31">
        <f>BC21</f>
        <v>0</v>
      </c>
      <c r="BE21" s="47"/>
    </row>
    <row r="22" spans="1:57" x14ac:dyDescent="0.25">
      <c r="A22" s="13" t="s">
        <v>48</v>
      </c>
      <c r="B22" s="47"/>
      <c r="C22" s="66">
        <v>2027</v>
      </c>
      <c r="D22" s="48">
        <v>0</v>
      </c>
      <c r="E22" s="31">
        <f>D22*E19</f>
        <v>0</v>
      </c>
      <c r="F22" s="31">
        <f>D22*F19</f>
        <v>0</v>
      </c>
      <c r="G22" s="48">
        <v>0</v>
      </c>
      <c r="H22" s="31">
        <f>G22*H19</f>
        <v>0</v>
      </c>
      <c r="I22" s="31">
        <f>G22*I19</f>
        <v>0</v>
      </c>
      <c r="J22" s="48">
        <v>0</v>
      </c>
      <c r="K22" s="31">
        <f>J22*K19</f>
        <v>0</v>
      </c>
      <c r="L22" s="31">
        <f>J22*L19</f>
        <v>0</v>
      </c>
      <c r="M22" s="48">
        <v>0</v>
      </c>
      <c r="N22" s="31">
        <f>M22*N19</f>
        <v>0</v>
      </c>
      <c r="O22" s="31">
        <f>M22*O19</f>
        <v>0</v>
      </c>
      <c r="P22" s="48">
        <v>0</v>
      </c>
      <c r="Q22" s="31">
        <f>P22*Q19</f>
        <v>0</v>
      </c>
      <c r="R22" s="31">
        <f>P22*R19</f>
        <v>0</v>
      </c>
      <c r="S22" s="48">
        <v>0</v>
      </c>
      <c r="T22" s="31">
        <f>S22*T19</f>
        <v>0</v>
      </c>
      <c r="U22" s="31">
        <f>S22*U19</f>
        <v>0</v>
      </c>
      <c r="V22" s="48">
        <v>0</v>
      </c>
      <c r="W22" s="31">
        <f>V22*W19</f>
        <v>0</v>
      </c>
      <c r="X22" s="31">
        <f>V22*X19</f>
        <v>0</v>
      </c>
      <c r="Y22" s="48">
        <v>0</v>
      </c>
      <c r="Z22" s="31">
        <f>Y22*Z19</f>
        <v>0</v>
      </c>
      <c r="AA22" s="31">
        <f>Y22*AA19</f>
        <v>0</v>
      </c>
      <c r="AB22" s="48">
        <v>0</v>
      </c>
      <c r="AC22" s="31">
        <f>AB22*AC19</f>
        <v>0</v>
      </c>
      <c r="AD22" s="31">
        <f>AB22*AD19</f>
        <v>0</v>
      </c>
      <c r="AE22" s="48">
        <v>0</v>
      </c>
      <c r="AF22" s="31">
        <f>AE22*AF19</f>
        <v>0</v>
      </c>
      <c r="AG22" s="31">
        <f>AE22*AG19</f>
        <v>0</v>
      </c>
      <c r="AH22" s="48">
        <v>0</v>
      </c>
      <c r="AI22" s="31">
        <f>AH22*AI19</f>
        <v>0</v>
      </c>
      <c r="AJ22" s="31">
        <f>AH22*AJ19</f>
        <v>0</v>
      </c>
      <c r="AK22" s="48">
        <v>0</v>
      </c>
      <c r="AL22" s="31">
        <f>AK22*AL19</f>
        <v>0</v>
      </c>
      <c r="AM22" s="31">
        <f>AK22*AM19</f>
        <v>0</v>
      </c>
      <c r="AN22" s="48">
        <v>0</v>
      </c>
      <c r="AO22" s="31">
        <f>AN22*AO19</f>
        <v>0</v>
      </c>
      <c r="AP22" s="31">
        <f>AN22*AP19</f>
        <v>0</v>
      </c>
      <c r="AQ22" s="48">
        <v>0</v>
      </c>
      <c r="AR22" s="31">
        <f>AQ22*AR19</f>
        <v>0</v>
      </c>
      <c r="AS22" s="31">
        <f>AQ22*AS19</f>
        <v>0</v>
      </c>
      <c r="AT22" s="48">
        <v>0</v>
      </c>
      <c r="AU22" s="31">
        <f>AT22*AU19</f>
        <v>0</v>
      </c>
      <c r="AV22" s="31">
        <f>AT22*AV19</f>
        <v>0</v>
      </c>
      <c r="AW22" s="48">
        <v>0</v>
      </c>
      <c r="AX22" s="31">
        <f>AW22*AX19</f>
        <v>0</v>
      </c>
      <c r="AY22" s="31">
        <f>AW22*AY19</f>
        <v>0</v>
      </c>
      <c r="AZ22" s="48">
        <v>0</v>
      </c>
      <c r="BA22" s="31">
        <f>AZ22*BA19</f>
        <v>0</v>
      </c>
      <c r="BB22" s="31">
        <f>AZ22*BB19</f>
        <v>0</v>
      </c>
      <c r="BC22" s="48">
        <v>0</v>
      </c>
      <c r="BD22" s="31">
        <f>BC22*BD19</f>
        <v>0</v>
      </c>
      <c r="BE22" s="31">
        <f>BC22*BE19</f>
        <v>0</v>
      </c>
    </row>
    <row r="23" spans="1:57" x14ac:dyDescent="0.25">
      <c r="A23" s="13" t="s">
        <v>49</v>
      </c>
      <c r="B23" s="56">
        <v>0.13420000000000001</v>
      </c>
      <c r="C23" s="56">
        <v>6.6199999999999995E-2</v>
      </c>
      <c r="D23" s="50"/>
      <c r="E23" s="51">
        <f>(E21+E22)*$B$23</f>
        <v>0</v>
      </c>
      <c r="F23" s="52">
        <f>F22*$B$23</f>
        <v>0</v>
      </c>
      <c r="G23" s="50"/>
      <c r="H23" s="51">
        <f>(H21+H22)*$B$23</f>
        <v>0</v>
      </c>
      <c r="I23" s="52">
        <f>I22*$B$23</f>
        <v>0</v>
      </c>
      <c r="J23" s="50"/>
      <c r="K23" s="51">
        <f>(K21+K22)*$B$23</f>
        <v>0</v>
      </c>
      <c r="L23" s="52">
        <f>L22*$B$23</f>
        <v>0</v>
      </c>
      <c r="M23" s="50"/>
      <c r="N23" s="51">
        <f>(N21+N22)*$B$23</f>
        <v>0</v>
      </c>
      <c r="O23" s="52">
        <f>O22*$B$23</f>
        <v>0</v>
      </c>
      <c r="P23" s="50"/>
      <c r="Q23" s="51">
        <f>(Q21+Q22)*$B$23</f>
        <v>0</v>
      </c>
      <c r="R23" s="52">
        <f>R22*$B$23</f>
        <v>0</v>
      </c>
      <c r="S23" s="50"/>
      <c r="T23" s="51">
        <f>(T21+T22)*$B$23</f>
        <v>0</v>
      </c>
      <c r="U23" s="52">
        <f>U22*$B$23</f>
        <v>0</v>
      </c>
      <c r="V23" s="50"/>
      <c r="W23" s="51">
        <f>(W21+W22)*$B$23</f>
        <v>0</v>
      </c>
      <c r="X23" s="52">
        <f>X22*$B$23</f>
        <v>0</v>
      </c>
      <c r="Y23" s="50"/>
      <c r="Z23" s="51">
        <f>(Z21+Z22)*$B$23</f>
        <v>0</v>
      </c>
      <c r="AA23" s="52">
        <f>AA22*$B$23</f>
        <v>0</v>
      </c>
      <c r="AB23" s="50"/>
      <c r="AC23" s="51">
        <f>(AC21+AC22)*$B$23</f>
        <v>0</v>
      </c>
      <c r="AD23" s="52">
        <f>AD22*$B$23</f>
        <v>0</v>
      </c>
      <c r="AE23" s="50"/>
      <c r="AF23" s="51">
        <f>(AF21+AF22)*$B$23</f>
        <v>0</v>
      </c>
      <c r="AG23" s="52">
        <f>AG22*$B$23</f>
        <v>0</v>
      </c>
      <c r="AH23" s="50"/>
      <c r="AI23" s="51">
        <f>(AI21+AI22)*$B$23</f>
        <v>0</v>
      </c>
      <c r="AJ23" s="52">
        <f>AJ22*$B$23</f>
        <v>0</v>
      </c>
      <c r="AK23" s="50"/>
      <c r="AL23" s="51">
        <f>(AL21+AL22)*$B$23</f>
        <v>0</v>
      </c>
      <c r="AM23" s="52">
        <f>AM22*$B$23</f>
        <v>0</v>
      </c>
      <c r="AN23" s="50"/>
      <c r="AO23" s="51">
        <f>(AO21+AO22)*$B$23</f>
        <v>0</v>
      </c>
      <c r="AP23" s="52">
        <f>AP22*$B$23</f>
        <v>0</v>
      </c>
      <c r="AQ23" s="50"/>
      <c r="AR23" s="51">
        <f>(AR21+AR22)*$C$23</f>
        <v>0</v>
      </c>
      <c r="AS23" s="52">
        <f>AS22*$C$23</f>
        <v>0</v>
      </c>
      <c r="AT23" s="50"/>
      <c r="AU23" s="51">
        <f>(AU21+AU22)*$C$23</f>
        <v>0</v>
      </c>
      <c r="AV23" s="52">
        <f>AV22*$C$23</f>
        <v>0</v>
      </c>
      <c r="AW23" s="50"/>
      <c r="AX23" s="51">
        <f>(AX21+AX22)*$C$23</f>
        <v>0</v>
      </c>
      <c r="AY23" s="52">
        <f>AY22*$C$23</f>
        <v>0</v>
      </c>
      <c r="AZ23" s="50"/>
      <c r="BA23" s="51">
        <f>(BA21+BA22)*$C$23</f>
        <v>0</v>
      </c>
      <c r="BB23" s="52">
        <f>BB22*$C$23</f>
        <v>0</v>
      </c>
      <c r="BC23" s="50"/>
      <c r="BD23" s="51">
        <f>(BD21+BD22)*$C$23</f>
        <v>0</v>
      </c>
      <c r="BE23" s="52">
        <f>BE22*$C$23</f>
        <v>0</v>
      </c>
    </row>
    <row r="24" spans="1:57" x14ac:dyDescent="0.25">
      <c r="A24" s="3" t="s">
        <v>50</v>
      </c>
      <c r="B24" s="13"/>
      <c r="C24" s="13"/>
      <c r="D24" s="13"/>
      <c r="E24" s="31">
        <f>SUM(E20+E23)</f>
        <v>22041.66705</v>
      </c>
      <c r="F24" s="31">
        <f>SUM(F20+F23)</f>
        <v>107615.19794999999</v>
      </c>
      <c r="G24" s="13"/>
      <c r="H24" s="31">
        <f>SUM(H20+H23)</f>
        <v>48068.086499999998</v>
      </c>
      <c r="I24" s="31">
        <f>SUM(I20+I23)</f>
        <v>234685.36349999995</v>
      </c>
      <c r="J24" s="13"/>
      <c r="K24" s="31">
        <f>SUM(K20+K23)</f>
        <v>51162.3874</v>
      </c>
      <c r="L24" s="31">
        <f>SUM(L20+L23)</f>
        <v>249792.83259999997</v>
      </c>
      <c r="M24" s="13"/>
      <c r="N24" s="31">
        <f>SUM(N20+N23)</f>
        <v>50182.293200000007</v>
      </c>
      <c r="O24" s="31">
        <f>SUM(O20+O23)</f>
        <v>245007.66680000001</v>
      </c>
      <c r="P24" s="13"/>
      <c r="Q24" s="31">
        <f>SUM(Q20+Q23)</f>
        <v>49184.431450000011</v>
      </c>
      <c r="R24" s="31">
        <f>SUM(R20+R23)</f>
        <v>240135.75355000002</v>
      </c>
      <c r="S24" s="13"/>
      <c r="T24" s="31">
        <f>SUM(T20+T23)</f>
        <v>47367.993350000004</v>
      </c>
      <c r="U24" s="31">
        <f>SUM(U20+U23)</f>
        <v>231267.26165</v>
      </c>
      <c r="V24" s="13"/>
      <c r="W24" s="31">
        <f>SUM(W20+W23)</f>
        <v>45549.069000000018</v>
      </c>
      <c r="X24" s="31">
        <f>SUM(X20+X23)</f>
        <v>222386.63100000005</v>
      </c>
      <c r="Y24" s="13"/>
      <c r="Z24" s="31">
        <f>SUM(Z20+Z23)</f>
        <v>43730.145500000006</v>
      </c>
      <c r="AA24" s="31">
        <f>SUM(AA20+AA23)</f>
        <v>213506.00450000001</v>
      </c>
      <c r="AB24" s="13"/>
      <c r="AC24" s="31">
        <f>SUM(AC20+AC23)</f>
        <v>41913.708250000003</v>
      </c>
      <c r="AD24" s="31">
        <f>SUM(AD20+AD23)</f>
        <v>204637.51674999998</v>
      </c>
      <c r="AE24" s="13"/>
      <c r="AF24" s="31">
        <f>SUM(AF20+AF23)</f>
        <v>40097.271000000008</v>
      </c>
      <c r="AG24" s="31">
        <f>SUM(AG20+AG23)</f>
        <v>195769.02900000001</v>
      </c>
      <c r="AH24" s="13"/>
      <c r="AI24" s="31">
        <f>SUM(AI20+AI23)</f>
        <v>38278.346650000007</v>
      </c>
      <c r="AJ24" s="31">
        <f>SUM(AJ20+AJ23)</f>
        <v>186888.39835</v>
      </c>
      <c r="AK24" s="13"/>
      <c r="AL24" s="31">
        <f>SUM(AL20+AL23)</f>
        <v>36459.423150000002</v>
      </c>
      <c r="AM24" s="31">
        <f>SUM(AM20+AM23)</f>
        <v>178007.77184999999</v>
      </c>
      <c r="AN24" s="13"/>
      <c r="AO24" s="31">
        <f>SUM(AO20+AO23)</f>
        <v>34642.988450000004</v>
      </c>
      <c r="AP24" s="31">
        <f>SUM(AP20+AP23)</f>
        <v>169139.29655</v>
      </c>
      <c r="AQ24" s="13"/>
      <c r="AR24" s="31">
        <f>SUM(AR20+AR23)</f>
        <v>32826.553749999999</v>
      </c>
      <c r="AS24" s="31">
        <f>SUM(AS20+AS23)</f>
        <v>160270.82124999998</v>
      </c>
      <c r="AT24" s="13"/>
      <c r="AU24" s="31">
        <f>SUM(AU20+AU23)</f>
        <v>31007.631100000006</v>
      </c>
      <c r="AV24" s="31">
        <f>SUM(AV20+AV23)</f>
        <v>151390.19890000002</v>
      </c>
      <c r="AW24" s="13"/>
      <c r="AX24" s="31">
        <f>SUM(AX20+AX23)</f>
        <v>29188.708450000009</v>
      </c>
      <c r="AY24" s="31">
        <f>SUM(AY20+AY23)</f>
        <v>142509.57655000003</v>
      </c>
      <c r="AZ24" s="13"/>
      <c r="BA24" s="31">
        <f>SUM(BA20+BA23)</f>
        <v>27509.864100000003</v>
      </c>
      <c r="BB24" s="31">
        <f>SUM(BB20+BB23)</f>
        <v>134312.8659</v>
      </c>
      <c r="BC24" s="13"/>
      <c r="BD24" s="31">
        <f>SUM(BD20+BD23)</f>
        <v>26103.956450000001</v>
      </c>
      <c r="BE24" s="31">
        <f>SUM(BE20+BE23)</f>
        <v>127448.72854999999</v>
      </c>
    </row>
    <row r="25" spans="1:57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</row>
    <row r="26" spans="1:57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</row>
    <row r="27" spans="1:57" x14ac:dyDescent="0.25">
      <c r="A27" s="13" t="s">
        <v>51</v>
      </c>
      <c r="B27" s="49">
        <v>0.04</v>
      </c>
      <c r="C27" s="56">
        <f>+B27</f>
        <v>0.04</v>
      </c>
      <c r="D27" s="27"/>
      <c r="E27" s="31">
        <f>E24*$B$27</f>
        <v>881.66668200000004</v>
      </c>
      <c r="F27" s="31">
        <f>F24*$B$27</f>
        <v>4304.6079179999997</v>
      </c>
      <c r="G27" s="27"/>
      <c r="H27" s="31">
        <f>H24*$B$27</f>
        <v>1922.7234599999999</v>
      </c>
      <c r="I27" s="31">
        <f>I24*$B$27</f>
        <v>9387.4145399999979</v>
      </c>
      <c r="J27" s="27"/>
      <c r="K27" s="31">
        <f>K24*$B$27</f>
        <v>2046.495496</v>
      </c>
      <c r="L27" s="31">
        <f>L24*$B$27</f>
        <v>9991.713303999999</v>
      </c>
      <c r="M27" s="27"/>
      <c r="N27" s="31">
        <f>N24*$B$27</f>
        <v>2007.2917280000004</v>
      </c>
      <c r="O27" s="31">
        <f>O24*$B$27</f>
        <v>9800.3066720000006</v>
      </c>
      <c r="P27" s="27"/>
      <c r="Q27" s="31">
        <f>Q24*$B$27</f>
        <v>1967.3772580000004</v>
      </c>
      <c r="R27" s="31">
        <f>R24*$B$27</f>
        <v>9605.4301420000011</v>
      </c>
      <c r="S27" s="27"/>
      <c r="T27" s="68">
        <f>T24*$B$27</f>
        <v>1894.7197340000002</v>
      </c>
      <c r="U27" s="31">
        <f>U24*$B$27</f>
        <v>9250.690466</v>
      </c>
      <c r="V27" s="27"/>
      <c r="W27" s="68">
        <f>W24*$B$27</f>
        <v>1821.9627600000008</v>
      </c>
      <c r="X27" s="31">
        <f>X24*$B$27</f>
        <v>8895.4652400000032</v>
      </c>
      <c r="Y27" s="27"/>
      <c r="Z27" s="68">
        <f>Z24*$B$27</f>
        <v>1749.2058200000004</v>
      </c>
      <c r="AA27" s="31">
        <f>AA24*$B$27</f>
        <v>8540.2401800000007</v>
      </c>
      <c r="AB27" s="27"/>
      <c r="AC27" s="68">
        <f>AC24*$B$27</f>
        <v>1676.5483300000001</v>
      </c>
      <c r="AD27" s="31">
        <f>AD24*$B$27</f>
        <v>8185.5006699999994</v>
      </c>
      <c r="AE27" s="27"/>
      <c r="AF27" s="68">
        <f>AF24*$B$27</f>
        <v>1603.8908400000003</v>
      </c>
      <c r="AG27" s="31">
        <f>AG24*$B$27</f>
        <v>7830.7611600000009</v>
      </c>
      <c r="AH27" s="27"/>
      <c r="AI27" s="68">
        <f>AI24*$B$27</f>
        <v>1531.1338660000004</v>
      </c>
      <c r="AJ27" s="31">
        <f>AJ24*$B$27</f>
        <v>7475.5359340000005</v>
      </c>
      <c r="AK27" s="27"/>
      <c r="AL27" s="68">
        <f>AL24*$B$27</f>
        <v>1458.3769260000001</v>
      </c>
      <c r="AM27" s="31">
        <f>AM24*$B$27</f>
        <v>7120.3108739999998</v>
      </c>
      <c r="AN27" s="27"/>
      <c r="AO27" s="68">
        <f>AO24*$B$27</f>
        <v>1385.7195380000003</v>
      </c>
      <c r="AP27" s="31">
        <f>AP24*$B$27</f>
        <v>6765.5718619999998</v>
      </c>
      <c r="AQ27" s="27"/>
      <c r="AR27" s="68">
        <f>AR24*$C$27</f>
        <v>1313.06215</v>
      </c>
      <c r="AS27" s="31">
        <f>AS24*$C$27</f>
        <v>6410.8328499999989</v>
      </c>
      <c r="AT27" s="27"/>
      <c r="AU27" s="68">
        <f>AU24*$C$27</f>
        <v>1240.3052440000004</v>
      </c>
      <c r="AV27" s="31">
        <f>AV24*$C$27</f>
        <v>6055.6079560000007</v>
      </c>
      <c r="AW27" s="27"/>
      <c r="AX27" s="68">
        <f>AX24*$C$27</f>
        <v>1167.5483380000003</v>
      </c>
      <c r="AY27" s="31">
        <f>AY24*$C$27</f>
        <v>5700.3830620000008</v>
      </c>
      <c r="AZ27" s="27"/>
      <c r="BA27" s="68">
        <f>BA24*$C$27</f>
        <v>1100.3945640000002</v>
      </c>
      <c r="BB27" s="31">
        <f>BB24*$C$27</f>
        <v>5372.5146359999999</v>
      </c>
      <c r="BC27" s="27"/>
      <c r="BD27" s="68">
        <f>BD24*$C$27</f>
        <v>1044.1582580000002</v>
      </c>
      <c r="BE27" s="31">
        <f>BE24*$C$27</f>
        <v>5097.9491419999995</v>
      </c>
    </row>
    <row r="28" spans="1:57" x14ac:dyDescent="0.25">
      <c r="A28" s="13" t="s">
        <v>52</v>
      </c>
      <c r="B28" s="49">
        <v>0.56000000000000005</v>
      </c>
      <c r="C28" s="56">
        <f>+B28</f>
        <v>0.56000000000000005</v>
      </c>
      <c r="D28" s="53"/>
      <c r="E28" s="31">
        <f>E24*$B$28</f>
        <v>12343.333548000001</v>
      </c>
      <c r="F28" s="31">
        <f>F24*$B$28</f>
        <v>60264.510851999999</v>
      </c>
      <c r="G28" s="53"/>
      <c r="H28" s="31">
        <f>H24*$B$28</f>
        <v>26918.12844</v>
      </c>
      <c r="I28" s="31">
        <f>I24*$B$28</f>
        <v>131423.80355999997</v>
      </c>
      <c r="J28" s="53"/>
      <c r="K28" s="31">
        <f>K24*$B$28</f>
        <v>28650.936944000001</v>
      </c>
      <c r="L28" s="31">
        <f>L24*$B$28</f>
        <v>139883.986256</v>
      </c>
      <c r="M28" s="53"/>
      <c r="N28" s="31">
        <f>N24*$B$28</f>
        <v>28102.084192000006</v>
      </c>
      <c r="O28" s="31">
        <f>O24*$B$28</f>
        <v>137204.29340800003</v>
      </c>
      <c r="P28" s="53"/>
      <c r="Q28" s="31">
        <f>Q24*$B$28</f>
        <v>27543.28161200001</v>
      </c>
      <c r="R28" s="31">
        <f>R24*$B$28</f>
        <v>134476.02198800002</v>
      </c>
      <c r="S28" s="53"/>
      <c r="T28" s="31">
        <f>T24*$B$28</f>
        <v>26526.076276000003</v>
      </c>
      <c r="U28" s="31">
        <f>U24*$B$28</f>
        <v>129509.66652400001</v>
      </c>
      <c r="V28" s="53"/>
      <c r="W28" s="31">
        <f>W24*$B$28</f>
        <v>25507.478640000012</v>
      </c>
      <c r="X28" s="31">
        <f>X24*$B$28</f>
        <v>124536.51336000004</v>
      </c>
      <c r="Y28" s="53"/>
      <c r="Z28" s="31">
        <f>Z24*$B$28</f>
        <v>24488.881480000007</v>
      </c>
      <c r="AA28" s="31">
        <f>AA24*$B$28</f>
        <v>119563.36252000002</v>
      </c>
      <c r="AB28" s="53"/>
      <c r="AC28" s="31">
        <f>AC24*$B$28</f>
        <v>23471.676620000006</v>
      </c>
      <c r="AD28" s="31">
        <f>AD24*$B$28</f>
        <v>114597.00938</v>
      </c>
      <c r="AE28" s="53"/>
      <c r="AF28" s="31">
        <f>AF24*$B$28</f>
        <v>22454.471760000008</v>
      </c>
      <c r="AG28" s="31">
        <f>AG24*$B$28</f>
        <v>109630.65624000001</v>
      </c>
      <c r="AH28" s="53"/>
      <c r="AI28" s="31">
        <f>AI24*$B$28</f>
        <v>21435.874124000005</v>
      </c>
      <c r="AJ28" s="31">
        <f>AJ24*$B$28</f>
        <v>104657.50307600001</v>
      </c>
      <c r="AK28" s="53"/>
      <c r="AL28" s="31">
        <f>AL24*$B$28</f>
        <v>20417.276964000004</v>
      </c>
      <c r="AM28" s="31">
        <f>AM24*$B$28</f>
        <v>99684.352236000006</v>
      </c>
      <c r="AN28" s="53"/>
      <c r="AO28" s="31">
        <f>AO24*$B$28</f>
        <v>19400.073532000006</v>
      </c>
      <c r="AP28" s="31">
        <f>AP24*$B$28</f>
        <v>94718.006068000002</v>
      </c>
      <c r="AQ28" s="53"/>
      <c r="AR28" s="31">
        <f>AR24*$C$28</f>
        <v>18382.8701</v>
      </c>
      <c r="AS28" s="31">
        <f>AS24*$C$28</f>
        <v>89751.659899999999</v>
      </c>
      <c r="AT28" s="53"/>
      <c r="AU28" s="31">
        <f>AU24*$C$28</f>
        <v>17364.273416000004</v>
      </c>
      <c r="AV28" s="31">
        <f>AV24*$C$28</f>
        <v>84778.511384000012</v>
      </c>
      <c r="AW28" s="53"/>
      <c r="AX28" s="31">
        <f>AX24*$C$28</f>
        <v>16345.676732000007</v>
      </c>
      <c r="AY28" s="31">
        <f>AY24*$C$28</f>
        <v>79805.362868000026</v>
      </c>
      <c r="AZ28" s="53"/>
      <c r="BA28" s="31">
        <f>BA24*$C$28</f>
        <v>15405.523896000002</v>
      </c>
      <c r="BB28" s="31">
        <f>BB24*$C$28</f>
        <v>75215.204904000013</v>
      </c>
      <c r="BC28" s="53"/>
      <c r="BD28" s="31">
        <f>BD24*$C$28</f>
        <v>14618.215612000002</v>
      </c>
      <c r="BE28" s="31">
        <f>BE24*$C$28</f>
        <v>71371.287987999996</v>
      </c>
    </row>
    <row r="29" spans="1:57" x14ac:dyDescent="0.25">
      <c r="A29" s="13" t="s">
        <v>53</v>
      </c>
      <c r="B29" s="49">
        <v>0.4</v>
      </c>
      <c r="C29" s="56">
        <f>+B29</f>
        <v>0.4</v>
      </c>
      <c r="D29" s="54"/>
      <c r="E29" s="31">
        <f>E24*$B$29</f>
        <v>8816.6668200000004</v>
      </c>
      <c r="F29" s="31">
        <f>F24*$B$29</f>
        <v>43046.079180000001</v>
      </c>
      <c r="G29" s="54"/>
      <c r="H29" s="31">
        <f>H24*$B$29</f>
        <v>19227.2346</v>
      </c>
      <c r="I29" s="31">
        <f>I24*$B$29</f>
        <v>93874.145399999979</v>
      </c>
      <c r="J29" s="54"/>
      <c r="K29" s="31">
        <f>K24*$B$29</f>
        <v>20464.954960000003</v>
      </c>
      <c r="L29" s="31">
        <f>L24*$B$29</f>
        <v>99917.133039999986</v>
      </c>
      <c r="M29" s="54"/>
      <c r="N29" s="31">
        <f>N24*$B$29</f>
        <v>20072.917280000005</v>
      </c>
      <c r="O29" s="31">
        <f>O24*$B$29</f>
        <v>98003.066720000003</v>
      </c>
      <c r="P29" s="54"/>
      <c r="Q29" s="31">
        <f>Q24*$B$29</f>
        <v>19673.772580000004</v>
      </c>
      <c r="R29" s="31">
        <f>R24*$B$29</f>
        <v>96054.301420000018</v>
      </c>
      <c r="S29" s="54"/>
      <c r="T29" s="31">
        <f>T24*$B$29</f>
        <v>18947.197340000002</v>
      </c>
      <c r="U29" s="31">
        <f>U24*$B$29</f>
        <v>92506.90466</v>
      </c>
      <c r="V29" s="54"/>
      <c r="W29" s="31">
        <f>W24*$B$29</f>
        <v>18219.627600000007</v>
      </c>
      <c r="X29" s="31">
        <f>X24*$B$29</f>
        <v>88954.652400000021</v>
      </c>
      <c r="Y29" s="54"/>
      <c r="Z29" s="31">
        <f>Z24*$B$29</f>
        <v>17492.058200000003</v>
      </c>
      <c r="AA29" s="31">
        <f>AA24*$B$29</f>
        <v>85402.401800000007</v>
      </c>
      <c r="AB29" s="54"/>
      <c r="AC29" s="31">
        <f>AC24*$B$29</f>
        <v>16765.483300000004</v>
      </c>
      <c r="AD29" s="31">
        <f>AD24*$B$29</f>
        <v>81855.006699999998</v>
      </c>
      <c r="AE29" s="54"/>
      <c r="AF29" s="31">
        <f>AF24*$B$29</f>
        <v>16038.908400000004</v>
      </c>
      <c r="AG29" s="31">
        <f>AG24*$B$29</f>
        <v>78307.611600000004</v>
      </c>
      <c r="AH29" s="54"/>
      <c r="AI29" s="31">
        <f>AI24*$B$29</f>
        <v>15311.338660000003</v>
      </c>
      <c r="AJ29" s="31">
        <f>AJ24*$B$29</f>
        <v>74755.35934000001</v>
      </c>
      <c r="AK29" s="54"/>
      <c r="AL29" s="31">
        <f>AL24*$B$29</f>
        <v>14583.769260000001</v>
      </c>
      <c r="AM29" s="31">
        <f>AM24*$B$29</f>
        <v>71203.108739999996</v>
      </c>
      <c r="AN29" s="54"/>
      <c r="AO29" s="31">
        <f>AO24*$B$29</f>
        <v>13857.195380000003</v>
      </c>
      <c r="AP29" s="31">
        <f>AP24*$B$29</f>
        <v>67655.71862</v>
      </c>
      <c r="AQ29" s="54"/>
      <c r="AR29" s="31">
        <f>AR24*$C$29</f>
        <v>13130.621500000001</v>
      </c>
      <c r="AS29" s="31">
        <f>AS24*$C$29</f>
        <v>64108.328499999996</v>
      </c>
      <c r="AT29" s="54"/>
      <c r="AU29" s="31">
        <f>AU24*$C$29</f>
        <v>12403.052440000003</v>
      </c>
      <c r="AV29" s="31">
        <f>AV24*$C$29</f>
        <v>60556.079560000013</v>
      </c>
      <c r="AW29" s="54"/>
      <c r="AX29" s="31">
        <f>AX24*$C$29</f>
        <v>11675.483380000005</v>
      </c>
      <c r="AY29" s="31">
        <f>AY24*$C$29</f>
        <v>57003.830620000015</v>
      </c>
      <c r="AZ29" s="54"/>
      <c r="BA29" s="31">
        <f>BA24*$C$29</f>
        <v>11003.945640000002</v>
      </c>
      <c r="BB29" s="31">
        <f>BB24*$C$29</f>
        <v>53725.146360000006</v>
      </c>
      <c r="BC29" s="54"/>
      <c r="BD29" s="31">
        <f>BD24*$C$29</f>
        <v>10441.582580000002</v>
      </c>
      <c r="BE29" s="31">
        <f>BE24*$C$29</f>
        <v>50979.491419999998</v>
      </c>
    </row>
    <row r="30" spans="1:57" x14ac:dyDescent="0.25">
      <c r="A30" s="13"/>
      <c r="B30" s="13"/>
      <c r="C30" s="140"/>
      <c r="D30" s="13"/>
      <c r="E30" s="55"/>
      <c r="F30" s="13"/>
      <c r="G30" s="13"/>
      <c r="H30" s="18"/>
      <c r="I30" s="13"/>
      <c r="J30" s="13"/>
      <c r="K30" s="18"/>
      <c r="L30" s="13"/>
      <c r="M30" s="13"/>
      <c r="N30" s="18"/>
      <c r="O30" s="13"/>
      <c r="P30" s="13"/>
      <c r="Q30" s="18"/>
      <c r="R30" s="13"/>
      <c r="S30" s="13"/>
      <c r="T30" s="18"/>
      <c r="U30" s="13"/>
      <c r="V30" s="13"/>
      <c r="W30" s="18"/>
      <c r="X30" s="13"/>
      <c r="Y30" s="13"/>
      <c r="Z30" s="18"/>
      <c r="AA30" s="13"/>
      <c r="AB30" s="13"/>
      <c r="AC30" s="18"/>
      <c r="AD30" s="13"/>
      <c r="AE30" s="13"/>
      <c r="AF30" s="18"/>
      <c r="AG30" s="13"/>
      <c r="AH30" s="13"/>
      <c r="AI30" s="18"/>
      <c r="AJ30" s="13"/>
      <c r="AK30" s="13"/>
      <c r="AL30" s="18"/>
      <c r="AM30" s="13"/>
      <c r="AN30" s="13"/>
      <c r="AO30" s="18"/>
      <c r="AP30" s="13"/>
      <c r="AQ30" s="13"/>
      <c r="AR30" s="18"/>
      <c r="AS30" s="13"/>
      <c r="AT30" s="13"/>
      <c r="AU30" s="18"/>
      <c r="AV30" s="13"/>
      <c r="AW30" s="13"/>
      <c r="AX30" s="18"/>
      <c r="AY30" s="13"/>
      <c r="AZ30" s="13"/>
      <c r="BA30" s="18"/>
      <c r="BB30" s="13"/>
      <c r="BC30" s="13"/>
      <c r="BD30" s="18"/>
      <c r="BE30" s="13"/>
    </row>
    <row r="31" spans="1:57" x14ac:dyDescent="0.25">
      <c r="A31" s="13" t="s">
        <v>54</v>
      </c>
      <c r="B31" s="56">
        <v>2.1100000000000001E-2</v>
      </c>
      <c r="C31" s="56">
        <v>2.7199999999999998E-2</v>
      </c>
      <c r="D31" s="57"/>
      <c r="E31" s="31">
        <f>E27*$B$31</f>
        <v>18.603166990200002</v>
      </c>
      <c r="F31" s="31">
        <f>F27*$B$31</f>
        <v>90.827227069800003</v>
      </c>
      <c r="G31" s="57"/>
      <c r="H31" s="31">
        <f>H27*$B$31</f>
        <v>40.569465006000001</v>
      </c>
      <c r="I31" s="31">
        <f>I27*$B$31</f>
        <v>198.07444679399995</v>
      </c>
      <c r="J31" s="57"/>
      <c r="K31" s="31">
        <f>K27*$B$31</f>
        <v>43.181054965600005</v>
      </c>
      <c r="L31" s="31">
        <f>L27*$B$31</f>
        <v>210.8251507144</v>
      </c>
      <c r="M31" s="57"/>
      <c r="N31" s="31">
        <f>N27*$B$31</f>
        <v>42.353855460800013</v>
      </c>
      <c r="O31" s="31">
        <f>O27*$B$31</f>
        <v>206.78647077920002</v>
      </c>
      <c r="P31" s="57"/>
      <c r="Q31" s="31">
        <f>Q27*$B$31</f>
        <v>41.511660143800007</v>
      </c>
      <c r="R31" s="31">
        <f>R27*$B$31</f>
        <v>202.67457599620002</v>
      </c>
      <c r="S31" s="57"/>
      <c r="T31" s="31">
        <f>T27*$B$31</f>
        <v>39.978586387400007</v>
      </c>
      <c r="U31" s="31">
        <f>U27*$B$31</f>
        <v>195.1895688326</v>
      </c>
      <c r="V31" s="57"/>
      <c r="W31" s="31">
        <f>W27*$B$31</f>
        <v>38.443414236000017</v>
      </c>
      <c r="X31" s="31">
        <f>X27*$B$31</f>
        <v>187.69431656400008</v>
      </c>
      <c r="Y31" s="57"/>
      <c r="Z31" s="31">
        <f>Z27*$B$31</f>
        <v>36.908242802000011</v>
      </c>
      <c r="AA31" s="31">
        <f>AA27*$B$31</f>
        <v>180.19906779800002</v>
      </c>
      <c r="AB31" s="57"/>
      <c r="AC31" s="31">
        <f>AC27*$B$31</f>
        <v>35.375169763000002</v>
      </c>
      <c r="AD31" s="31">
        <f>AD27*$B$31</f>
        <v>172.71406413699998</v>
      </c>
      <c r="AE31" s="57"/>
      <c r="AF31" s="31">
        <f>AF27*$B$31</f>
        <v>33.842096724000008</v>
      </c>
      <c r="AG31" s="31">
        <f>AG27*$B$31</f>
        <v>165.22906047600003</v>
      </c>
      <c r="AH31" s="57"/>
      <c r="AI31" s="31">
        <f>AI27*$B$31</f>
        <v>32.30692457260001</v>
      </c>
      <c r="AJ31" s="31">
        <f>AJ27*$B$31</f>
        <v>157.73380820740002</v>
      </c>
      <c r="AK31" s="57"/>
      <c r="AL31" s="31">
        <f>AL27*$B$31</f>
        <v>30.771753138600005</v>
      </c>
      <c r="AM31" s="31">
        <f>AM27*$B$31</f>
        <v>150.23855944140001</v>
      </c>
      <c r="AN31" s="57"/>
      <c r="AO31" s="31">
        <f>AO27*$B$31</f>
        <v>29.238682251800007</v>
      </c>
      <c r="AP31" s="31">
        <f>AP27*$B$31</f>
        <v>142.75356628820001</v>
      </c>
      <c r="AQ31" s="57"/>
      <c r="AR31" s="31">
        <f>AR27*$C$31</f>
        <v>35.71529048</v>
      </c>
      <c r="AS31" s="31">
        <f>AS27*$C$31</f>
        <v>174.37465351999995</v>
      </c>
      <c r="AT31" s="57"/>
      <c r="AU31" s="31">
        <f>AU27*$C$31</f>
        <v>33.736302636800005</v>
      </c>
      <c r="AV31" s="31">
        <f>AV27*$C$31</f>
        <v>164.7125364032</v>
      </c>
      <c r="AW31" s="57"/>
      <c r="AX31" s="31">
        <f>AX27*$C$31</f>
        <v>31.757314793600006</v>
      </c>
      <c r="AY31" s="31">
        <f>AY27*$C$31</f>
        <v>155.0504192864</v>
      </c>
      <c r="AZ31" s="57"/>
      <c r="BA31" s="31">
        <f>BA27*$C$31</f>
        <v>29.930732140800004</v>
      </c>
      <c r="BB31" s="31">
        <f>BB27*$C$31</f>
        <v>146.13239809919997</v>
      </c>
      <c r="BC31" s="57"/>
      <c r="BD31" s="31">
        <f>BD27*$C$31</f>
        <v>28.401104617600001</v>
      </c>
      <c r="BE31" s="31">
        <f>BE27*$C$31</f>
        <v>138.66421666239998</v>
      </c>
    </row>
    <row r="32" spans="1:57" x14ac:dyDescent="0.25">
      <c r="A32" s="13" t="s">
        <v>55</v>
      </c>
      <c r="B32" s="56">
        <v>4.9399999999999999E-2</v>
      </c>
      <c r="C32" s="56">
        <v>4.8300000000000003E-2</v>
      </c>
      <c r="D32" s="57"/>
      <c r="E32" s="31">
        <f>E28*$B$32</f>
        <v>609.76067727120005</v>
      </c>
      <c r="F32" s="31">
        <f>F28*$B$32</f>
        <v>2977.0668360887998</v>
      </c>
      <c r="G32" s="57"/>
      <c r="H32" s="31">
        <f>H28*$B$32</f>
        <v>1329.755544936</v>
      </c>
      <c r="I32" s="31">
        <f>I28*$B$32</f>
        <v>6492.3358958639983</v>
      </c>
      <c r="J32" s="57"/>
      <c r="K32" s="31">
        <f>K28*$B$32</f>
        <v>1415.3562850336</v>
      </c>
      <c r="L32" s="31">
        <f>L28*$B$32</f>
        <v>6910.2689210464005</v>
      </c>
      <c r="M32" s="57"/>
      <c r="N32" s="31">
        <f>N28*$B$32</f>
        <v>1388.2429590848003</v>
      </c>
      <c r="O32" s="31">
        <f>O28*$B$32</f>
        <v>6777.8920943552012</v>
      </c>
      <c r="P32" s="57"/>
      <c r="Q32" s="31">
        <f>Q28*$B$32</f>
        <v>1360.6381116328005</v>
      </c>
      <c r="R32" s="31">
        <f>R28*$B$32</f>
        <v>6643.1154862072008</v>
      </c>
      <c r="S32" s="57"/>
      <c r="T32" s="31">
        <f>T28*$B$32</f>
        <v>1310.3881680344002</v>
      </c>
      <c r="U32" s="31">
        <f>U28*$B$32</f>
        <v>6397.7775262856003</v>
      </c>
      <c r="V32" s="57"/>
      <c r="W32" s="31">
        <f>W28*$B$32</f>
        <v>1260.0694448160007</v>
      </c>
      <c r="X32" s="31">
        <f>X28*$B$32</f>
        <v>6152.103759984002</v>
      </c>
      <c r="Y32" s="57"/>
      <c r="Z32" s="31">
        <f>Z28*$B$32</f>
        <v>1209.7507451120005</v>
      </c>
      <c r="AA32" s="31">
        <f>AA28*$B$32</f>
        <v>5906.4301084880008</v>
      </c>
      <c r="AB32" s="57"/>
      <c r="AC32" s="31">
        <f>AC28*$B$32</f>
        <v>1159.5008250280002</v>
      </c>
      <c r="AD32" s="31">
        <f>AD28*$B$32</f>
        <v>5661.0922633720002</v>
      </c>
      <c r="AE32" s="57"/>
      <c r="AF32" s="31">
        <f>AF28*$B$32</f>
        <v>1109.2509049440005</v>
      </c>
      <c r="AG32" s="31">
        <f>AG28*$B$32</f>
        <v>5415.7544182560005</v>
      </c>
      <c r="AH32" s="57"/>
      <c r="AI32" s="31">
        <f>AI28*$B$32</f>
        <v>1058.9321817256002</v>
      </c>
      <c r="AJ32" s="31">
        <f>AJ28*$B$32</f>
        <v>5170.0806519544003</v>
      </c>
      <c r="AK32" s="57"/>
      <c r="AL32" s="31">
        <f>AL28*$B$32</f>
        <v>1008.6134820216002</v>
      </c>
      <c r="AM32" s="31">
        <f>AM28*$B$32</f>
        <v>4924.4070004584</v>
      </c>
      <c r="AN32" s="57"/>
      <c r="AO32" s="31">
        <f>AO28*$B$32</f>
        <v>958.36363248080022</v>
      </c>
      <c r="AP32" s="31">
        <f>AP28*$B$32</f>
        <v>4679.0694997592</v>
      </c>
      <c r="AQ32" s="57"/>
      <c r="AR32" s="31">
        <f>AR28*$C$32</f>
        <v>887.89262583000004</v>
      </c>
      <c r="AS32" s="31">
        <f>AS28*$C$32</f>
        <v>4335.0051731700005</v>
      </c>
      <c r="AT32" s="57"/>
      <c r="AU32" s="31">
        <f>AU28*$C$32</f>
        <v>838.69440599280017</v>
      </c>
      <c r="AV32" s="31">
        <f>AV28*$C$32</f>
        <v>4094.8020998472007</v>
      </c>
      <c r="AW32" s="57"/>
      <c r="AX32" s="31">
        <f>AX28*$C$32</f>
        <v>789.49618615560041</v>
      </c>
      <c r="AY32" s="31">
        <f>AY28*$C$32</f>
        <v>3854.5990265244013</v>
      </c>
      <c r="AZ32" s="57"/>
      <c r="BA32" s="31">
        <f>BA28*$C$32</f>
        <v>744.08680417680011</v>
      </c>
      <c r="BB32" s="31">
        <f>BB28*$C$32</f>
        <v>3632.8943968632007</v>
      </c>
      <c r="BC32" s="57"/>
      <c r="BD32" s="31">
        <f>BD28*$C$32</f>
        <v>706.05981405960017</v>
      </c>
      <c r="BE32" s="31">
        <f>BE28*$C$32</f>
        <v>3447.2332098204001</v>
      </c>
    </row>
    <row r="33" spans="1:64" x14ac:dyDescent="0.25">
      <c r="A33" s="13" t="s">
        <v>56</v>
      </c>
      <c r="B33" s="56">
        <v>9.3600000000000003E-2</v>
      </c>
      <c r="C33" s="56">
        <v>9.11E-2</v>
      </c>
      <c r="D33" s="57"/>
      <c r="E33" s="31">
        <f>E29*$B$33</f>
        <v>825.240014352</v>
      </c>
      <c r="F33" s="51">
        <f>F29*$B$33</f>
        <v>4029.113011248</v>
      </c>
      <c r="G33" s="57"/>
      <c r="H33" s="31">
        <f>H29*$B$33</f>
        <v>1799.6691585600001</v>
      </c>
      <c r="I33" s="51">
        <f>I29*$B$33</f>
        <v>8786.6200094399992</v>
      </c>
      <c r="J33" s="57"/>
      <c r="K33" s="31">
        <f>K29*$B$33</f>
        <v>1915.5197842560003</v>
      </c>
      <c r="L33" s="51">
        <f>L29*$B$33</f>
        <v>9352.2436525439989</v>
      </c>
      <c r="M33" s="57"/>
      <c r="N33" s="31">
        <f>N29*$B$33</f>
        <v>1878.8250574080005</v>
      </c>
      <c r="O33" s="51">
        <f>O29*$B$33</f>
        <v>9173.0870449920003</v>
      </c>
      <c r="P33" s="57"/>
      <c r="Q33" s="31">
        <f>Q29*$B$33</f>
        <v>1841.4651134880005</v>
      </c>
      <c r="R33" s="51">
        <f>R29*$B$33</f>
        <v>8990.6826129120018</v>
      </c>
      <c r="S33" s="57"/>
      <c r="T33" s="31">
        <f>T29*$B$33</f>
        <v>1773.4576710240003</v>
      </c>
      <c r="U33" s="51">
        <f>U29*$B$33</f>
        <v>8658.6462761759994</v>
      </c>
      <c r="V33" s="57"/>
      <c r="W33" s="31">
        <f>W29*$B$33</f>
        <v>1705.3571433600007</v>
      </c>
      <c r="X33" s="51">
        <f>X29*$B$33</f>
        <v>8326.1554646400018</v>
      </c>
      <c r="Y33" s="57"/>
      <c r="Z33" s="31">
        <f>Z29*$B$33</f>
        <v>1637.2566475200003</v>
      </c>
      <c r="AA33" s="51">
        <f>AA29*$B$33</f>
        <v>7993.6648084800008</v>
      </c>
      <c r="AB33" s="57"/>
      <c r="AC33" s="31">
        <f>AC29*$B$33</f>
        <v>1569.2492368800004</v>
      </c>
      <c r="AD33" s="51">
        <f>AD29*$B$33</f>
        <v>7661.6286271199997</v>
      </c>
      <c r="AE33" s="57"/>
      <c r="AF33" s="31">
        <f>AF29*$B$33</f>
        <v>1501.2418262400004</v>
      </c>
      <c r="AG33" s="51">
        <f>AG29*$B$33</f>
        <v>7329.5924457600004</v>
      </c>
      <c r="AH33" s="57"/>
      <c r="AI33" s="31">
        <f>AI29*$B$33</f>
        <v>1433.1412985760003</v>
      </c>
      <c r="AJ33" s="51">
        <f>AJ29*$B$33</f>
        <v>6997.1016342240009</v>
      </c>
      <c r="AK33" s="57"/>
      <c r="AL33" s="31">
        <f>AL29*$B$33</f>
        <v>1365.0408027360002</v>
      </c>
      <c r="AM33" s="51">
        <f>AM29*$B$33</f>
        <v>6664.6109780639999</v>
      </c>
      <c r="AN33" s="57"/>
      <c r="AO33" s="31">
        <f>AO29*$B$33</f>
        <v>1297.0334875680003</v>
      </c>
      <c r="AP33" s="51">
        <f>AP29*$B$33</f>
        <v>6332.5752628320006</v>
      </c>
      <c r="AQ33" s="57"/>
      <c r="AR33" s="31">
        <f>AR29*$C$33</f>
        <v>1196.19961865</v>
      </c>
      <c r="AS33" s="51">
        <f>AS29*$C$33</f>
        <v>5840.2687263499993</v>
      </c>
      <c r="AT33" s="57"/>
      <c r="AU33" s="31">
        <f>AU29*$C$33</f>
        <v>1129.9180772840002</v>
      </c>
      <c r="AV33" s="51">
        <f>AV29*$C$33</f>
        <v>5516.6588479160009</v>
      </c>
      <c r="AW33" s="57"/>
      <c r="AX33" s="31">
        <f>AX29*$C$33</f>
        <v>1063.6365359180004</v>
      </c>
      <c r="AY33" s="51">
        <f>AY29*$C$33</f>
        <v>5193.0489694820017</v>
      </c>
      <c r="AZ33" s="57"/>
      <c r="BA33" s="31">
        <f>BA29*$C$33</f>
        <v>1002.4594478040002</v>
      </c>
      <c r="BB33" s="51">
        <f>BB29*$C$33</f>
        <v>4894.360833396001</v>
      </c>
      <c r="BC33" s="57"/>
      <c r="BD33" s="31">
        <f>BD29*$C$33</f>
        <v>951.22817303800014</v>
      </c>
      <c r="BE33" s="51">
        <f>BE29*$C$33</f>
        <v>4644.2316683620002</v>
      </c>
    </row>
    <row r="34" spans="1:64" x14ac:dyDescent="0.25">
      <c r="A34" s="58" t="s">
        <v>57</v>
      </c>
      <c r="B34" s="13"/>
      <c r="C34" s="31"/>
      <c r="D34" s="13"/>
      <c r="E34" s="59">
        <f>SUM(E31:E33)</f>
        <v>1453.6038586134</v>
      </c>
      <c r="F34" s="59">
        <f>SUM(F31:F33)</f>
        <v>7097.0070744065997</v>
      </c>
      <c r="G34" s="13"/>
      <c r="H34" s="59">
        <f>SUM(H31:H33)</f>
        <v>3169.9941685020003</v>
      </c>
      <c r="I34" s="59">
        <f>SUM(I31:I33)</f>
        <v>15477.030352097998</v>
      </c>
      <c r="J34" s="13"/>
      <c r="K34" s="59">
        <f>SUM(K31:K33)</f>
        <v>3374.0571242552005</v>
      </c>
      <c r="L34" s="59">
        <f>SUM(L31:L33)</f>
        <v>16473.337724304798</v>
      </c>
      <c r="M34" s="13"/>
      <c r="N34" s="59">
        <f>SUM(N31:N33)</f>
        <v>3309.4218719536011</v>
      </c>
      <c r="O34" s="59">
        <f>SUM(O31:O33)</f>
        <v>16157.7656101264</v>
      </c>
      <c r="P34" s="13"/>
      <c r="Q34" s="59">
        <f>SUM(Q31:Q33)</f>
        <v>3243.6148852646011</v>
      </c>
      <c r="R34" s="59">
        <f>SUM(R31:R33)</f>
        <v>15836.472675115403</v>
      </c>
      <c r="S34" s="13"/>
      <c r="T34" s="59">
        <f>SUM(T31:T33)</f>
        <v>3123.8244254458004</v>
      </c>
      <c r="U34" s="59">
        <f>SUM(U31:U33)</f>
        <v>15251.613371294199</v>
      </c>
      <c r="V34" s="13"/>
      <c r="W34" s="59">
        <f>SUM(W31:W33)</f>
        <v>3003.8700024120017</v>
      </c>
      <c r="X34" s="59">
        <f>SUM(X31:X33)</f>
        <v>14665.953541188004</v>
      </c>
      <c r="Y34" s="13"/>
      <c r="Z34" s="59">
        <f>SUM(Z31:Z33)</f>
        <v>2883.9156354340007</v>
      </c>
      <c r="AA34" s="59">
        <f>SUM(AA31:AA33)</f>
        <v>14080.293984766002</v>
      </c>
      <c r="AB34" s="13"/>
      <c r="AC34" s="59">
        <f>SUM(AC31:AC33)</f>
        <v>2764.1252316710006</v>
      </c>
      <c r="AD34" s="59">
        <f>SUM(AD31:AD33)</f>
        <v>13495.434954629</v>
      </c>
      <c r="AE34" s="13"/>
      <c r="AF34" s="59">
        <f>SUM(AF31:AF33)</f>
        <v>2644.334827908001</v>
      </c>
      <c r="AG34" s="59">
        <f>SUM(AG31:AG33)</f>
        <v>12910.575924492001</v>
      </c>
      <c r="AH34" s="13"/>
      <c r="AI34" s="59">
        <f>SUM(AI31:AI33)</f>
        <v>2524.3804048742004</v>
      </c>
      <c r="AJ34" s="59">
        <f>SUM(AJ31:AJ33)</f>
        <v>12324.916094385801</v>
      </c>
      <c r="AK34" s="13"/>
      <c r="AL34" s="59">
        <f>SUM(AL31:AL33)</f>
        <v>2404.4260378962003</v>
      </c>
      <c r="AM34" s="59">
        <f>SUM(AM31:AM33)</f>
        <v>11739.2565379638</v>
      </c>
      <c r="AN34" s="13"/>
      <c r="AO34" s="59">
        <f>SUM(AO31:AO33)</f>
        <v>2284.6358023006005</v>
      </c>
      <c r="AP34" s="59">
        <f>SUM(AP31:AP33)</f>
        <v>11154.398328879401</v>
      </c>
      <c r="AQ34" s="13"/>
      <c r="AR34" s="59">
        <f>SUM(AR31:AR33)</f>
        <v>2119.8075349600003</v>
      </c>
      <c r="AS34" s="59">
        <f>SUM(AS31:AS33)</f>
        <v>10349.648553039999</v>
      </c>
      <c r="AT34" s="13"/>
      <c r="AU34" s="59">
        <f>SUM(AU31:AU33)</f>
        <v>2002.3487859136003</v>
      </c>
      <c r="AV34" s="59">
        <f>SUM(AV31:AV33)</f>
        <v>9776.173484166402</v>
      </c>
      <c r="AW34" s="13"/>
      <c r="AX34" s="59">
        <f>SUM(AX31:AX33)</f>
        <v>1884.8900368672007</v>
      </c>
      <c r="AY34" s="59">
        <f>SUM(AY31:AY33)</f>
        <v>9202.6984152928035</v>
      </c>
      <c r="AZ34" s="13"/>
      <c r="BA34" s="59">
        <f>SUM(BA31:BA33)</f>
        <v>1776.4769841216003</v>
      </c>
      <c r="BB34" s="59">
        <f>SUM(BB31:BB33)</f>
        <v>8673.3876283584013</v>
      </c>
      <c r="BC34" s="13"/>
      <c r="BD34" s="59">
        <f>SUM(BD31:BD33)</f>
        <v>1685.6890917152004</v>
      </c>
      <c r="BE34" s="59">
        <f>SUM(BE31:BE33)</f>
        <v>8230.1290948448004</v>
      </c>
    </row>
    <row r="35" spans="1:64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</row>
    <row r="36" spans="1:64" x14ac:dyDescent="0.25">
      <c r="A36" s="13" t="s">
        <v>58</v>
      </c>
      <c r="B36" s="13"/>
      <c r="C36" s="60"/>
      <c r="D36" s="13"/>
      <c r="E36" s="61">
        <f>E21+E22</f>
        <v>0</v>
      </c>
      <c r="F36" s="31">
        <f>F22</f>
        <v>0</v>
      </c>
      <c r="G36" s="13"/>
      <c r="H36" s="61">
        <f>H21+H22</f>
        <v>0</v>
      </c>
      <c r="I36" s="31">
        <f>I22</f>
        <v>0</v>
      </c>
      <c r="J36" s="13"/>
      <c r="K36" s="61">
        <f>K21+K22</f>
        <v>0</v>
      </c>
      <c r="L36" s="31">
        <f>L22</f>
        <v>0</v>
      </c>
      <c r="M36" s="13"/>
      <c r="N36" s="61">
        <f>N21+N22</f>
        <v>0</v>
      </c>
      <c r="O36" s="31">
        <f>O22</f>
        <v>0</v>
      </c>
      <c r="P36" s="13"/>
      <c r="Q36" s="61">
        <f>Q21+Q22</f>
        <v>0</v>
      </c>
      <c r="R36" s="61">
        <f>R22</f>
        <v>0</v>
      </c>
      <c r="S36" s="13"/>
      <c r="T36" s="61">
        <f>T21+T22</f>
        <v>0</v>
      </c>
      <c r="U36" s="61">
        <f>U22</f>
        <v>0</v>
      </c>
      <c r="V36" s="13"/>
      <c r="W36" s="61">
        <f>W21+W22</f>
        <v>0</v>
      </c>
      <c r="X36" s="61">
        <f>X22</f>
        <v>0</v>
      </c>
      <c r="Y36" s="13"/>
      <c r="Z36" s="61">
        <f>Z21+Z22</f>
        <v>0</v>
      </c>
      <c r="AA36" s="61">
        <f>AA22</f>
        <v>0</v>
      </c>
      <c r="AB36" s="13"/>
      <c r="AC36" s="61">
        <f>AC21+AC22</f>
        <v>0</v>
      </c>
      <c r="AD36" s="61">
        <f>AD22</f>
        <v>0</v>
      </c>
      <c r="AE36" s="13"/>
      <c r="AF36" s="61">
        <f>AF21+AF22</f>
        <v>0</v>
      </c>
      <c r="AG36" s="61">
        <f>AG22</f>
        <v>0</v>
      </c>
      <c r="AH36" s="13"/>
      <c r="AI36" s="61">
        <f>AI21+AI22</f>
        <v>0</v>
      </c>
      <c r="AJ36" s="61">
        <f>AJ22</f>
        <v>0</v>
      </c>
      <c r="AK36" s="13"/>
      <c r="AL36" s="61">
        <f>AL21+AL22</f>
        <v>0</v>
      </c>
      <c r="AM36" s="61">
        <f>AM22</f>
        <v>0</v>
      </c>
      <c r="AN36" s="13"/>
      <c r="AO36" s="61">
        <f>AO21+AO22</f>
        <v>0</v>
      </c>
      <c r="AP36" s="61">
        <f>AP22</f>
        <v>0</v>
      </c>
      <c r="AQ36" s="13"/>
      <c r="AR36" s="61">
        <f>AR21+AR22</f>
        <v>0</v>
      </c>
      <c r="AS36" s="61">
        <f>AS22</f>
        <v>0</v>
      </c>
      <c r="AT36" s="13"/>
      <c r="AU36" s="61">
        <f>AU21+AU22</f>
        <v>0</v>
      </c>
      <c r="AV36" s="61">
        <f>AV22</f>
        <v>0</v>
      </c>
      <c r="AW36" s="13"/>
      <c r="AX36" s="61">
        <f>AX21+AX22</f>
        <v>0</v>
      </c>
      <c r="AY36" s="61">
        <f>AY22</f>
        <v>0</v>
      </c>
      <c r="AZ36" s="13"/>
      <c r="BA36" s="61">
        <f>BA21+BA22</f>
        <v>0</v>
      </c>
      <c r="BB36" s="61">
        <f>BB22</f>
        <v>0</v>
      </c>
      <c r="BC36" s="13"/>
      <c r="BD36" s="61">
        <f>BD21+BD22</f>
        <v>0</v>
      </c>
      <c r="BE36" s="61">
        <f>BE22</f>
        <v>0</v>
      </c>
    </row>
    <row r="37" spans="1:64" x14ac:dyDescent="0.25">
      <c r="A37" s="13" t="s">
        <v>59</v>
      </c>
      <c r="B37" s="33"/>
      <c r="C37" s="31"/>
      <c r="D37" s="18">
        <f>D77</f>
        <v>3554.13</v>
      </c>
      <c r="E37" s="31">
        <f>D37*E$19</f>
        <v>604.20210000000009</v>
      </c>
      <c r="F37" s="31">
        <f>D37*F$19</f>
        <v>2949.9279000000001</v>
      </c>
      <c r="G37" s="34">
        <f>E75+E76</f>
        <v>8762.77</v>
      </c>
      <c r="H37" s="31">
        <f>G37*H$19</f>
        <v>1489.6709000000001</v>
      </c>
      <c r="I37" s="31">
        <f>G37*I$19</f>
        <v>7273.0991000000004</v>
      </c>
      <c r="J37" s="34">
        <f>F75+F76</f>
        <v>10475.9</v>
      </c>
      <c r="K37" s="31">
        <f>J37*K$19</f>
        <v>1780.903</v>
      </c>
      <c r="L37" s="31">
        <f>J37*L$19</f>
        <v>8694.9969999999994</v>
      </c>
      <c r="M37" s="34">
        <f>G75+G76</f>
        <v>10567.08</v>
      </c>
      <c r="N37" s="31">
        <f>M37*N$19</f>
        <v>1796.4036000000001</v>
      </c>
      <c r="O37" s="31">
        <f>M37*O$19</f>
        <v>8770.6764000000003</v>
      </c>
      <c r="P37" s="34">
        <f>H75+H76</f>
        <v>10684.93</v>
      </c>
      <c r="Q37" s="68">
        <f>P37*Q$19</f>
        <v>1816.4381000000001</v>
      </c>
      <c r="R37" s="31">
        <f>P37*R$19</f>
        <v>8868.4918999999991</v>
      </c>
      <c r="S37" s="34">
        <f>I75+I76</f>
        <v>10684.93</v>
      </c>
      <c r="T37" s="31">
        <f>S37*T$19</f>
        <v>1816.4381000000001</v>
      </c>
      <c r="U37" s="31">
        <f>S37*U$19</f>
        <v>8868.4918999999991</v>
      </c>
      <c r="V37" s="34">
        <f>J75+J76</f>
        <v>10714.18</v>
      </c>
      <c r="W37" s="31">
        <f>V37*W$19</f>
        <v>1821.4106000000002</v>
      </c>
      <c r="X37" s="31">
        <f>V37*X$19</f>
        <v>8892.7693999999992</v>
      </c>
      <c r="Y37" s="34">
        <f>K75+K76</f>
        <v>10684.92</v>
      </c>
      <c r="Z37" s="31">
        <f>Y37*Z$19</f>
        <v>1816.4364</v>
      </c>
      <c r="AA37" s="31">
        <f>Y37*AA$19</f>
        <v>8868.4835999999996</v>
      </c>
      <c r="AB37" s="34">
        <f>L75+L76</f>
        <v>10684.93</v>
      </c>
      <c r="AC37" s="31">
        <f>AB37*AC$19</f>
        <v>1816.4381000000001</v>
      </c>
      <c r="AD37" s="31">
        <f>AB37*AD$19</f>
        <v>8868.4918999999991</v>
      </c>
      <c r="AE37" s="34">
        <f>M75+M76</f>
        <v>10684.92</v>
      </c>
      <c r="AF37" s="31">
        <f>AE37*AF$19</f>
        <v>1816.4364</v>
      </c>
      <c r="AG37" s="31">
        <f>AE37*AG$19</f>
        <v>8868.4835999999996</v>
      </c>
      <c r="AH37" s="34">
        <f>N75+N76</f>
        <v>10714.19</v>
      </c>
      <c r="AI37" s="31">
        <f>AH37*AI$19</f>
        <v>1821.4123000000002</v>
      </c>
      <c r="AJ37" s="31">
        <f>AH37*AJ$19</f>
        <v>8892.7777000000006</v>
      </c>
      <c r="AK37" s="34">
        <f>O75+O76</f>
        <v>10684.91</v>
      </c>
      <c r="AL37" s="31">
        <f>AK37*AL$19</f>
        <v>1816.4347</v>
      </c>
      <c r="AM37" s="31">
        <f>AK37*AM$19</f>
        <v>8868.4753000000001</v>
      </c>
      <c r="AN37" s="34">
        <f>P75+P76</f>
        <v>10684.91</v>
      </c>
      <c r="AO37" s="31">
        <f>AN37*AO$19</f>
        <v>1816.4347</v>
      </c>
      <c r="AP37" s="31">
        <f>AN37*AP$19</f>
        <v>8868.4753000000001</v>
      </c>
      <c r="AQ37" s="34">
        <f>Q75+Q76</f>
        <v>10684.91</v>
      </c>
      <c r="AR37" s="31">
        <f>AQ37*AR$19</f>
        <v>1816.4347</v>
      </c>
      <c r="AS37" s="31">
        <f>AQ37*AS$19</f>
        <v>8868.4753000000001</v>
      </c>
      <c r="AT37" s="34">
        <f>R75+R76</f>
        <v>10714.18</v>
      </c>
      <c r="AU37" s="31">
        <f>AT37*AU$19</f>
        <v>1821.4106000000002</v>
      </c>
      <c r="AV37" s="31">
        <f>AT37*AV$19</f>
        <v>8892.7693999999992</v>
      </c>
      <c r="AW37" s="34">
        <f>S75+S76</f>
        <v>10684.91</v>
      </c>
      <c r="AX37" s="31">
        <f>AW37*AX$19</f>
        <v>1816.4347</v>
      </c>
      <c r="AY37" s="31">
        <f>AW37*AY$19</f>
        <v>8868.4753000000001</v>
      </c>
      <c r="AZ37" s="34">
        <f>T75+T76</f>
        <v>9066.2000000000007</v>
      </c>
      <c r="BA37" s="31">
        <f>AZ37*BA$19</f>
        <v>1541.2540000000001</v>
      </c>
      <c r="BB37" s="31">
        <f>AZ37*BB$19</f>
        <v>7524.9459999999999</v>
      </c>
      <c r="BC37" s="34">
        <f>U75+U76</f>
        <v>7473.89</v>
      </c>
      <c r="BD37" s="31">
        <f>BC37*BD$19</f>
        <v>1270.5613000000001</v>
      </c>
      <c r="BE37" s="31">
        <f>BC37*BE$19</f>
        <v>6203.3287</v>
      </c>
    </row>
    <row r="38" spans="1:64" x14ac:dyDescent="0.25">
      <c r="A38" s="13" t="s">
        <v>60</v>
      </c>
      <c r="B38" s="33"/>
      <c r="C38" s="62"/>
      <c r="D38" s="13"/>
      <c r="E38" s="18">
        <f>E65</f>
        <v>-129.09622233567342</v>
      </c>
      <c r="F38" s="18">
        <f>F65</f>
        <v>-630.29332081534619</v>
      </c>
      <c r="G38" s="33"/>
      <c r="H38" s="18">
        <f>H65</f>
        <v>-187.85426346122478</v>
      </c>
      <c r="I38" s="18">
        <f>I65</f>
        <v>-917.17081572244979</v>
      </c>
      <c r="J38" s="33"/>
      <c r="K38" s="18">
        <f>K65</f>
        <v>-67.596440573561893</v>
      </c>
      <c r="L38" s="18">
        <f>L65</f>
        <v>-330.02968044739094</v>
      </c>
      <c r="M38" s="33"/>
      <c r="N38" s="18">
        <f>N65</f>
        <v>13.46605901450973</v>
      </c>
      <c r="O38" s="18">
        <f>O65</f>
        <v>65.746052835546067</v>
      </c>
      <c r="P38" s="33"/>
      <c r="Q38" s="18">
        <f>Q65</f>
        <v>88.827076304572969</v>
      </c>
      <c r="R38" s="18">
        <f>R65</f>
        <v>433.6851372517383</v>
      </c>
      <c r="S38" s="33"/>
      <c r="T38" s="18">
        <f>T65</f>
        <v>162.70808825869065</v>
      </c>
      <c r="U38" s="18">
        <f>U65</f>
        <v>794.39831326301919</v>
      </c>
      <c r="V38" s="33"/>
      <c r="W38" s="18">
        <f>W65</f>
        <v>230.47628883710962</v>
      </c>
      <c r="X38" s="18">
        <f>X65</f>
        <v>1125.2665866752991</v>
      </c>
      <c r="Y38" s="33"/>
      <c r="Z38" s="18">
        <f>Z65</f>
        <v>287.41598404528645</v>
      </c>
      <c r="AA38" s="18">
        <f>AA65</f>
        <v>1403.2662750446329</v>
      </c>
      <c r="AB38" s="33"/>
      <c r="AC38" s="18">
        <f>AC65</f>
        <v>339.52036421666202</v>
      </c>
      <c r="AD38" s="18">
        <f>AD65</f>
        <v>1657.6582488225256</v>
      </c>
      <c r="AE38" s="33"/>
      <c r="AF38" s="18">
        <f>AF65</f>
        <v>385.49364286471126</v>
      </c>
      <c r="AG38" s="18">
        <f>AG65</f>
        <v>1882.1160210453554</v>
      </c>
      <c r="AH38" s="33"/>
      <c r="AI38" s="18">
        <f>AI65</f>
        <v>427.58850798700121</v>
      </c>
      <c r="AJ38" s="18">
        <f>AJ65</f>
        <v>2087.6380095835948</v>
      </c>
      <c r="AK38" s="33"/>
      <c r="AL38" s="18">
        <f>AL65</f>
        <v>460.90638094288619</v>
      </c>
      <c r="AM38" s="18">
        <f>AM65</f>
        <v>2250.3076246035025</v>
      </c>
      <c r="AN38" s="33"/>
      <c r="AO38" s="18">
        <f>AO65</f>
        <v>491.27923392117395</v>
      </c>
      <c r="AP38" s="18">
        <f>AP65</f>
        <v>2398.5986126739667</v>
      </c>
      <c r="AQ38" s="33"/>
      <c r="AR38" s="18">
        <f>AR65</f>
        <v>505.42526298050234</v>
      </c>
      <c r="AS38" s="18">
        <f>AS65</f>
        <v>2467.6645192577471</v>
      </c>
      <c r="AT38" s="33"/>
      <c r="AU38" s="18">
        <f>AU65</f>
        <v>529.78287812354529</v>
      </c>
      <c r="AV38" s="18">
        <f>AV65</f>
        <v>2586.5869931914272</v>
      </c>
      <c r="AW38" s="33"/>
      <c r="AX38" s="18">
        <f>AX65</f>
        <v>546.83554854907788</v>
      </c>
      <c r="AY38" s="18">
        <f>AY65</f>
        <v>2669.8441487984387</v>
      </c>
      <c r="AZ38" s="33"/>
      <c r="BA38" s="18">
        <f>BA65</f>
        <v>464.88829153760264</v>
      </c>
      <c r="BB38" s="18">
        <f>BB65</f>
        <v>2269.7487175071192</v>
      </c>
      <c r="BC38" s="33"/>
      <c r="BD38" s="18">
        <f>BD65</f>
        <v>384.99909458256025</v>
      </c>
      <c r="BE38" s="18">
        <f>BE65</f>
        <v>1879.7014617854406</v>
      </c>
    </row>
    <row r="39" spans="1:6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64" ht="15.75" thickBot="1" x14ac:dyDescent="0.3">
      <c r="A40" s="3" t="s">
        <v>61</v>
      </c>
      <c r="B40" s="13"/>
      <c r="C40" s="31"/>
      <c r="D40" s="13"/>
      <c r="E40" s="63">
        <f>SUM(E34:E38)</f>
        <v>1928.7097362777265</v>
      </c>
      <c r="F40" s="63">
        <f>SUM(F34:F38)</f>
        <v>9416.641653591254</v>
      </c>
      <c r="G40" s="13"/>
      <c r="H40" s="63">
        <f>SUM(H34:H38)</f>
        <v>4471.8108050407754</v>
      </c>
      <c r="I40" s="63">
        <f>SUM(I34:I38)</f>
        <v>21832.958636375548</v>
      </c>
      <c r="J40" s="13"/>
      <c r="K40" s="63">
        <f>SUM(K34:K38)</f>
        <v>5087.3636836816386</v>
      </c>
      <c r="L40" s="63">
        <f>SUM(L34:L38)</f>
        <v>24838.305043857406</v>
      </c>
      <c r="M40" s="13"/>
      <c r="N40" s="63">
        <f>SUM(N34:N38)</f>
        <v>5119.2915309681111</v>
      </c>
      <c r="O40" s="63">
        <f>SUM(O34:O38)</f>
        <v>24994.188062961948</v>
      </c>
      <c r="P40" s="13"/>
      <c r="Q40" s="63">
        <f>SUM(Q34:Q38)</f>
        <v>5148.8800615691744</v>
      </c>
      <c r="R40" s="63">
        <f>SUM(R34:R38)</f>
        <v>25138.64971236714</v>
      </c>
      <c r="S40" s="13"/>
      <c r="T40" s="63">
        <f>SUM(T34:T38)</f>
        <v>5102.9706137044914</v>
      </c>
      <c r="U40" s="63">
        <f>SUM(U34:U38)</f>
        <v>24914.503584557217</v>
      </c>
      <c r="V40" s="13"/>
      <c r="W40" s="63">
        <f>SUM(W34:W38)</f>
        <v>5055.7568912491115</v>
      </c>
      <c r="X40" s="63">
        <f>SUM(X34:X38)</f>
        <v>24683.989527863301</v>
      </c>
      <c r="Y40" s="13"/>
      <c r="Z40" s="63">
        <f>SUM(Z34:Z38)</f>
        <v>4987.7680194792874</v>
      </c>
      <c r="AA40" s="63">
        <f>SUM(AA34:AA38)</f>
        <v>24352.043859810634</v>
      </c>
      <c r="AB40" s="13"/>
      <c r="AC40" s="63">
        <f>SUM(AC34:AC38)</f>
        <v>4920.0836958876625</v>
      </c>
      <c r="AD40" s="63">
        <f>SUM(AD34:AD38)</f>
        <v>24021.585103451522</v>
      </c>
      <c r="AE40" s="13"/>
      <c r="AF40" s="63">
        <f>SUM(AF34:AF38)</f>
        <v>4846.2648707727121</v>
      </c>
      <c r="AG40" s="63">
        <f>SUM(AG34:AG38)</f>
        <v>23661.175545537357</v>
      </c>
      <c r="AH40" s="13"/>
      <c r="AI40" s="63">
        <f>SUM(AI34:AI38)</f>
        <v>4773.3812128612017</v>
      </c>
      <c r="AJ40" s="63">
        <f>SUM(AJ34:AJ38)</f>
        <v>23305.331803969395</v>
      </c>
      <c r="AK40" s="13"/>
      <c r="AL40" s="63">
        <f>SUM(AL34:AL38)</f>
        <v>4681.7671188390868</v>
      </c>
      <c r="AM40" s="63">
        <f>SUM(AM34:AM38)</f>
        <v>22858.039462567303</v>
      </c>
      <c r="AN40" s="13"/>
      <c r="AO40" s="63">
        <f>SUM(AO34:AO38)</f>
        <v>4592.349736221774</v>
      </c>
      <c r="AP40" s="63">
        <f>SUM(AP34:AP38)</f>
        <v>22421.472241553369</v>
      </c>
      <c r="AQ40" s="13"/>
      <c r="AR40" s="63">
        <f>SUM(AR34:AR38)</f>
        <v>4441.6674979405025</v>
      </c>
      <c r="AS40" s="63">
        <f>SUM(AS34:AS38)</f>
        <v>21685.788372297749</v>
      </c>
      <c r="AT40" s="13"/>
      <c r="AU40" s="63">
        <f>SUM(AU34:AU38)</f>
        <v>4353.5422640371453</v>
      </c>
      <c r="AV40" s="63">
        <f>SUM(AV34:AV38)</f>
        <v>21255.529877357829</v>
      </c>
      <c r="AW40" s="13"/>
      <c r="AX40" s="63">
        <f>SUM(AX34:AX38)</f>
        <v>4248.1602854162793</v>
      </c>
      <c r="AY40" s="63">
        <f>SUM(AY34:AY38)</f>
        <v>20741.017864091242</v>
      </c>
      <c r="AZ40" s="13"/>
      <c r="BA40" s="63">
        <f>SUM(BA34:BA38)</f>
        <v>3782.6192756592027</v>
      </c>
      <c r="BB40" s="63">
        <f>SUM(BB34:BB38)</f>
        <v>18468.082345865521</v>
      </c>
      <c r="BC40" s="13"/>
      <c r="BD40" s="63">
        <f>SUM(BD34:BD38)</f>
        <v>3341.249486297761</v>
      </c>
      <c r="BE40" s="63">
        <f>SUM(BE34:BE38)</f>
        <v>16313.159256630241</v>
      </c>
    </row>
    <row r="41" spans="1:64" x14ac:dyDescent="0.25">
      <c r="A41" s="13"/>
      <c r="B41" s="13"/>
      <c r="C41" s="31"/>
      <c r="D41" s="13"/>
      <c r="E41" s="31"/>
      <c r="F41" s="31"/>
      <c r="G41" s="13"/>
      <c r="H41" s="31"/>
      <c r="I41" s="31"/>
      <c r="J41" s="13"/>
      <c r="K41" s="31"/>
      <c r="L41" s="31"/>
      <c r="M41" s="13"/>
      <c r="N41" s="31"/>
      <c r="O41" s="31"/>
      <c r="P41" s="13"/>
      <c r="Q41" s="31"/>
      <c r="R41" s="31"/>
      <c r="S41" s="13"/>
      <c r="T41" s="31"/>
      <c r="U41" s="31"/>
      <c r="V41" s="13"/>
      <c r="W41" s="31"/>
      <c r="X41" s="31"/>
      <c r="Y41" s="13"/>
      <c r="Z41" s="31"/>
      <c r="AA41" s="31"/>
      <c r="AB41" s="13"/>
      <c r="AC41" s="31"/>
      <c r="AD41" s="31"/>
      <c r="AE41" s="13"/>
      <c r="AF41" s="31"/>
      <c r="AG41" s="31"/>
      <c r="AH41" s="13"/>
      <c r="AI41" s="31"/>
      <c r="AJ41" s="31"/>
      <c r="AK41" s="13"/>
      <c r="AL41" s="31"/>
      <c r="AM41" s="31"/>
      <c r="AN41" s="13"/>
      <c r="AO41" s="31"/>
      <c r="AP41" s="31"/>
      <c r="AQ41" s="13"/>
      <c r="AR41" s="31"/>
      <c r="AS41" s="31"/>
      <c r="AT41" s="13"/>
      <c r="AU41" s="135"/>
      <c r="AV41" s="135"/>
      <c r="AW41" s="13"/>
      <c r="AX41" s="135"/>
      <c r="AY41" s="135"/>
      <c r="AZ41" s="13"/>
      <c r="BA41" s="135"/>
      <c r="BB41" s="135"/>
      <c r="BC41" s="13"/>
      <c r="BD41" s="135"/>
      <c r="BE41" s="135"/>
    </row>
    <row r="42" spans="1:64" x14ac:dyDescent="0.25">
      <c r="A42" s="13"/>
      <c r="B42" s="64"/>
      <c r="C42" s="31"/>
      <c r="D42" s="13"/>
      <c r="E42" s="31"/>
      <c r="F42" s="13"/>
      <c r="G42" s="31"/>
      <c r="H42" s="13"/>
      <c r="I42" s="31"/>
      <c r="J42" s="31"/>
      <c r="K42" s="13"/>
      <c r="L42" s="31"/>
      <c r="M42" s="31"/>
      <c r="N42" s="13"/>
      <c r="O42" s="31"/>
      <c r="P42" s="31"/>
      <c r="Q42" s="13"/>
      <c r="R42" s="31"/>
      <c r="S42" s="31"/>
      <c r="T42" s="13"/>
      <c r="U42" s="31"/>
      <c r="V42" s="31"/>
      <c r="W42" s="13"/>
      <c r="X42" s="31"/>
      <c r="Y42" s="31"/>
      <c r="Z42" s="13"/>
      <c r="AA42" s="31"/>
      <c r="AB42" s="31"/>
      <c r="AC42" s="13"/>
      <c r="AD42" s="31"/>
      <c r="AE42" s="31"/>
      <c r="AF42" s="13"/>
      <c r="AG42" s="31"/>
      <c r="AH42" s="31"/>
      <c r="AI42" s="13"/>
      <c r="AJ42" s="31"/>
      <c r="AK42" s="31"/>
      <c r="AL42" s="13"/>
      <c r="AM42" s="31"/>
      <c r="AN42" s="31"/>
      <c r="AO42" s="13"/>
      <c r="AP42" s="31"/>
      <c r="AQ42" s="31"/>
      <c r="AR42" s="13"/>
      <c r="AS42" s="31"/>
      <c r="AT42" s="31"/>
      <c r="AU42" s="13"/>
      <c r="AV42" s="31"/>
      <c r="AW42" s="31"/>
      <c r="AX42" s="13"/>
      <c r="AY42" s="31"/>
      <c r="AZ42" s="31"/>
      <c r="BA42" s="13"/>
      <c r="BB42" s="31"/>
      <c r="BC42" s="31"/>
      <c r="BD42" s="13"/>
      <c r="BE42" s="31"/>
      <c r="BG42" s="66"/>
      <c r="BH42" s="10"/>
      <c r="BI42" s="10"/>
      <c r="BJ42" s="10"/>
      <c r="BK42" s="10"/>
      <c r="BL42" s="10"/>
    </row>
    <row r="43" spans="1:64" x14ac:dyDescent="0.25">
      <c r="A43" s="13" t="s">
        <v>62</v>
      </c>
      <c r="B43" s="64"/>
      <c r="C43" s="31"/>
      <c r="D43" s="13"/>
      <c r="E43" s="31"/>
      <c r="F43" s="59">
        <f>F40</f>
        <v>9416.641653591254</v>
      </c>
      <c r="G43" s="31"/>
      <c r="H43" s="13"/>
      <c r="I43" s="59">
        <f>I40</f>
        <v>21832.958636375548</v>
      </c>
      <c r="J43" s="31"/>
      <c r="K43" s="13"/>
      <c r="L43" s="59">
        <f>L40</f>
        <v>24838.305043857406</v>
      </c>
      <c r="M43" s="31"/>
      <c r="N43" s="13"/>
      <c r="O43" s="59">
        <f>O40</f>
        <v>24994.188062961948</v>
      </c>
      <c r="P43" s="31"/>
      <c r="Q43" s="13"/>
      <c r="R43" s="59">
        <f>R40</f>
        <v>25138.64971236714</v>
      </c>
      <c r="S43" s="31"/>
      <c r="T43" s="13"/>
      <c r="U43" s="59">
        <f>U40</f>
        <v>24914.503584557217</v>
      </c>
      <c r="V43" s="31"/>
      <c r="W43" s="13"/>
      <c r="X43" s="59">
        <f>X40</f>
        <v>24683.989527863301</v>
      </c>
      <c r="Y43" s="31"/>
      <c r="Z43" s="13"/>
      <c r="AA43" s="59">
        <f>AA40</f>
        <v>24352.043859810634</v>
      </c>
      <c r="AB43" s="31"/>
      <c r="AC43" s="13"/>
      <c r="AD43" s="59">
        <f>AD40</f>
        <v>24021.585103451522</v>
      </c>
      <c r="AE43" s="31"/>
      <c r="AF43" s="13"/>
      <c r="AG43" s="59">
        <f>AG40</f>
        <v>23661.175545537357</v>
      </c>
      <c r="AH43" s="31"/>
      <c r="AI43" s="13"/>
      <c r="AJ43" s="59">
        <f>AJ40</f>
        <v>23305.331803969395</v>
      </c>
      <c r="AK43" s="31"/>
      <c r="AL43" s="13"/>
      <c r="AM43" s="59">
        <f>AM40</f>
        <v>22858.039462567303</v>
      </c>
      <c r="AN43" s="31"/>
      <c r="AO43" s="13"/>
      <c r="AP43" s="59">
        <f>AP40</f>
        <v>22421.472241553369</v>
      </c>
      <c r="AQ43" s="31"/>
      <c r="AR43" s="13"/>
      <c r="AS43" s="59">
        <f>AS40</f>
        <v>21685.788372297749</v>
      </c>
      <c r="AT43" s="31"/>
      <c r="AU43" s="13"/>
      <c r="AV43" s="59">
        <f>AV40</f>
        <v>21255.529877357829</v>
      </c>
      <c r="AW43" s="31"/>
      <c r="AX43" s="13"/>
      <c r="AY43" s="59">
        <f>AY40</f>
        <v>20741.017864091242</v>
      </c>
      <c r="AZ43" s="31"/>
      <c r="BA43" s="13"/>
      <c r="BB43" s="59">
        <f>BB40</f>
        <v>18468.082345865521</v>
      </c>
      <c r="BC43" s="31"/>
      <c r="BD43" s="13"/>
      <c r="BE43" s="59">
        <f>BE40</f>
        <v>16313.159256630241</v>
      </c>
      <c r="BG43" s="10"/>
      <c r="BH43" s="139"/>
      <c r="BI43" s="139"/>
      <c r="BJ43" s="139"/>
      <c r="BK43" s="139"/>
      <c r="BL43" s="139"/>
    </row>
    <row r="44" spans="1:64" x14ac:dyDescent="0.25">
      <c r="A44" s="13"/>
      <c r="B44" s="65"/>
      <c r="C44" s="13"/>
      <c r="D44" s="13"/>
      <c r="E44" s="66"/>
      <c r="F44" s="13"/>
      <c r="G44" s="13"/>
      <c r="H44" s="67"/>
      <c r="I44" s="13"/>
      <c r="J44" s="13"/>
      <c r="K44" s="67"/>
      <c r="L44" s="13"/>
      <c r="M44" s="13"/>
      <c r="N44" s="67"/>
      <c r="O44" s="13"/>
      <c r="P44" s="13"/>
      <c r="Q44" s="67"/>
      <c r="R44" s="13"/>
      <c r="S44" s="13"/>
      <c r="T44" s="67"/>
      <c r="U44" s="13"/>
      <c r="V44" s="13"/>
      <c r="W44" s="67"/>
      <c r="X44" s="13"/>
      <c r="Y44" s="13"/>
      <c r="Z44" s="67"/>
      <c r="AA44" s="13"/>
      <c r="AB44" s="13"/>
      <c r="AC44" s="67"/>
      <c r="AD44" s="13"/>
      <c r="AE44" s="13"/>
      <c r="AF44" s="67"/>
      <c r="AG44" s="13"/>
      <c r="AH44" s="13"/>
      <c r="AI44" s="67"/>
      <c r="AJ44" s="13"/>
      <c r="AK44" s="13"/>
      <c r="AL44" s="67"/>
      <c r="AM44" s="13"/>
      <c r="AN44" s="13"/>
      <c r="AO44" s="67"/>
      <c r="AP44" s="13"/>
      <c r="AQ44" s="13"/>
      <c r="AR44" s="67"/>
      <c r="AS44" s="13"/>
      <c r="AT44" s="13"/>
      <c r="AU44" s="67"/>
      <c r="AV44" s="13"/>
      <c r="AW44" s="13"/>
      <c r="AX44" s="67"/>
      <c r="AY44" s="13"/>
      <c r="AZ44" s="13"/>
      <c r="BA44" s="67"/>
      <c r="BB44" s="13"/>
      <c r="BC44" s="13"/>
      <c r="BD44" s="67"/>
      <c r="BE44" s="13"/>
      <c r="BG44" s="10"/>
      <c r="BH44" s="121"/>
      <c r="BI44" s="121"/>
      <c r="BJ44" s="121"/>
      <c r="BK44" s="121"/>
      <c r="BL44" s="121"/>
    </row>
    <row r="45" spans="1:64" x14ac:dyDescent="0.25">
      <c r="A45" s="13" t="s">
        <v>63</v>
      </c>
      <c r="B45" s="13"/>
      <c r="C45" s="18"/>
      <c r="D45" s="18"/>
      <c r="E45" s="18"/>
      <c r="F45" s="59">
        <f>F43/12</f>
        <v>784.72013779927113</v>
      </c>
      <c r="G45" s="18"/>
      <c r="H45" s="13"/>
      <c r="I45" s="115">
        <f>I43/12</f>
        <v>1819.4132196979624</v>
      </c>
      <c r="J45" s="18"/>
      <c r="K45" s="13"/>
      <c r="L45" s="59">
        <f>L43/12</f>
        <v>2069.8587536547839</v>
      </c>
      <c r="M45" s="18"/>
      <c r="N45" s="13"/>
      <c r="O45" s="59">
        <f>O43/12</f>
        <v>2082.8490052468292</v>
      </c>
      <c r="P45" s="18"/>
      <c r="Q45" s="13"/>
      <c r="R45" s="59">
        <f>R43/12</f>
        <v>2094.8874760305948</v>
      </c>
      <c r="S45" s="18"/>
      <c r="T45" s="13"/>
      <c r="U45" s="59">
        <f>U43/12</f>
        <v>2076.2086320464346</v>
      </c>
      <c r="V45" s="18"/>
      <c r="W45" s="13"/>
      <c r="X45" s="59">
        <f>X43/12</f>
        <v>2056.9991273219416</v>
      </c>
      <c r="Y45" s="18"/>
      <c r="Z45" s="13"/>
      <c r="AA45" s="59">
        <f>AA43/12</f>
        <v>2029.3369883175528</v>
      </c>
      <c r="AB45" s="18"/>
      <c r="AC45" s="13"/>
      <c r="AD45" s="59">
        <f>AD43/12</f>
        <v>2001.7987586209601</v>
      </c>
      <c r="AE45" s="18"/>
      <c r="AF45" s="13"/>
      <c r="AG45" s="59">
        <f>AG43/12</f>
        <v>1971.7646287947798</v>
      </c>
      <c r="AH45" s="18"/>
      <c r="AI45" s="13"/>
      <c r="AJ45" s="59">
        <f>AJ43/12</f>
        <v>1942.1109836641162</v>
      </c>
      <c r="AK45" s="18"/>
      <c r="AL45" s="13"/>
      <c r="AM45" s="59">
        <f>AM43/12</f>
        <v>1904.8366218806086</v>
      </c>
      <c r="AN45" s="18"/>
      <c r="AO45" s="13"/>
      <c r="AP45" s="59">
        <f>AP43/12</f>
        <v>1868.4560201294473</v>
      </c>
      <c r="AQ45" s="18"/>
      <c r="AR45" s="13"/>
      <c r="AS45" s="59">
        <f>AS43/12</f>
        <v>1807.1490310248125</v>
      </c>
      <c r="AT45" s="18"/>
      <c r="AU45" s="13"/>
      <c r="AV45" s="59">
        <f>AV43/12</f>
        <v>1771.2941564464857</v>
      </c>
      <c r="AW45" s="18"/>
      <c r="AX45" s="13"/>
      <c r="AY45" s="59">
        <f>AY43/12</f>
        <v>1728.4181553409369</v>
      </c>
      <c r="AZ45" s="18"/>
      <c r="BA45" s="13"/>
      <c r="BB45" s="59">
        <f>BB43/12</f>
        <v>1539.0068621554601</v>
      </c>
      <c r="BC45" s="18"/>
      <c r="BD45" s="13"/>
      <c r="BE45" s="59">
        <f>BE43/12</f>
        <v>1359.4299380525201</v>
      </c>
      <c r="BG45" s="10"/>
      <c r="BH45" s="121"/>
      <c r="BI45" s="121"/>
      <c r="BJ45" s="121"/>
      <c r="BK45" s="121"/>
      <c r="BL45" s="121"/>
    </row>
    <row r="46" spans="1:64" x14ac:dyDescent="0.25">
      <c r="A46" s="13"/>
      <c r="B46" s="13"/>
      <c r="C46" s="18"/>
      <c r="D46" s="18"/>
      <c r="E46" s="18"/>
      <c r="F46" s="68"/>
      <c r="G46" s="18"/>
      <c r="H46" s="13"/>
      <c r="I46" s="18"/>
      <c r="J46" s="18"/>
      <c r="K46" s="13"/>
      <c r="L46" s="13"/>
      <c r="M46" s="18"/>
      <c r="N46" s="13"/>
      <c r="O46" s="18"/>
      <c r="P46" s="18"/>
      <c r="Q46" s="13"/>
      <c r="R46" s="13"/>
      <c r="S46" s="18"/>
      <c r="T46" s="13"/>
      <c r="U46" s="13"/>
      <c r="V46" s="18"/>
      <c r="W46" s="13"/>
      <c r="X46" s="13"/>
      <c r="Y46" s="18"/>
      <c r="Z46" s="13"/>
      <c r="AA46" s="13"/>
      <c r="AM46" s="138"/>
      <c r="AP46" s="138"/>
      <c r="BG46" s="10"/>
      <c r="BH46" s="121"/>
      <c r="BI46" s="121"/>
      <c r="BJ46" s="121"/>
      <c r="BK46" s="121"/>
      <c r="BL46" s="121"/>
    </row>
    <row r="47" spans="1:64" x14ac:dyDescent="0.25">
      <c r="A47" s="153" t="s">
        <v>64</v>
      </c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AM47" s="137"/>
      <c r="AP47" s="137"/>
    </row>
    <row r="48" spans="1:64" x14ac:dyDescent="0.25">
      <c r="A48" s="70" t="s">
        <v>65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AM48" s="137"/>
      <c r="AP48" s="137"/>
    </row>
    <row r="49" spans="1:64" x14ac:dyDescent="0.25">
      <c r="A49" s="113" t="s">
        <v>106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AM49" s="137"/>
      <c r="AP49" s="137"/>
    </row>
    <row r="50" spans="1:64" ht="15.75" x14ac:dyDescent="0.25">
      <c r="A50" s="157"/>
      <c r="B50" s="157"/>
      <c r="C50" s="71"/>
      <c r="D50" s="71"/>
      <c r="E50" s="71"/>
      <c r="F50" s="71"/>
      <c r="BH50" s="139"/>
      <c r="BI50" s="139"/>
      <c r="BJ50" s="139"/>
      <c r="BK50" s="139"/>
      <c r="BL50" s="139"/>
    </row>
    <row r="51" spans="1:64" ht="16.5" thickBot="1" x14ac:dyDescent="0.3">
      <c r="A51" s="72" t="s">
        <v>67</v>
      </c>
      <c r="C51" s="71"/>
      <c r="D51" s="71"/>
      <c r="E51" s="71"/>
      <c r="F51" s="71"/>
      <c r="BH51" s="137"/>
      <c r="BI51" s="137"/>
      <c r="BJ51" s="137"/>
      <c r="BK51" s="137"/>
      <c r="BL51" s="137"/>
    </row>
    <row r="52" spans="1:64" ht="15.75" thickBot="1" x14ac:dyDescent="0.3">
      <c r="A52" s="73"/>
      <c r="B52" s="13"/>
      <c r="C52" s="41"/>
      <c r="D52" s="13"/>
      <c r="E52" s="147">
        <v>2014</v>
      </c>
      <c r="F52" s="149"/>
      <c r="G52" s="13"/>
      <c r="H52" s="147">
        <v>2015</v>
      </c>
      <c r="I52" s="149"/>
      <c r="J52" s="13"/>
      <c r="K52" s="147">
        <v>2016</v>
      </c>
      <c r="L52" s="149"/>
      <c r="M52" s="13"/>
      <c r="N52" s="147">
        <v>2017</v>
      </c>
      <c r="O52" s="149"/>
      <c r="P52" s="13"/>
      <c r="Q52" s="147">
        <v>2018</v>
      </c>
      <c r="R52" s="149"/>
      <c r="S52" s="13"/>
      <c r="T52" s="147">
        <v>2019</v>
      </c>
      <c r="U52" s="149"/>
      <c r="V52" s="13"/>
      <c r="W52" s="147">
        <v>2020</v>
      </c>
      <c r="X52" s="149"/>
      <c r="Y52" s="13"/>
      <c r="Z52" s="147">
        <v>2021</v>
      </c>
      <c r="AA52" s="149"/>
      <c r="AB52" s="13"/>
      <c r="AC52" s="147">
        <v>2022</v>
      </c>
      <c r="AD52" s="149"/>
      <c r="AE52" s="13"/>
      <c r="AF52" s="147">
        <v>2023</v>
      </c>
      <c r="AG52" s="149"/>
      <c r="AH52" s="133"/>
      <c r="AI52" s="147">
        <v>2024</v>
      </c>
      <c r="AJ52" s="149"/>
      <c r="AK52" s="133"/>
      <c r="AL52" s="147">
        <v>2025</v>
      </c>
      <c r="AM52" s="149"/>
      <c r="AN52" s="133"/>
      <c r="AO52" s="147">
        <v>2026</v>
      </c>
      <c r="AP52" s="149"/>
      <c r="AQ52" s="133"/>
      <c r="AR52" s="147">
        <v>2027</v>
      </c>
      <c r="AS52" s="149"/>
      <c r="AT52" s="133"/>
      <c r="AU52" s="147">
        <v>2028</v>
      </c>
      <c r="AV52" s="148"/>
      <c r="AW52" s="133"/>
      <c r="AX52" s="147">
        <v>2029</v>
      </c>
      <c r="AY52" s="148"/>
      <c r="AZ52" s="133"/>
      <c r="BA52" s="147">
        <v>2030</v>
      </c>
      <c r="BB52" s="148"/>
      <c r="BC52" s="133"/>
      <c r="BD52" s="147">
        <v>2031</v>
      </c>
      <c r="BE52" s="148"/>
      <c r="BH52" s="137"/>
      <c r="BI52" s="137"/>
      <c r="BJ52" s="137"/>
      <c r="BK52" s="137"/>
      <c r="BL52" s="137"/>
    </row>
    <row r="53" spans="1:64" x14ac:dyDescent="0.25">
      <c r="A53" s="74" t="s">
        <v>68</v>
      </c>
      <c r="B53" s="13"/>
      <c r="C53" s="41"/>
      <c r="D53" s="13"/>
      <c r="E53" s="3" t="s">
        <v>43</v>
      </c>
      <c r="F53" s="40" t="s">
        <v>44</v>
      </c>
      <c r="G53" s="13"/>
      <c r="H53" s="3" t="s">
        <v>43</v>
      </c>
      <c r="I53" s="40" t="s">
        <v>44</v>
      </c>
      <c r="J53" s="13"/>
      <c r="K53" s="3" t="s">
        <v>43</v>
      </c>
      <c r="L53" s="40" t="s">
        <v>44</v>
      </c>
      <c r="M53" s="13"/>
      <c r="N53" s="3" t="s">
        <v>43</v>
      </c>
      <c r="O53" s="40" t="s">
        <v>44</v>
      </c>
      <c r="P53" s="13"/>
      <c r="Q53" s="3" t="s">
        <v>43</v>
      </c>
      <c r="R53" s="40" t="s">
        <v>44</v>
      </c>
      <c r="S53" s="13"/>
      <c r="T53" s="3" t="s">
        <v>43</v>
      </c>
      <c r="U53" s="40" t="s">
        <v>44</v>
      </c>
      <c r="V53" s="13"/>
      <c r="W53" s="3" t="s">
        <v>43</v>
      </c>
      <c r="X53" s="40" t="s">
        <v>44</v>
      </c>
      <c r="Y53" s="13"/>
      <c r="Z53" s="3" t="s">
        <v>43</v>
      </c>
      <c r="AA53" s="40" t="s">
        <v>44</v>
      </c>
      <c r="AB53" s="13"/>
      <c r="AC53" s="3" t="s">
        <v>43</v>
      </c>
      <c r="AD53" s="40" t="s">
        <v>44</v>
      </c>
      <c r="AE53" s="13"/>
      <c r="AF53" s="3" t="s">
        <v>43</v>
      </c>
      <c r="AG53" s="40" t="s">
        <v>44</v>
      </c>
      <c r="AH53" s="13"/>
      <c r="AI53" s="3" t="s">
        <v>43</v>
      </c>
      <c r="AJ53" s="40" t="s">
        <v>44</v>
      </c>
      <c r="AK53" s="13"/>
      <c r="AL53" s="3" t="s">
        <v>43</v>
      </c>
      <c r="AM53" s="40" t="s">
        <v>44</v>
      </c>
      <c r="AN53" s="13"/>
      <c r="AO53" s="3" t="s">
        <v>43</v>
      </c>
      <c r="AP53" s="40" t="s">
        <v>44</v>
      </c>
      <c r="AQ53" s="13"/>
      <c r="AR53" s="3" t="s">
        <v>43</v>
      </c>
      <c r="AS53" s="40" t="s">
        <v>44</v>
      </c>
      <c r="AT53" s="13"/>
      <c r="AU53" s="3" t="s">
        <v>43</v>
      </c>
      <c r="AV53" s="40" t="s">
        <v>44</v>
      </c>
      <c r="AW53" s="13"/>
      <c r="AX53" s="3" t="s">
        <v>43</v>
      </c>
      <c r="AY53" s="40" t="s">
        <v>44</v>
      </c>
      <c r="AZ53" s="13"/>
      <c r="BA53" s="3" t="s">
        <v>43</v>
      </c>
      <c r="BB53" s="40" t="s">
        <v>44</v>
      </c>
      <c r="BC53" s="13"/>
      <c r="BD53" s="3" t="s">
        <v>43</v>
      </c>
      <c r="BE53" s="40" t="s">
        <v>44</v>
      </c>
      <c r="BH53" s="137"/>
    </row>
    <row r="54" spans="1:64" x14ac:dyDescent="0.25">
      <c r="A54" s="75"/>
      <c r="B54" s="13"/>
      <c r="C54" s="41"/>
      <c r="D54" s="42"/>
      <c r="E54" s="3"/>
      <c r="F54" s="40"/>
      <c r="G54" s="42"/>
      <c r="H54" s="3"/>
      <c r="I54" s="40"/>
      <c r="J54" s="42"/>
      <c r="K54" s="3"/>
      <c r="L54" s="40"/>
      <c r="M54" s="42" t="s">
        <v>45</v>
      </c>
      <c r="N54" s="3"/>
      <c r="O54" s="40"/>
      <c r="P54" s="42" t="s">
        <v>45</v>
      </c>
      <c r="Q54" s="3"/>
      <c r="R54" s="40"/>
      <c r="S54" s="42" t="s">
        <v>45</v>
      </c>
      <c r="T54" s="3"/>
      <c r="U54" s="40"/>
      <c r="V54" s="42" t="s">
        <v>45</v>
      </c>
      <c r="W54" s="3"/>
      <c r="X54" s="40"/>
      <c r="Y54" s="42" t="s">
        <v>45</v>
      </c>
      <c r="Z54" s="3"/>
      <c r="AA54" s="40"/>
      <c r="AB54" s="42" t="s">
        <v>45</v>
      </c>
      <c r="AC54" s="3"/>
      <c r="AD54" s="40"/>
      <c r="AE54" s="42" t="s">
        <v>45</v>
      </c>
      <c r="AF54" s="3"/>
      <c r="AG54" s="40"/>
      <c r="AH54" s="42" t="s">
        <v>45</v>
      </c>
      <c r="AI54" s="3"/>
      <c r="AJ54" s="40"/>
      <c r="AK54" s="42" t="s">
        <v>45</v>
      </c>
      <c r="AL54" s="3"/>
      <c r="AM54" s="40"/>
      <c r="AN54" s="42" t="s">
        <v>45</v>
      </c>
      <c r="AO54" s="3"/>
      <c r="AP54" s="40"/>
      <c r="AQ54" s="42" t="s">
        <v>45</v>
      </c>
      <c r="AR54" s="3"/>
      <c r="AS54" s="40"/>
      <c r="AT54" s="42" t="s">
        <v>45</v>
      </c>
      <c r="AU54" s="3"/>
      <c r="AV54" s="40"/>
      <c r="AW54" s="42" t="s">
        <v>45</v>
      </c>
      <c r="AX54" s="3"/>
      <c r="AY54" s="40"/>
      <c r="AZ54" s="42" t="s">
        <v>45</v>
      </c>
      <c r="BA54" s="3"/>
      <c r="BB54" s="40"/>
      <c r="BC54" s="42" t="s">
        <v>45</v>
      </c>
      <c r="BD54" s="3"/>
      <c r="BE54" s="40"/>
      <c r="BH54" s="137"/>
      <c r="BI54" s="137"/>
      <c r="BJ54" s="137"/>
      <c r="BK54" s="137"/>
      <c r="BL54" s="137"/>
    </row>
    <row r="55" spans="1:64" x14ac:dyDescent="0.25">
      <c r="A55" s="73" t="s">
        <v>69</v>
      </c>
      <c r="B55" s="13"/>
      <c r="C55" s="41"/>
      <c r="D55" s="76"/>
      <c r="E55" s="76">
        <f>E33</f>
        <v>825.240014352</v>
      </c>
      <c r="F55" s="77">
        <f>F33</f>
        <v>4029.113011248</v>
      </c>
      <c r="G55" s="76"/>
      <c r="H55" s="76">
        <f>H33</f>
        <v>1799.6691585600001</v>
      </c>
      <c r="I55" s="77">
        <f>I33</f>
        <v>8786.6200094399992</v>
      </c>
      <c r="J55" s="76"/>
      <c r="K55" s="76">
        <f>K33</f>
        <v>1915.5197842560003</v>
      </c>
      <c r="L55" s="77">
        <f>L33</f>
        <v>9352.2436525439989</v>
      </c>
      <c r="M55" s="76"/>
      <c r="N55" s="76">
        <f>N33</f>
        <v>1878.8250574080005</v>
      </c>
      <c r="O55" s="77">
        <f>O33</f>
        <v>9173.0870449920003</v>
      </c>
      <c r="P55" s="76"/>
      <c r="Q55" s="76">
        <f>Q33</f>
        <v>1841.4651134880005</v>
      </c>
      <c r="R55" s="77">
        <f>R33</f>
        <v>8990.6826129120018</v>
      </c>
      <c r="S55" s="76"/>
      <c r="T55" s="76">
        <f>T33</f>
        <v>1773.4576710240003</v>
      </c>
      <c r="U55" s="77">
        <f>U33</f>
        <v>8658.6462761759994</v>
      </c>
      <c r="V55" s="76"/>
      <c r="W55" s="76">
        <f>W33</f>
        <v>1705.3571433600007</v>
      </c>
      <c r="X55" s="77">
        <f>X33</f>
        <v>8326.1554646400018</v>
      </c>
      <c r="Y55" s="76"/>
      <c r="Z55" s="76">
        <f>Z33</f>
        <v>1637.2566475200003</v>
      </c>
      <c r="AA55" s="77">
        <f>AA33</f>
        <v>7993.6648084800008</v>
      </c>
      <c r="AB55" s="76"/>
      <c r="AC55" s="76">
        <f>AC33</f>
        <v>1569.2492368800004</v>
      </c>
      <c r="AD55" s="77">
        <f>AD33</f>
        <v>7661.6286271199997</v>
      </c>
      <c r="AE55" s="76"/>
      <c r="AF55" s="76">
        <f>AF33</f>
        <v>1501.2418262400004</v>
      </c>
      <c r="AG55" s="77">
        <f>AG33</f>
        <v>7329.5924457600004</v>
      </c>
      <c r="AH55" s="76"/>
      <c r="AI55" s="76">
        <f>AI33</f>
        <v>1433.1412985760003</v>
      </c>
      <c r="AJ55" s="77">
        <f>AJ33</f>
        <v>6997.1016342240009</v>
      </c>
      <c r="AK55" s="76"/>
      <c r="AL55" s="76">
        <f>AL33</f>
        <v>1365.0408027360002</v>
      </c>
      <c r="AM55" s="77">
        <f>AM33</f>
        <v>6664.6109780639999</v>
      </c>
      <c r="AN55" s="76"/>
      <c r="AO55" s="76">
        <f>AO33</f>
        <v>1297.0334875680003</v>
      </c>
      <c r="AP55" s="77">
        <f>AP33</f>
        <v>6332.5752628320006</v>
      </c>
      <c r="AQ55" s="76"/>
      <c r="AR55" s="76">
        <f>AR33</f>
        <v>1196.19961865</v>
      </c>
      <c r="AS55" s="77">
        <f>AS33</f>
        <v>5840.2687263499993</v>
      </c>
      <c r="AT55" s="76"/>
      <c r="AU55" s="76">
        <f>AU33</f>
        <v>1129.9180772840002</v>
      </c>
      <c r="AV55" s="77">
        <f>AV33</f>
        <v>5516.6588479160009</v>
      </c>
      <c r="AW55" s="76"/>
      <c r="AX55" s="76">
        <f>AX33</f>
        <v>1063.6365359180004</v>
      </c>
      <c r="AY55" s="77">
        <f>AY33</f>
        <v>5193.0489694820017</v>
      </c>
      <c r="AZ55" s="76"/>
      <c r="BA55" s="76">
        <f>BA33</f>
        <v>1002.4594478040002</v>
      </c>
      <c r="BB55" s="77">
        <f>BB33</f>
        <v>4894.360833396001</v>
      </c>
      <c r="BC55" s="76"/>
      <c r="BD55" s="76">
        <f>BD33</f>
        <v>951.22817303800014</v>
      </c>
      <c r="BE55" s="77">
        <f>BE33</f>
        <v>4644.2316683620002</v>
      </c>
    </row>
    <row r="56" spans="1:64" x14ac:dyDescent="0.25">
      <c r="A56" s="73" t="s">
        <v>107</v>
      </c>
      <c r="B56" s="13"/>
      <c r="C56" s="41"/>
      <c r="D56" s="78"/>
      <c r="E56" s="79">
        <f>E37</f>
        <v>604.20210000000009</v>
      </c>
      <c r="F56" s="79">
        <f>F37</f>
        <v>2949.9279000000001</v>
      </c>
      <c r="G56" s="78"/>
      <c r="H56" s="79">
        <f>H37</f>
        <v>1489.6709000000001</v>
      </c>
      <c r="I56" s="79">
        <f>I37</f>
        <v>7273.0991000000004</v>
      </c>
      <c r="J56" s="78"/>
      <c r="K56" s="79">
        <f>K37</f>
        <v>1780.903</v>
      </c>
      <c r="L56" s="79">
        <f>L37</f>
        <v>8694.9969999999994</v>
      </c>
      <c r="M56" s="78"/>
      <c r="N56" s="79">
        <f>N37</f>
        <v>1796.4036000000001</v>
      </c>
      <c r="O56" s="79">
        <f>O37</f>
        <v>8770.6764000000003</v>
      </c>
      <c r="P56" s="78"/>
      <c r="Q56" s="79">
        <f>Q37</f>
        <v>1816.4381000000001</v>
      </c>
      <c r="R56" s="79">
        <f>R37</f>
        <v>8868.4918999999991</v>
      </c>
      <c r="S56" s="78"/>
      <c r="T56" s="79">
        <f>T37</f>
        <v>1816.4381000000001</v>
      </c>
      <c r="U56" s="79">
        <f>U37</f>
        <v>8868.4918999999991</v>
      </c>
      <c r="V56" s="78"/>
      <c r="W56" s="79">
        <f>W37</f>
        <v>1821.4106000000002</v>
      </c>
      <c r="X56" s="79">
        <f>X37</f>
        <v>8892.7693999999992</v>
      </c>
      <c r="Y56" s="78"/>
      <c r="Z56" s="79">
        <f>Z37</f>
        <v>1816.4364</v>
      </c>
      <c r="AA56" s="79">
        <f>AA37</f>
        <v>8868.4835999999996</v>
      </c>
      <c r="AB56" s="78"/>
      <c r="AC56" s="79">
        <f>AC37</f>
        <v>1816.4381000000001</v>
      </c>
      <c r="AD56" s="79">
        <f>AD37</f>
        <v>8868.4918999999991</v>
      </c>
      <c r="AE56" s="78"/>
      <c r="AF56" s="79">
        <f>AF37</f>
        <v>1816.4364</v>
      </c>
      <c r="AG56" s="79">
        <f>AG37</f>
        <v>8868.4835999999996</v>
      </c>
      <c r="AH56" s="78"/>
      <c r="AI56" s="79">
        <f>AI37</f>
        <v>1821.4123000000002</v>
      </c>
      <c r="AJ56" s="79">
        <f>AJ37</f>
        <v>8892.7777000000006</v>
      </c>
      <c r="AK56" s="78"/>
      <c r="AL56" s="79">
        <f>AL37</f>
        <v>1816.4347</v>
      </c>
      <c r="AM56" s="79">
        <f>AM37</f>
        <v>8868.4753000000001</v>
      </c>
      <c r="AN56" s="78"/>
      <c r="AO56" s="79">
        <f>AO37</f>
        <v>1816.4347</v>
      </c>
      <c r="AP56" s="79">
        <f>AP37</f>
        <v>8868.4753000000001</v>
      </c>
      <c r="AQ56" s="78"/>
      <c r="AR56" s="79">
        <f>AR37</f>
        <v>1816.4347</v>
      </c>
      <c r="AS56" s="79">
        <f>AS37</f>
        <v>8868.4753000000001</v>
      </c>
      <c r="AT56" s="78"/>
      <c r="AU56" s="79">
        <f>AU37</f>
        <v>1821.4106000000002</v>
      </c>
      <c r="AV56" s="79">
        <f>AV37</f>
        <v>8892.7693999999992</v>
      </c>
      <c r="AW56" s="78"/>
      <c r="AX56" s="79">
        <f>AX37</f>
        <v>1816.4347</v>
      </c>
      <c r="AY56" s="79">
        <f>AY37</f>
        <v>8868.4753000000001</v>
      </c>
      <c r="AZ56" s="78"/>
      <c r="BA56" s="79">
        <f>BA37</f>
        <v>1541.2540000000001</v>
      </c>
      <c r="BB56" s="79">
        <f>BB37</f>
        <v>7524.9459999999999</v>
      </c>
      <c r="BC56" s="78"/>
      <c r="BD56" s="79">
        <f>BD37</f>
        <v>1270.5613000000001</v>
      </c>
      <c r="BE56" s="79">
        <f>BE37</f>
        <v>6203.3287</v>
      </c>
    </row>
    <row r="57" spans="1:64" x14ac:dyDescent="0.25">
      <c r="A57" s="73" t="s">
        <v>108</v>
      </c>
      <c r="B57" s="13"/>
      <c r="C57" s="41"/>
      <c r="D57" s="78"/>
      <c r="E57" s="78">
        <f>-D93*E$19</f>
        <v>-1787.501448</v>
      </c>
      <c r="F57" s="78">
        <f>-D93*F$19</f>
        <v>-8727.212951999998</v>
      </c>
      <c r="G57" s="78"/>
      <c r="H57" s="78">
        <f>-E93*H$19</f>
        <v>-3810.369808160001</v>
      </c>
      <c r="I57" s="78">
        <f>-E93*I$19</f>
        <v>-18603.570239840003</v>
      </c>
      <c r="J57" s="78"/>
      <c r="K57" s="78">
        <f>-F93*K$19</f>
        <v>-3883.9072515072003</v>
      </c>
      <c r="L57" s="78">
        <f>-F93*L$19</f>
        <v>-18962.6059926528</v>
      </c>
      <c r="M57" s="78"/>
      <c r="N57" s="78">
        <f>-G93*N$19</f>
        <v>-3637.8793993866248</v>
      </c>
      <c r="O57" s="78">
        <f>-G93*O$19</f>
        <v>-17761.41118524058</v>
      </c>
      <c r="P57" s="78"/>
      <c r="Q57" s="78">
        <f>-H93*Q$19</f>
        <v>-3411.5337754356947</v>
      </c>
      <c r="R57" s="78">
        <f>-H93*R$19</f>
        <v>-16656.311962421332</v>
      </c>
      <c r="S57" s="78"/>
      <c r="T57" s="78">
        <f>-I93*T$19</f>
        <v>-3138.6110734008394</v>
      </c>
      <c r="U57" s="78">
        <f>-I93*U$19</f>
        <v>-15323.807005427625</v>
      </c>
      <c r="V57" s="78"/>
      <c r="W57" s="78">
        <f>-J93*W$19</f>
        <v>-2887.5221875287725</v>
      </c>
      <c r="X57" s="78">
        <f>-J93*X$19</f>
        <v>-14097.902444993417</v>
      </c>
      <c r="Y57" s="78"/>
      <c r="Z57" s="78">
        <f>-K93*Z$19</f>
        <v>-2656.5204125264704</v>
      </c>
      <c r="AA57" s="78">
        <f>-K93*AA$19</f>
        <v>-12970.070249393943</v>
      </c>
      <c r="AB57" s="78"/>
      <c r="AC57" s="78">
        <f>-L93*AC$19</f>
        <v>-2443.9987795243533</v>
      </c>
      <c r="AD57" s="78">
        <f>-L93*AD$19</f>
        <v>-11932.464629442427</v>
      </c>
      <c r="AE57" s="78"/>
      <c r="AF57" s="78">
        <f>-M93*AF$19</f>
        <v>-2248.4788771624048</v>
      </c>
      <c r="AG57" s="78">
        <f>-M93*AG$19</f>
        <v>-10977.867459087034</v>
      </c>
      <c r="AH57" s="78"/>
      <c r="AI57" s="78">
        <f>-N93*AI$19</f>
        <v>-2068.6005669894125</v>
      </c>
      <c r="AJ57" s="78">
        <f>-N93*AJ$19</f>
        <v>-10099.638062360071</v>
      </c>
      <c r="AK57" s="78"/>
      <c r="AL57" s="78">
        <f>-O93*AL$19</f>
        <v>-1903.1125216302594</v>
      </c>
      <c r="AM57" s="78">
        <f>-O93*AM$19</f>
        <v>-9291.6670173712664</v>
      </c>
      <c r="AN57" s="78"/>
      <c r="AO57" s="78">
        <f>-P93*AO$19</f>
        <v>-1750.8635198998386</v>
      </c>
      <c r="AP57" s="78">
        <f>-P93*AP$19</f>
        <v>-8548.3336559815652</v>
      </c>
      <c r="AQ57" s="78"/>
      <c r="AR57" s="78">
        <f>-Q93*AR$19</f>
        <v>-1610.7944383078518</v>
      </c>
      <c r="AS57" s="78">
        <f>-Q93*AS$19</f>
        <v>-7864.4669635030405</v>
      </c>
      <c r="AT57" s="78"/>
      <c r="AU57" s="78">
        <f>-R93*AU$19</f>
        <v>-1481.9308832432237</v>
      </c>
      <c r="AV57" s="78">
        <f>-R93*AV$19</f>
        <v>-7235.3096064227966</v>
      </c>
      <c r="AW57" s="78"/>
      <c r="AX57" s="78">
        <f>-S93*AX$19</f>
        <v>-1363.3764125837658</v>
      </c>
      <c r="AY57" s="78">
        <f>-S93*AY$19</f>
        <v>-6656.4848379089735</v>
      </c>
      <c r="AZ57" s="78"/>
      <c r="BA57" s="78">
        <f>-T93*BA$19</f>
        <v>-1254.3062995770647</v>
      </c>
      <c r="BB57" s="78">
        <f>-T93*BB$19</f>
        <v>-6123.9660508762554</v>
      </c>
      <c r="BC57" s="78"/>
      <c r="BD57" s="78">
        <f>-U93*BD$19</f>
        <v>-1153.9617956108993</v>
      </c>
      <c r="BE57" s="78">
        <f>-U93*BE$19</f>
        <v>-5634.0487668061551</v>
      </c>
    </row>
    <row r="58" spans="1:64" x14ac:dyDescent="0.25">
      <c r="A58" s="75" t="s">
        <v>72</v>
      </c>
      <c r="B58" s="13"/>
      <c r="C58" s="41"/>
      <c r="D58" s="78"/>
      <c r="E58" s="80">
        <f>SUM(E55:E57)</f>
        <v>-358.05933364799989</v>
      </c>
      <c r="F58" s="80">
        <f>SUM(F55:F57)</f>
        <v>-1748.1720407519979</v>
      </c>
      <c r="G58" s="78"/>
      <c r="H58" s="80">
        <f>SUM(H55:H57)</f>
        <v>-521.02974960000074</v>
      </c>
      <c r="I58" s="80">
        <f>SUM(I55:I57)</f>
        <v>-2543.8511304000021</v>
      </c>
      <c r="J58" s="78"/>
      <c r="K58" s="80">
        <f>SUM(K55:K57)</f>
        <v>-187.48446725119993</v>
      </c>
      <c r="L58" s="80">
        <f>SUM(L55:L57)</f>
        <v>-915.36534010880132</v>
      </c>
      <c r="M58" s="80"/>
      <c r="N58" s="80">
        <f>SUM(N55:N57)</f>
        <v>37.349258021376045</v>
      </c>
      <c r="O58" s="80">
        <f>SUM(O55:O57)</f>
        <v>182.35225975142021</v>
      </c>
      <c r="P58" s="80"/>
      <c r="Q58" s="80">
        <f>SUM(Q55:Q57)</f>
        <v>246.36943805230612</v>
      </c>
      <c r="R58" s="80">
        <f>SUM(R55:R57)</f>
        <v>1202.8625504906704</v>
      </c>
      <c r="S58" s="80"/>
      <c r="T58" s="80">
        <f>SUM(T55:T57)</f>
        <v>451.28469762316081</v>
      </c>
      <c r="U58" s="80">
        <f>SUM(U55:U57)</f>
        <v>2203.3311707483736</v>
      </c>
      <c r="V58" s="80"/>
      <c r="W58" s="80">
        <f>SUM(W55:W57)</f>
        <v>639.24555583122856</v>
      </c>
      <c r="X58" s="80">
        <f>SUM(X55:X57)</f>
        <v>3121.0224196465842</v>
      </c>
      <c r="Y58" s="80"/>
      <c r="Z58" s="80">
        <f>SUM(Z55:Z57)</f>
        <v>797.17263499353021</v>
      </c>
      <c r="AA58" s="80">
        <f>SUM(AA55:AA57)</f>
        <v>3892.078159086057</v>
      </c>
      <c r="AB58" s="80"/>
      <c r="AC58" s="80">
        <f>SUM(AC55:AC57)</f>
        <v>941.68855735564739</v>
      </c>
      <c r="AD58" s="80">
        <f>SUM(AD55:AD57)</f>
        <v>4597.6558976775705</v>
      </c>
      <c r="AE58" s="80"/>
      <c r="AF58" s="80">
        <f>SUM(AF55:AF57)</f>
        <v>1069.1993490775953</v>
      </c>
      <c r="AG58" s="80">
        <f>SUM(AG55:AG57)</f>
        <v>5220.2085866729667</v>
      </c>
      <c r="AH58" s="80"/>
      <c r="AI58" s="80">
        <f>SUM(AI55:AI57)</f>
        <v>1185.9530315865882</v>
      </c>
      <c r="AJ58" s="80">
        <f>SUM(AJ55:AJ57)</f>
        <v>5790.2412718639316</v>
      </c>
      <c r="AK58" s="80"/>
      <c r="AL58" s="80">
        <f>SUM(AL55:AL57)</f>
        <v>1278.3629811057408</v>
      </c>
      <c r="AM58" s="80">
        <f>SUM(AM55:AM57)</f>
        <v>6241.4192606927336</v>
      </c>
      <c r="AN58" s="80"/>
      <c r="AO58" s="80">
        <f>SUM(AO55:AO57)</f>
        <v>1362.6046676681617</v>
      </c>
      <c r="AP58" s="80">
        <f>SUM(AP55:AP57)</f>
        <v>6652.7169068504354</v>
      </c>
      <c r="AQ58" s="80"/>
      <c r="AR58" s="80">
        <f>SUM(AR55:AR57)</f>
        <v>1401.839880342148</v>
      </c>
      <c r="AS58" s="80">
        <f>SUM(AS55:AS57)</f>
        <v>6844.2770628469589</v>
      </c>
      <c r="AT58" s="80"/>
      <c r="AU58" s="80">
        <f>SUM(AU55:AU57)</f>
        <v>1469.3977940407765</v>
      </c>
      <c r="AV58" s="80">
        <f>SUM(AV55:AV57)</f>
        <v>7174.1186414932026</v>
      </c>
      <c r="AW58" s="80"/>
      <c r="AX58" s="80">
        <f>SUM(AX55:AX57)</f>
        <v>1516.6948233342348</v>
      </c>
      <c r="AY58" s="80">
        <f>SUM(AY55:AY57)</f>
        <v>7405.0394315730273</v>
      </c>
      <c r="AZ58" s="80"/>
      <c r="BA58" s="80">
        <f>SUM(BA55:BA57)</f>
        <v>1289.4071482269355</v>
      </c>
      <c r="BB58" s="80">
        <f>SUM(BB55:BB57)</f>
        <v>6295.3407825197446</v>
      </c>
      <c r="BC58" s="80"/>
      <c r="BD58" s="80">
        <f>SUM(BD55:BD57)</f>
        <v>1067.827677427101</v>
      </c>
      <c r="BE58" s="80">
        <f>SUM(BE55:BE57)</f>
        <v>5213.5116015558442</v>
      </c>
    </row>
    <row r="59" spans="1:64" x14ac:dyDescent="0.25">
      <c r="A59" s="13"/>
      <c r="B59" s="13"/>
      <c r="C59" s="4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</row>
    <row r="60" spans="1:64" x14ac:dyDescent="0.25">
      <c r="A60" s="73" t="s">
        <v>73</v>
      </c>
      <c r="B60" s="41"/>
      <c r="C60" s="41"/>
      <c r="D60" s="81"/>
      <c r="E60" s="82">
        <v>0.26500000000000001</v>
      </c>
      <c r="F60" s="82">
        <v>0.26500000000000001</v>
      </c>
      <c r="G60" s="81"/>
      <c r="H60" s="82">
        <v>0.26500000000000001</v>
      </c>
      <c r="I60" s="82">
        <v>0.26500000000000001</v>
      </c>
      <c r="J60" s="81"/>
      <c r="K60" s="82">
        <v>0.26500000000000001</v>
      </c>
      <c r="L60" s="82">
        <v>0.26500000000000001</v>
      </c>
      <c r="M60" s="81"/>
      <c r="N60" s="82">
        <v>0.26500000000000001</v>
      </c>
      <c r="O60" s="82">
        <v>0.26500000000000001</v>
      </c>
      <c r="P60" s="78"/>
      <c r="Q60" s="82">
        <v>0.26500000000000001</v>
      </c>
      <c r="R60" s="82">
        <v>0.26500000000000001</v>
      </c>
      <c r="S60" s="78"/>
      <c r="T60" s="82">
        <v>0.26500000000000001</v>
      </c>
      <c r="U60" s="82">
        <v>0.26500000000000001</v>
      </c>
      <c r="V60" s="78"/>
      <c r="W60" s="82">
        <v>0.26500000000000001</v>
      </c>
      <c r="X60" s="82">
        <v>0.26500000000000001</v>
      </c>
      <c r="Y60" s="78"/>
      <c r="Z60" s="82">
        <v>0.26500000000000001</v>
      </c>
      <c r="AA60" s="82">
        <v>0.26500000000000001</v>
      </c>
      <c r="AB60" s="78"/>
      <c r="AC60" s="82">
        <v>0.26500000000000001</v>
      </c>
      <c r="AD60" s="82">
        <v>0.26500000000000001</v>
      </c>
      <c r="AE60" s="78"/>
      <c r="AF60" s="82">
        <v>0.26500000000000001</v>
      </c>
      <c r="AG60" s="82">
        <v>0.26500000000000001</v>
      </c>
      <c r="AH60" s="78"/>
      <c r="AI60" s="82">
        <v>0.26500000000000001</v>
      </c>
      <c r="AJ60" s="82">
        <v>0.26500000000000001</v>
      </c>
      <c r="AK60" s="78"/>
      <c r="AL60" s="82">
        <v>0.26500000000000001</v>
      </c>
      <c r="AM60" s="82">
        <v>0.26500000000000001</v>
      </c>
      <c r="AN60" s="78"/>
      <c r="AO60" s="82">
        <v>0.26500000000000001</v>
      </c>
      <c r="AP60" s="82">
        <v>0.26500000000000001</v>
      </c>
      <c r="AQ60" s="78"/>
      <c r="AR60" s="82">
        <v>0.26500000000000001</v>
      </c>
      <c r="AS60" s="82">
        <v>0.26500000000000001</v>
      </c>
      <c r="AT60" s="78"/>
      <c r="AU60" s="82">
        <v>0.26500000000000001</v>
      </c>
      <c r="AV60" s="82">
        <v>0.26500000000000001</v>
      </c>
      <c r="AW60" s="78"/>
      <c r="AX60" s="82">
        <v>0.26500000000000001</v>
      </c>
      <c r="AY60" s="82">
        <v>0.26500000000000001</v>
      </c>
      <c r="AZ60" s="78"/>
      <c r="BA60" s="82">
        <v>0.26500000000000001</v>
      </c>
      <c r="BB60" s="82">
        <v>0.26500000000000001</v>
      </c>
      <c r="BC60" s="78"/>
      <c r="BD60" s="82">
        <v>0.26500000000000001</v>
      </c>
      <c r="BE60" s="82">
        <v>0.26500000000000001</v>
      </c>
    </row>
    <row r="61" spans="1:64" x14ac:dyDescent="0.25">
      <c r="A61" s="73"/>
      <c r="B61" s="41"/>
      <c r="C61" s="41"/>
      <c r="D61" s="81"/>
      <c r="E61" s="83"/>
      <c r="F61" s="83"/>
      <c r="G61" s="81"/>
      <c r="H61" s="83"/>
      <c r="I61" s="83"/>
      <c r="J61" s="81"/>
      <c r="K61" s="83"/>
      <c r="L61" s="83"/>
      <c r="M61" s="81"/>
      <c r="N61" s="83"/>
      <c r="O61" s="83"/>
      <c r="P61" s="78"/>
      <c r="Q61" s="83"/>
      <c r="R61" s="83"/>
      <c r="S61" s="78"/>
      <c r="T61" s="83"/>
      <c r="U61" s="83"/>
      <c r="V61" s="78"/>
      <c r="W61" s="83"/>
      <c r="X61" s="83"/>
      <c r="Y61" s="78"/>
      <c r="Z61" s="83"/>
      <c r="AA61" s="83"/>
      <c r="AB61" s="78"/>
      <c r="AC61" s="83"/>
      <c r="AD61" s="83"/>
      <c r="AE61" s="78"/>
      <c r="AF61" s="83"/>
      <c r="AG61" s="83"/>
      <c r="AH61" s="78"/>
      <c r="AI61" s="83"/>
      <c r="AJ61" s="83"/>
      <c r="AK61" s="78"/>
      <c r="AL61" s="83"/>
      <c r="AM61" s="83"/>
      <c r="AN61" s="78"/>
      <c r="AO61" s="83"/>
      <c r="AP61" s="83"/>
      <c r="AQ61" s="78"/>
      <c r="AR61" s="83"/>
      <c r="AS61" s="83"/>
      <c r="AT61" s="78"/>
      <c r="AU61" s="83"/>
      <c r="AV61" s="83"/>
      <c r="AW61" s="78"/>
      <c r="AX61" s="83"/>
      <c r="AY61" s="83"/>
      <c r="AZ61" s="78"/>
      <c r="BA61" s="83"/>
      <c r="BB61" s="83"/>
      <c r="BC61" s="78"/>
      <c r="BD61" s="83"/>
      <c r="BE61" s="83"/>
    </row>
    <row r="62" spans="1:64" x14ac:dyDescent="0.25">
      <c r="A62" s="73" t="s">
        <v>74</v>
      </c>
      <c r="B62" s="13"/>
      <c r="C62" s="41"/>
      <c r="D62" s="78"/>
      <c r="E62" s="84">
        <f>E58*E60</f>
        <v>-94.885723416719969</v>
      </c>
      <c r="F62" s="84">
        <f>F58*F60</f>
        <v>-463.26559079927944</v>
      </c>
      <c r="G62" s="78"/>
      <c r="H62" s="84">
        <f>H58*H60</f>
        <v>-138.0728836440002</v>
      </c>
      <c r="I62" s="84">
        <f>I58*I60</f>
        <v>-674.12054955600058</v>
      </c>
      <c r="J62" s="78"/>
      <c r="K62" s="84">
        <f>K58*K60</f>
        <v>-49.683383821567986</v>
      </c>
      <c r="L62" s="84">
        <f>L58*L60</f>
        <v>-242.57181512883236</v>
      </c>
      <c r="M62" s="78"/>
      <c r="N62" s="84">
        <f>N58*N60</f>
        <v>9.8975533756646517</v>
      </c>
      <c r="O62" s="84">
        <f>O58*O60</f>
        <v>48.323348834126357</v>
      </c>
      <c r="P62" s="78"/>
      <c r="Q62" s="84">
        <f>Q58*Q60</f>
        <v>65.287901083861129</v>
      </c>
      <c r="R62" s="84">
        <f>R58*R60</f>
        <v>318.75857588002765</v>
      </c>
      <c r="S62" s="78"/>
      <c r="T62" s="84">
        <f>T58*T60</f>
        <v>119.59044487013762</v>
      </c>
      <c r="U62" s="84">
        <f>U58*U60</f>
        <v>583.88276024831907</v>
      </c>
      <c r="V62" s="78"/>
      <c r="W62" s="84">
        <f>W58*W60</f>
        <v>169.40007229527558</v>
      </c>
      <c r="X62" s="84">
        <f>X58*X60</f>
        <v>827.07094120634486</v>
      </c>
      <c r="Y62" s="78"/>
      <c r="Z62" s="84">
        <f>Z58*Z60</f>
        <v>211.25074827328552</v>
      </c>
      <c r="AA62" s="84">
        <f>AA58*AA60</f>
        <v>1031.4007121578052</v>
      </c>
      <c r="AB62" s="78"/>
      <c r="AC62" s="84">
        <f>AC58*AC60</f>
        <v>249.54746769924657</v>
      </c>
      <c r="AD62" s="84">
        <f>AD58*AD60</f>
        <v>1218.3788128845563</v>
      </c>
      <c r="AE62" s="78"/>
      <c r="AF62" s="84">
        <f>AF58*AF60</f>
        <v>283.33782750556276</v>
      </c>
      <c r="AG62" s="84">
        <f>AG58*AG60</f>
        <v>1383.3552754683362</v>
      </c>
      <c r="AH62" s="78"/>
      <c r="AI62" s="84">
        <f>AI58*AI60</f>
        <v>314.2775533704459</v>
      </c>
      <c r="AJ62" s="84">
        <f>AJ58*AJ60</f>
        <v>1534.413937043942</v>
      </c>
      <c r="AK62" s="78"/>
      <c r="AL62" s="84">
        <f>AL58*AL60</f>
        <v>338.76618999302133</v>
      </c>
      <c r="AM62" s="84">
        <f>AM58*AM60</f>
        <v>1653.9761040835745</v>
      </c>
      <c r="AN62" s="78"/>
      <c r="AO62" s="84">
        <f>AO58*AO60</f>
        <v>361.09023693206285</v>
      </c>
      <c r="AP62" s="84">
        <f>AP58*AP60</f>
        <v>1762.9699803153655</v>
      </c>
      <c r="AQ62" s="78"/>
      <c r="AR62" s="84">
        <f>AR58*AR60</f>
        <v>371.48756829066923</v>
      </c>
      <c r="AS62" s="84">
        <f>AS58*AS60</f>
        <v>1813.7334216544441</v>
      </c>
      <c r="AT62" s="78"/>
      <c r="AU62" s="84">
        <f>AU58*AU60</f>
        <v>389.39041542080577</v>
      </c>
      <c r="AV62" s="84">
        <f>AV58*AV60</f>
        <v>1901.1414399956989</v>
      </c>
      <c r="AW62" s="78"/>
      <c r="AX62" s="84">
        <f>AX58*AX60</f>
        <v>401.92412818357224</v>
      </c>
      <c r="AY62" s="84">
        <f>AY58*AY60</f>
        <v>1962.3354493668523</v>
      </c>
      <c r="AZ62" s="78"/>
      <c r="BA62" s="84">
        <f>BA58*BA60</f>
        <v>341.69289428013792</v>
      </c>
      <c r="BB62" s="84">
        <f>BB58*BB60</f>
        <v>1668.2653073677325</v>
      </c>
      <c r="BC62" s="78"/>
      <c r="BD62" s="84">
        <f>BD58*BD60</f>
        <v>282.97433451818176</v>
      </c>
      <c r="BE62" s="84">
        <f>BE58*BE60</f>
        <v>1381.5805744122988</v>
      </c>
    </row>
    <row r="63" spans="1:64" x14ac:dyDescent="0.25">
      <c r="A63" s="85" t="s">
        <v>75</v>
      </c>
      <c r="B63" s="13"/>
      <c r="C63" s="41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</row>
    <row r="64" spans="1:64" x14ac:dyDescent="0.25">
      <c r="A64" s="73" t="s">
        <v>74</v>
      </c>
      <c r="B64" s="13"/>
      <c r="C64" s="41"/>
      <c r="D64" s="86"/>
      <c r="E64" s="87">
        <f>E62/(1-E60)</f>
        <v>-129.09622233567342</v>
      </c>
      <c r="F64" s="87">
        <f>F62/(1-F60)</f>
        <v>-630.29332081534619</v>
      </c>
      <c r="G64" s="86"/>
      <c r="H64" s="87">
        <f>H62/(1-H60)</f>
        <v>-187.85426346122478</v>
      </c>
      <c r="I64" s="87">
        <f>I62/(1-I60)</f>
        <v>-917.17081572244979</v>
      </c>
      <c r="J64" s="86"/>
      <c r="K64" s="87">
        <f>K62/(1-K60)</f>
        <v>-67.596440573561893</v>
      </c>
      <c r="L64" s="87">
        <f>L62/(1-L60)</f>
        <v>-330.02968044739094</v>
      </c>
      <c r="M64" s="86"/>
      <c r="N64" s="87">
        <f>N62/(1-N60)</f>
        <v>13.46605901450973</v>
      </c>
      <c r="O64" s="87">
        <f>O62/(1-O60)</f>
        <v>65.746052835546067</v>
      </c>
      <c r="P64" s="86"/>
      <c r="Q64" s="87">
        <f>Q62/(1-Q60)</f>
        <v>88.827076304572969</v>
      </c>
      <c r="R64" s="87">
        <f>R62/(1-R60)</f>
        <v>433.6851372517383</v>
      </c>
      <c r="S64" s="86"/>
      <c r="T64" s="87">
        <f>T62/(1-T60)</f>
        <v>162.70808825869065</v>
      </c>
      <c r="U64" s="87">
        <f>U62/(1-U60)</f>
        <v>794.39831326301919</v>
      </c>
      <c r="V64" s="86"/>
      <c r="W64" s="87">
        <f>W62/(1-W60)</f>
        <v>230.47628883710962</v>
      </c>
      <c r="X64" s="87">
        <f>X62/(1-X60)</f>
        <v>1125.2665866752991</v>
      </c>
      <c r="Y64" s="86"/>
      <c r="Z64" s="87">
        <f>Z62/(1-Z60)</f>
        <v>287.41598404528645</v>
      </c>
      <c r="AA64" s="87">
        <f>AA62/(1-AA60)</f>
        <v>1403.2662750446329</v>
      </c>
      <c r="AB64" s="86"/>
      <c r="AC64" s="87">
        <f>AC62/(1-AC60)</f>
        <v>339.52036421666202</v>
      </c>
      <c r="AD64" s="87">
        <f>AD62/(1-AD60)</f>
        <v>1657.6582488225256</v>
      </c>
      <c r="AE64" s="86"/>
      <c r="AF64" s="87">
        <f>AF62/(1-AF60)</f>
        <v>385.49364286471126</v>
      </c>
      <c r="AG64" s="87">
        <f>AG62/(1-AG60)</f>
        <v>1882.1160210453554</v>
      </c>
      <c r="AH64" s="86"/>
      <c r="AI64" s="87">
        <f>AI62/(1-AI60)</f>
        <v>427.58850798700121</v>
      </c>
      <c r="AJ64" s="87">
        <f>AJ62/(1-AJ60)</f>
        <v>2087.6380095835948</v>
      </c>
      <c r="AK64" s="86"/>
      <c r="AL64" s="87">
        <f>AL62/(1-AL60)</f>
        <v>460.90638094288619</v>
      </c>
      <c r="AM64" s="87">
        <f>AM62/(1-AM60)</f>
        <v>2250.3076246035025</v>
      </c>
      <c r="AN64" s="86"/>
      <c r="AO64" s="87">
        <f>AO62/(1-AO60)</f>
        <v>491.27923392117395</v>
      </c>
      <c r="AP64" s="87">
        <f>AP62/(1-AP60)</f>
        <v>2398.5986126739667</v>
      </c>
      <c r="AQ64" s="86"/>
      <c r="AR64" s="87">
        <f>AR62/(1-AR60)</f>
        <v>505.42526298050234</v>
      </c>
      <c r="AS64" s="87">
        <f>AS62/(1-AS60)</f>
        <v>2467.6645192577471</v>
      </c>
      <c r="AT64" s="86"/>
      <c r="AU64" s="87">
        <f>AU62/(1-AU60)</f>
        <v>529.78287812354529</v>
      </c>
      <c r="AV64" s="87">
        <f>AV62/(1-AV60)</f>
        <v>2586.5869931914272</v>
      </c>
      <c r="AW64" s="86"/>
      <c r="AX64" s="87">
        <f>AX62/(1-AX60)</f>
        <v>546.83554854907788</v>
      </c>
      <c r="AY64" s="87">
        <f>AY62/(1-AY60)</f>
        <v>2669.8441487984387</v>
      </c>
      <c r="AZ64" s="86"/>
      <c r="BA64" s="87">
        <f>BA62/(1-BA60)</f>
        <v>464.88829153760264</v>
      </c>
      <c r="BB64" s="87">
        <f>BB62/(1-BB60)</f>
        <v>2269.7487175071192</v>
      </c>
      <c r="BC64" s="86"/>
      <c r="BD64" s="87">
        <f>BD62/(1-BD60)</f>
        <v>384.99909458256025</v>
      </c>
      <c r="BE64" s="87">
        <f>BE62/(1-BE60)</f>
        <v>1879.7014617854406</v>
      </c>
    </row>
    <row r="65" spans="1:57" x14ac:dyDescent="0.25">
      <c r="A65" s="75" t="s">
        <v>76</v>
      </c>
      <c r="B65" s="13"/>
      <c r="C65" s="41"/>
      <c r="D65" s="88"/>
      <c r="E65" s="89">
        <f>SUM(E64:E64)</f>
        <v>-129.09622233567342</v>
      </c>
      <c r="F65" s="89">
        <f>SUM(F64:F64)</f>
        <v>-630.29332081534619</v>
      </c>
      <c r="G65" s="88"/>
      <c r="H65" s="89">
        <f>SUM(H64:H64)</f>
        <v>-187.85426346122478</v>
      </c>
      <c r="I65" s="89">
        <f>SUM(I64:I64)</f>
        <v>-917.17081572244979</v>
      </c>
      <c r="J65" s="88"/>
      <c r="K65" s="89">
        <f>SUM(K64:K64)</f>
        <v>-67.596440573561893</v>
      </c>
      <c r="L65" s="89">
        <f>SUM(L64:L64)</f>
        <v>-330.02968044739094</v>
      </c>
      <c r="M65" s="88"/>
      <c r="N65" s="89">
        <f>SUM(N64:N64)</f>
        <v>13.46605901450973</v>
      </c>
      <c r="O65" s="89">
        <f>SUM(O64:O64)</f>
        <v>65.746052835546067</v>
      </c>
      <c r="P65" s="88"/>
      <c r="Q65" s="89">
        <f>SUM(Q64:Q64)</f>
        <v>88.827076304572969</v>
      </c>
      <c r="R65" s="89">
        <f>SUM(R64:R64)</f>
        <v>433.6851372517383</v>
      </c>
      <c r="S65" s="88"/>
      <c r="T65" s="89">
        <f>SUM(T64:T64)</f>
        <v>162.70808825869065</v>
      </c>
      <c r="U65" s="89">
        <f>SUM(U64:U64)</f>
        <v>794.39831326301919</v>
      </c>
      <c r="V65" s="88"/>
      <c r="W65" s="89">
        <f>SUM(W64:W64)</f>
        <v>230.47628883710962</v>
      </c>
      <c r="X65" s="89">
        <f>SUM(X64:X64)</f>
        <v>1125.2665866752991</v>
      </c>
      <c r="Y65" s="88"/>
      <c r="Z65" s="89">
        <f>SUM(Z64:Z64)</f>
        <v>287.41598404528645</v>
      </c>
      <c r="AA65" s="89">
        <f>SUM(AA64:AA64)</f>
        <v>1403.2662750446329</v>
      </c>
      <c r="AB65" s="88"/>
      <c r="AC65" s="89">
        <f>SUM(AC64:AC64)</f>
        <v>339.52036421666202</v>
      </c>
      <c r="AD65" s="89">
        <f>SUM(AD64:AD64)</f>
        <v>1657.6582488225256</v>
      </c>
      <c r="AE65" s="88"/>
      <c r="AF65" s="89">
        <f>SUM(AF64:AF64)</f>
        <v>385.49364286471126</v>
      </c>
      <c r="AG65" s="89">
        <f>SUM(AG64:AG64)</f>
        <v>1882.1160210453554</v>
      </c>
      <c r="AH65" s="88"/>
      <c r="AI65" s="89">
        <f>SUM(AI64:AI64)</f>
        <v>427.58850798700121</v>
      </c>
      <c r="AJ65" s="89">
        <f>SUM(AJ64:AJ64)</f>
        <v>2087.6380095835948</v>
      </c>
      <c r="AK65" s="88"/>
      <c r="AL65" s="89">
        <f>SUM(AL64:AL64)</f>
        <v>460.90638094288619</v>
      </c>
      <c r="AM65" s="89">
        <f>SUM(AM64:AM64)</f>
        <v>2250.3076246035025</v>
      </c>
      <c r="AN65" s="88"/>
      <c r="AO65" s="89">
        <f>SUM(AO64:AO64)</f>
        <v>491.27923392117395</v>
      </c>
      <c r="AP65" s="89">
        <f>SUM(AP64:AP64)</f>
        <v>2398.5986126739667</v>
      </c>
      <c r="AQ65" s="88"/>
      <c r="AR65" s="89">
        <f>SUM(AR64:AR64)</f>
        <v>505.42526298050234</v>
      </c>
      <c r="AS65" s="89">
        <f>SUM(AS64:AS64)</f>
        <v>2467.6645192577471</v>
      </c>
      <c r="AT65" s="88"/>
      <c r="AU65" s="89">
        <f>SUM(AU64:AU64)</f>
        <v>529.78287812354529</v>
      </c>
      <c r="AV65" s="89">
        <f>SUM(AV64:AV64)</f>
        <v>2586.5869931914272</v>
      </c>
      <c r="AW65" s="88"/>
      <c r="AX65" s="89">
        <f>SUM(AX64:AX64)</f>
        <v>546.83554854907788</v>
      </c>
      <c r="AY65" s="89">
        <f>SUM(AY64:AY64)</f>
        <v>2669.8441487984387</v>
      </c>
      <c r="AZ65" s="88"/>
      <c r="BA65" s="89">
        <f>SUM(BA64:BA64)</f>
        <v>464.88829153760264</v>
      </c>
      <c r="BB65" s="89">
        <f>SUM(BB64:BB64)</f>
        <v>2269.7487175071192</v>
      </c>
      <c r="BC65" s="88"/>
      <c r="BD65" s="89">
        <f>SUM(BD64:BD64)</f>
        <v>384.99909458256025</v>
      </c>
      <c r="BE65" s="89">
        <f>SUM(BE64:BE64)</f>
        <v>1879.7014617854406</v>
      </c>
    </row>
    <row r="66" spans="1:57" x14ac:dyDescent="0.25">
      <c r="A66" s="13"/>
      <c r="B66" s="69"/>
      <c r="C66" s="90"/>
      <c r="D66" s="90"/>
      <c r="E66" s="90"/>
      <c r="F66" s="90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57" ht="15.75" thickBot="1" x14ac:dyDescent="0.3">
      <c r="A67" s="13"/>
      <c r="B67" s="69"/>
      <c r="C67" s="90"/>
      <c r="D67" s="90"/>
      <c r="E67" s="90"/>
      <c r="F67" s="90"/>
      <c r="G67" s="13"/>
      <c r="H67" s="13"/>
    </row>
    <row r="68" spans="1:57" ht="15.75" thickBot="1" x14ac:dyDescent="0.3">
      <c r="A68" s="91" t="s">
        <v>77</v>
      </c>
      <c r="B68" s="92"/>
      <c r="C68" s="93"/>
      <c r="D68" s="94">
        <v>2014</v>
      </c>
      <c r="E68" s="95">
        <v>2015</v>
      </c>
      <c r="F68" s="95">
        <v>2016</v>
      </c>
      <c r="G68" s="95">
        <v>2017</v>
      </c>
      <c r="H68" s="96">
        <v>2018</v>
      </c>
      <c r="I68" s="96">
        <v>2019</v>
      </c>
      <c r="J68" s="96">
        <v>2020</v>
      </c>
      <c r="K68" s="96">
        <v>2021</v>
      </c>
      <c r="L68" s="96">
        <v>2022</v>
      </c>
      <c r="M68" s="96">
        <v>2023</v>
      </c>
      <c r="N68" s="96">
        <v>2024</v>
      </c>
      <c r="O68" s="96">
        <v>2025</v>
      </c>
      <c r="P68" s="96">
        <v>2026</v>
      </c>
      <c r="Q68" s="96">
        <v>2027</v>
      </c>
      <c r="R68" s="117">
        <v>2028</v>
      </c>
      <c r="S68" s="117">
        <v>2029</v>
      </c>
      <c r="T68" s="117">
        <v>2030</v>
      </c>
      <c r="U68" s="117">
        <v>2031</v>
      </c>
      <c r="V68" s="118"/>
      <c r="W68" s="118"/>
    </row>
    <row r="69" spans="1:57" x14ac:dyDescent="0.25">
      <c r="A69" s="92"/>
      <c r="B69" s="97" t="s">
        <v>79</v>
      </c>
      <c r="C69" s="98">
        <v>40</v>
      </c>
      <c r="D69" s="79"/>
      <c r="E69" s="79"/>
      <c r="F69" s="13"/>
      <c r="G69" s="79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</row>
    <row r="70" spans="1:57" x14ac:dyDescent="0.25">
      <c r="A70" s="92" t="s">
        <v>80</v>
      </c>
      <c r="B70" s="92"/>
      <c r="C70" s="78"/>
      <c r="D70" s="80"/>
      <c r="E70" s="80">
        <f t="shared" ref="E70:K70" si="0">D72</f>
        <v>262867.86</v>
      </c>
      <c r="F70" s="80">
        <f t="shared" si="0"/>
        <v>318510.07</v>
      </c>
      <c r="G70" s="80">
        <f t="shared" si="0"/>
        <v>318510.07</v>
      </c>
      <c r="H70" s="80">
        <f t="shared" si="0"/>
        <v>328022.53000000003</v>
      </c>
      <c r="I70" s="80">
        <f t="shared" si="0"/>
        <v>328022.53000000003</v>
      </c>
      <c r="J70" s="80">
        <f t="shared" si="0"/>
        <v>328022.53000000003</v>
      </c>
      <c r="K70" s="80">
        <f t="shared" si="0"/>
        <v>328022.53000000003</v>
      </c>
      <c r="L70" s="80">
        <f t="shared" ref="L70:R70" si="1">K72</f>
        <v>328022.53000000003</v>
      </c>
      <c r="M70" s="80">
        <f t="shared" si="1"/>
        <v>328022.53000000003</v>
      </c>
      <c r="N70" s="80">
        <f t="shared" si="1"/>
        <v>328022.53000000003</v>
      </c>
      <c r="O70" s="80">
        <f t="shared" si="1"/>
        <v>328022.53000000003</v>
      </c>
      <c r="P70" s="80">
        <f t="shared" si="1"/>
        <v>328022.53000000003</v>
      </c>
      <c r="Q70" s="80">
        <f t="shared" si="1"/>
        <v>328022.53000000003</v>
      </c>
      <c r="R70" s="80">
        <f t="shared" si="1"/>
        <v>328022.53000000003</v>
      </c>
      <c r="S70" s="80">
        <f>R72</f>
        <v>328022.53000000003</v>
      </c>
      <c r="T70" s="80">
        <f>S72</f>
        <v>328022.53000000003</v>
      </c>
      <c r="U70" s="80">
        <f>T72</f>
        <v>328022.53000000003</v>
      </c>
      <c r="V70" s="78"/>
      <c r="W70" s="78"/>
    </row>
    <row r="71" spans="1:57" x14ac:dyDescent="0.25">
      <c r="A71" s="92" t="s">
        <v>81</v>
      </c>
      <c r="B71" s="92"/>
      <c r="C71" s="99"/>
      <c r="D71" s="100">
        <v>262867.86</v>
      </c>
      <c r="E71" s="100">
        <v>55642.21</v>
      </c>
      <c r="F71" s="100">
        <v>0</v>
      </c>
      <c r="G71" s="100">
        <v>9512.4599999999991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v>0</v>
      </c>
      <c r="R71" s="100">
        <v>0</v>
      </c>
      <c r="S71" s="100">
        <v>0</v>
      </c>
      <c r="T71" s="100">
        <v>0</v>
      </c>
      <c r="U71" s="100">
        <v>0</v>
      </c>
      <c r="V71" s="76"/>
      <c r="W71" s="76"/>
    </row>
    <row r="72" spans="1:57" x14ac:dyDescent="0.25">
      <c r="A72" s="92" t="s">
        <v>82</v>
      </c>
      <c r="B72" s="92"/>
      <c r="C72" s="78"/>
      <c r="D72" s="80">
        <f t="shared" ref="D72:I72" si="2">SUM(D70:D71)</f>
        <v>262867.86</v>
      </c>
      <c r="E72" s="80">
        <f t="shared" si="2"/>
        <v>318510.07</v>
      </c>
      <c r="F72" s="80">
        <f t="shared" si="2"/>
        <v>318510.07</v>
      </c>
      <c r="G72" s="80">
        <f t="shared" si="2"/>
        <v>328022.53000000003</v>
      </c>
      <c r="H72" s="80">
        <f t="shared" si="2"/>
        <v>328022.53000000003</v>
      </c>
      <c r="I72" s="80">
        <f t="shared" si="2"/>
        <v>328022.53000000003</v>
      </c>
      <c r="J72" s="80">
        <f t="shared" ref="J72:R72" si="3">SUM(J70:J71)</f>
        <v>328022.53000000003</v>
      </c>
      <c r="K72" s="80">
        <f t="shared" si="3"/>
        <v>328022.53000000003</v>
      </c>
      <c r="L72" s="80">
        <f t="shared" si="3"/>
        <v>328022.53000000003</v>
      </c>
      <c r="M72" s="80">
        <f t="shared" si="3"/>
        <v>328022.53000000003</v>
      </c>
      <c r="N72" s="80">
        <f t="shared" si="3"/>
        <v>328022.53000000003</v>
      </c>
      <c r="O72" s="80">
        <f t="shared" si="3"/>
        <v>328022.53000000003</v>
      </c>
      <c r="P72" s="80">
        <f t="shared" si="3"/>
        <v>328022.53000000003</v>
      </c>
      <c r="Q72" s="80">
        <f t="shared" si="3"/>
        <v>328022.53000000003</v>
      </c>
      <c r="R72" s="80">
        <f t="shared" si="3"/>
        <v>328022.53000000003</v>
      </c>
      <c r="S72" s="80">
        <f>SUM(S70:S71)</f>
        <v>328022.53000000003</v>
      </c>
      <c r="T72" s="80">
        <f>SUM(T70:T71)</f>
        <v>328022.53000000003</v>
      </c>
      <c r="U72" s="80">
        <f>SUM(U70:U71)</f>
        <v>328022.53000000003</v>
      </c>
      <c r="V72" s="78"/>
      <c r="W72" s="78"/>
    </row>
    <row r="73" spans="1:57" x14ac:dyDescent="0.25">
      <c r="A73" s="92"/>
      <c r="B73" s="92"/>
      <c r="C73" s="78"/>
      <c r="D73" s="78"/>
      <c r="E73" s="79"/>
      <c r="F73" s="13"/>
      <c r="G73" s="79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</row>
    <row r="74" spans="1:57" x14ac:dyDescent="0.25">
      <c r="A74" s="92" t="s">
        <v>83</v>
      </c>
      <c r="B74" s="92"/>
      <c r="C74" s="78"/>
      <c r="D74" s="80"/>
      <c r="E74" s="80">
        <f t="shared" ref="E74:K74" si="4">D77</f>
        <v>3554.13</v>
      </c>
      <c r="F74" s="80">
        <f t="shared" si="4"/>
        <v>12316.900000000001</v>
      </c>
      <c r="G74" s="80">
        <f t="shared" si="4"/>
        <v>22792.800000000003</v>
      </c>
      <c r="H74" s="80">
        <f t="shared" si="4"/>
        <v>33359.880000000005</v>
      </c>
      <c r="I74" s="80">
        <f t="shared" si="4"/>
        <v>44044.810000000005</v>
      </c>
      <c r="J74" s="80">
        <f t="shared" si="4"/>
        <v>54729.740000000005</v>
      </c>
      <c r="K74" s="80">
        <f t="shared" si="4"/>
        <v>65443.920000000006</v>
      </c>
      <c r="L74" s="80">
        <f t="shared" ref="L74:R74" si="5">K77</f>
        <v>76128.840000000011</v>
      </c>
      <c r="M74" s="80">
        <f t="shared" si="5"/>
        <v>86813.770000000019</v>
      </c>
      <c r="N74" s="80">
        <f t="shared" si="5"/>
        <v>97498.690000000017</v>
      </c>
      <c r="O74" s="80">
        <f t="shared" si="5"/>
        <v>108212.88000000002</v>
      </c>
      <c r="P74" s="80">
        <f t="shared" si="5"/>
        <v>118897.79000000002</v>
      </c>
      <c r="Q74" s="80">
        <f t="shared" si="5"/>
        <v>129582.70000000003</v>
      </c>
      <c r="R74" s="80">
        <f t="shared" si="5"/>
        <v>140267.61000000002</v>
      </c>
      <c r="S74" s="80">
        <f>R77</f>
        <v>150981.79</v>
      </c>
      <c r="T74" s="80">
        <f>S77</f>
        <v>161666.70000000001</v>
      </c>
      <c r="U74" s="80">
        <f>T77</f>
        <v>170732.90000000002</v>
      </c>
      <c r="V74" s="78"/>
      <c r="W74" s="78"/>
    </row>
    <row r="75" spans="1:57" x14ac:dyDescent="0.25">
      <c r="A75" s="92" t="s">
        <v>84</v>
      </c>
      <c r="B75" s="92"/>
      <c r="C75" s="78"/>
      <c r="D75" s="102"/>
      <c r="E75" s="86">
        <v>8762.77</v>
      </c>
      <c r="F75" s="78">
        <v>10475.9</v>
      </c>
      <c r="G75" s="78">
        <v>10567.08</v>
      </c>
      <c r="H75" s="78">
        <v>10684.93</v>
      </c>
      <c r="I75" s="78">
        <v>10684.93</v>
      </c>
      <c r="J75" s="78">
        <v>10714.18</v>
      </c>
      <c r="K75" s="78">
        <v>10684.92</v>
      </c>
      <c r="L75" s="78">
        <v>10684.93</v>
      </c>
      <c r="M75" s="78">
        <v>10684.92</v>
      </c>
      <c r="N75" s="78">
        <v>10714.19</v>
      </c>
      <c r="O75" s="78">
        <v>10684.91</v>
      </c>
      <c r="P75" s="78">
        <v>10684.91</v>
      </c>
      <c r="Q75" s="78">
        <v>10684.91</v>
      </c>
      <c r="R75" s="78">
        <v>10714.18</v>
      </c>
      <c r="S75" s="78">
        <v>10684.91</v>
      </c>
      <c r="T75" s="78">
        <v>9066.2000000000007</v>
      </c>
      <c r="U75" s="78">
        <v>7473.89</v>
      </c>
      <c r="V75" s="78"/>
      <c r="W75" s="78"/>
    </row>
    <row r="76" spans="1:57" x14ac:dyDescent="0.25">
      <c r="A76" s="92" t="s">
        <v>86</v>
      </c>
      <c r="B76" s="13"/>
      <c r="C76" s="13"/>
      <c r="D76" s="134">
        <v>3554.13</v>
      </c>
      <c r="E76" s="87">
        <v>0</v>
      </c>
      <c r="F76" s="79">
        <f>F71/C69/2</f>
        <v>0</v>
      </c>
      <c r="G76" s="87">
        <v>0</v>
      </c>
      <c r="H76" s="79">
        <f>H71/C69/2</f>
        <v>0</v>
      </c>
      <c r="I76" s="79">
        <f>I71/C69/2</f>
        <v>0</v>
      </c>
      <c r="J76" s="79">
        <f>J71/C69/2</f>
        <v>0</v>
      </c>
      <c r="K76" s="79">
        <f>K71/C69/2</f>
        <v>0</v>
      </c>
      <c r="L76" s="79">
        <f>L71/C69/2</f>
        <v>0</v>
      </c>
      <c r="M76" s="79">
        <f t="shared" ref="M76:R76" si="6">M71/$C69/2</f>
        <v>0</v>
      </c>
      <c r="N76" s="79">
        <f t="shared" si="6"/>
        <v>0</v>
      </c>
      <c r="O76" s="79">
        <f t="shared" si="6"/>
        <v>0</v>
      </c>
      <c r="P76" s="79">
        <f t="shared" si="6"/>
        <v>0</v>
      </c>
      <c r="Q76" s="79">
        <f t="shared" si="6"/>
        <v>0</v>
      </c>
      <c r="R76" s="79">
        <f t="shared" si="6"/>
        <v>0</v>
      </c>
      <c r="S76" s="79">
        <f>S71/$C69/2</f>
        <v>0</v>
      </c>
      <c r="T76" s="79">
        <f>T71/$C69/2</f>
        <v>0</v>
      </c>
      <c r="U76" s="79">
        <f>U71/$C69/2</f>
        <v>0</v>
      </c>
      <c r="V76" s="78"/>
      <c r="W76" s="78"/>
    </row>
    <row r="77" spans="1:57" x14ac:dyDescent="0.25">
      <c r="A77" s="92" t="s">
        <v>87</v>
      </c>
      <c r="B77" s="92"/>
      <c r="C77" s="78"/>
      <c r="D77" s="80">
        <f>SUM(D74+D76)</f>
        <v>3554.13</v>
      </c>
      <c r="E77" s="80">
        <f t="shared" ref="E77:J77" si="7">SUM(E74:E76)</f>
        <v>12316.900000000001</v>
      </c>
      <c r="F77" s="80">
        <f t="shared" si="7"/>
        <v>22792.800000000003</v>
      </c>
      <c r="G77" s="80">
        <f t="shared" si="7"/>
        <v>33359.880000000005</v>
      </c>
      <c r="H77" s="80">
        <f t="shared" si="7"/>
        <v>44044.810000000005</v>
      </c>
      <c r="I77" s="80">
        <f t="shared" si="7"/>
        <v>54729.740000000005</v>
      </c>
      <c r="J77" s="80">
        <f t="shared" si="7"/>
        <v>65443.920000000006</v>
      </c>
      <c r="K77" s="80">
        <f t="shared" ref="K77:R77" si="8">SUM(K74:K76)</f>
        <v>76128.840000000011</v>
      </c>
      <c r="L77" s="80">
        <f t="shared" si="8"/>
        <v>86813.770000000019</v>
      </c>
      <c r="M77" s="80">
        <f t="shared" si="8"/>
        <v>97498.690000000017</v>
      </c>
      <c r="N77" s="80">
        <f t="shared" si="8"/>
        <v>108212.88000000002</v>
      </c>
      <c r="O77" s="80">
        <f t="shared" si="8"/>
        <v>118897.79000000002</v>
      </c>
      <c r="P77" s="80">
        <f t="shared" si="8"/>
        <v>129582.70000000003</v>
      </c>
      <c r="Q77" s="80">
        <f t="shared" si="8"/>
        <v>140267.61000000002</v>
      </c>
      <c r="R77" s="80">
        <f t="shared" si="8"/>
        <v>150981.79</v>
      </c>
      <c r="S77" s="80">
        <f>SUM(S74:S76)</f>
        <v>161666.70000000001</v>
      </c>
      <c r="T77" s="80">
        <f>SUM(T74:T76)</f>
        <v>170732.90000000002</v>
      </c>
      <c r="U77" s="80">
        <f>SUM(U74:U76)</f>
        <v>178206.79000000004</v>
      </c>
      <c r="V77" s="78"/>
      <c r="W77" s="78"/>
    </row>
    <row r="78" spans="1:57" x14ac:dyDescent="0.25">
      <c r="A78" s="92"/>
      <c r="B78" s="92"/>
      <c r="C78" s="28"/>
      <c r="D78" s="46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8"/>
      <c r="W78" s="78"/>
    </row>
    <row r="79" spans="1:57" x14ac:dyDescent="0.25">
      <c r="A79" s="92" t="s">
        <v>88</v>
      </c>
      <c r="B79" s="92"/>
      <c r="C79" s="78"/>
      <c r="D79" s="79">
        <f>D70-D74</f>
        <v>0</v>
      </c>
      <c r="E79" s="79">
        <f t="shared" ref="E79:K79" si="9">D80</f>
        <v>259313.72999999998</v>
      </c>
      <c r="F79" s="79">
        <f t="shared" si="9"/>
        <v>306193.17</v>
      </c>
      <c r="G79" s="79">
        <f t="shared" si="9"/>
        <v>295717.27</v>
      </c>
      <c r="H79" s="79">
        <f t="shared" si="9"/>
        <v>294662.65000000002</v>
      </c>
      <c r="I79" s="79">
        <f t="shared" si="9"/>
        <v>283977.72000000003</v>
      </c>
      <c r="J79" s="79">
        <f t="shared" si="9"/>
        <v>273292.79000000004</v>
      </c>
      <c r="K79" s="79">
        <f t="shared" si="9"/>
        <v>262578.61000000004</v>
      </c>
      <c r="L79" s="79">
        <f t="shared" ref="L79:R79" si="10">K80</f>
        <v>251893.69</v>
      </c>
      <c r="M79" s="79">
        <f t="shared" si="10"/>
        <v>241208.76</v>
      </c>
      <c r="N79" s="79">
        <f t="shared" si="10"/>
        <v>230523.84000000003</v>
      </c>
      <c r="O79" s="79">
        <f t="shared" si="10"/>
        <v>219809.65000000002</v>
      </c>
      <c r="P79" s="79">
        <f t="shared" si="10"/>
        <v>209124.74</v>
      </c>
      <c r="Q79" s="79">
        <f t="shared" si="10"/>
        <v>198439.83000000002</v>
      </c>
      <c r="R79" s="79">
        <f t="shared" si="10"/>
        <v>187754.92</v>
      </c>
      <c r="S79" s="79">
        <f>R80</f>
        <v>177040.74000000002</v>
      </c>
      <c r="T79" s="79">
        <f>S80</f>
        <v>166355.83000000002</v>
      </c>
      <c r="U79" s="79">
        <f>T80</f>
        <v>157289.63</v>
      </c>
      <c r="V79" s="78"/>
      <c r="W79" s="78"/>
    </row>
    <row r="80" spans="1:57" x14ac:dyDescent="0.25">
      <c r="A80" s="92" t="s">
        <v>89</v>
      </c>
      <c r="B80" s="92"/>
      <c r="C80" s="78"/>
      <c r="D80" s="80">
        <f t="shared" ref="D80:I80" si="11">D72-D77</f>
        <v>259313.72999999998</v>
      </c>
      <c r="E80" s="80">
        <f t="shared" si="11"/>
        <v>306193.17</v>
      </c>
      <c r="F80" s="80">
        <f t="shared" si="11"/>
        <v>295717.27</v>
      </c>
      <c r="G80" s="80">
        <f t="shared" si="11"/>
        <v>294662.65000000002</v>
      </c>
      <c r="H80" s="80">
        <f t="shared" si="11"/>
        <v>283977.72000000003</v>
      </c>
      <c r="I80" s="80">
        <f t="shared" si="11"/>
        <v>273292.79000000004</v>
      </c>
      <c r="J80" s="80">
        <f t="shared" ref="J80:R80" si="12">J72-J77</f>
        <v>262578.61000000004</v>
      </c>
      <c r="K80" s="80">
        <f t="shared" si="12"/>
        <v>251893.69</v>
      </c>
      <c r="L80" s="80">
        <f t="shared" si="12"/>
        <v>241208.76</v>
      </c>
      <c r="M80" s="80">
        <f t="shared" si="12"/>
        <v>230523.84000000003</v>
      </c>
      <c r="N80" s="80">
        <f t="shared" si="12"/>
        <v>219809.65000000002</v>
      </c>
      <c r="O80" s="80">
        <f t="shared" si="12"/>
        <v>209124.74</v>
      </c>
      <c r="P80" s="80">
        <f t="shared" si="12"/>
        <v>198439.83000000002</v>
      </c>
      <c r="Q80" s="80">
        <f t="shared" si="12"/>
        <v>187754.92</v>
      </c>
      <c r="R80" s="80">
        <f t="shared" si="12"/>
        <v>177040.74000000002</v>
      </c>
      <c r="S80" s="80">
        <f>S72-S77</f>
        <v>166355.83000000002</v>
      </c>
      <c r="T80" s="80">
        <f>T72-T77</f>
        <v>157289.63</v>
      </c>
      <c r="U80" s="80">
        <f>U72-U77</f>
        <v>149815.74</v>
      </c>
      <c r="V80" s="78"/>
      <c r="W80" s="78"/>
    </row>
    <row r="81" spans="1:23" ht="15.75" thickBot="1" x14ac:dyDescent="0.3">
      <c r="A81" s="103" t="s">
        <v>90</v>
      </c>
      <c r="B81" s="92"/>
      <c r="C81" s="78"/>
      <c r="D81" s="104">
        <f t="shared" ref="D81:I81" si="13">SUM(D79:D80)/2</f>
        <v>129656.86499999999</v>
      </c>
      <c r="E81" s="104">
        <f t="shared" si="13"/>
        <v>282753.44999999995</v>
      </c>
      <c r="F81" s="104">
        <f t="shared" si="13"/>
        <v>300955.21999999997</v>
      </c>
      <c r="G81" s="104">
        <f t="shared" si="13"/>
        <v>295189.96000000002</v>
      </c>
      <c r="H81" s="104">
        <f t="shared" si="13"/>
        <v>289320.18500000006</v>
      </c>
      <c r="I81" s="104">
        <f t="shared" si="13"/>
        <v>278635.255</v>
      </c>
      <c r="J81" s="104">
        <f t="shared" ref="J81:R81" si="14">SUM(J79:J80)/2</f>
        <v>267935.70000000007</v>
      </c>
      <c r="K81" s="104">
        <f t="shared" si="14"/>
        <v>257236.15000000002</v>
      </c>
      <c r="L81" s="104">
        <f t="shared" si="14"/>
        <v>246551.22500000001</v>
      </c>
      <c r="M81" s="104">
        <f t="shared" si="14"/>
        <v>235866.30000000002</v>
      </c>
      <c r="N81" s="104">
        <f t="shared" si="14"/>
        <v>225166.74500000002</v>
      </c>
      <c r="O81" s="104">
        <f t="shared" si="14"/>
        <v>214467.19500000001</v>
      </c>
      <c r="P81" s="104">
        <f t="shared" si="14"/>
        <v>203782.285</v>
      </c>
      <c r="Q81" s="104">
        <f t="shared" si="14"/>
        <v>193097.375</v>
      </c>
      <c r="R81" s="104">
        <f t="shared" si="14"/>
        <v>182397.83000000002</v>
      </c>
      <c r="S81" s="104">
        <f>SUM(S79:S80)/2</f>
        <v>171698.28500000003</v>
      </c>
      <c r="T81" s="104">
        <f>SUM(T79:T80)/2</f>
        <v>161822.73000000001</v>
      </c>
      <c r="U81" s="104">
        <f>SUM(U79:U80)/2</f>
        <v>153552.685</v>
      </c>
      <c r="V81" s="78"/>
      <c r="W81" s="78"/>
    </row>
    <row r="82" spans="1:23" x14ac:dyDescent="0.25">
      <c r="A82" s="92"/>
      <c r="B82" s="92"/>
      <c r="C82" s="78"/>
      <c r="D82" s="79"/>
      <c r="E82" s="79"/>
      <c r="F82" s="13"/>
      <c r="G82" s="79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spans="1:23" ht="15.75" thickBot="1" x14ac:dyDescent="0.3">
      <c r="A83" s="91" t="s">
        <v>91</v>
      </c>
      <c r="B83" s="103"/>
      <c r="C83" s="79"/>
      <c r="D83" s="79"/>
      <c r="E83" s="79"/>
      <c r="F83" s="13"/>
      <c r="G83" s="79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23" ht="15.75" thickBot="1" x14ac:dyDescent="0.3">
      <c r="A84" s="103"/>
      <c r="B84" s="13"/>
      <c r="C84" s="103"/>
      <c r="D84" s="94">
        <v>2014</v>
      </c>
      <c r="E84" s="95">
        <v>2015</v>
      </c>
      <c r="F84" s="95">
        <v>2016</v>
      </c>
      <c r="G84" s="95">
        <v>2017</v>
      </c>
      <c r="H84" s="96">
        <v>2018</v>
      </c>
      <c r="I84" s="96">
        <v>2019</v>
      </c>
      <c r="J84" s="96">
        <v>2020</v>
      </c>
      <c r="K84" s="96">
        <v>2021</v>
      </c>
      <c r="L84" s="96">
        <v>2022</v>
      </c>
      <c r="M84" s="96">
        <v>2023</v>
      </c>
      <c r="N84" s="96">
        <v>2024</v>
      </c>
      <c r="O84" s="96">
        <v>2025</v>
      </c>
      <c r="P84" s="96">
        <v>2026</v>
      </c>
      <c r="Q84" s="96">
        <v>2027</v>
      </c>
      <c r="R84" s="117">
        <v>2028</v>
      </c>
      <c r="S84" s="117">
        <v>2029</v>
      </c>
      <c r="T84" s="117">
        <v>2030</v>
      </c>
      <c r="U84" s="117">
        <v>2031</v>
      </c>
      <c r="V84" s="118"/>
      <c r="W84" s="118"/>
    </row>
    <row r="85" spans="1:23" x14ac:dyDescent="0.25">
      <c r="A85" s="92"/>
      <c r="B85" s="13"/>
      <c r="C85" s="92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8"/>
      <c r="W85" s="78"/>
    </row>
    <row r="86" spans="1:23" x14ac:dyDescent="0.25">
      <c r="A86" s="92" t="s">
        <v>92</v>
      </c>
      <c r="B86" s="13"/>
      <c r="C86" s="92"/>
      <c r="D86" s="80"/>
      <c r="E86" s="80">
        <f t="shared" ref="E86:K86" si="15">D94</f>
        <v>252353.14559999999</v>
      </c>
      <c r="F86" s="80">
        <f t="shared" si="15"/>
        <v>285581.41555199999</v>
      </c>
      <c r="G86" s="80">
        <f t="shared" si="15"/>
        <v>262734.90230784001</v>
      </c>
      <c r="H86" s="80">
        <f t="shared" si="15"/>
        <v>250848.07172321284</v>
      </c>
      <c r="I86" s="80">
        <f t="shared" si="15"/>
        <v>230780.22598535582</v>
      </c>
      <c r="J86" s="80">
        <f t="shared" si="15"/>
        <v>212317.80790652736</v>
      </c>
      <c r="K86" s="80">
        <f t="shared" si="15"/>
        <v>195332.38327400517</v>
      </c>
      <c r="L86" s="80">
        <f t="shared" ref="L86:R86" si="16">K94</f>
        <v>179705.79261208477</v>
      </c>
      <c r="M86" s="80">
        <f t="shared" si="16"/>
        <v>165329.32920311799</v>
      </c>
      <c r="N86" s="80">
        <f t="shared" si="16"/>
        <v>152102.98286686855</v>
      </c>
      <c r="O86" s="80">
        <f t="shared" si="16"/>
        <v>139934.74423751907</v>
      </c>
      <c r="P86" s="80">
        <f t="shared" si="16"/>
        <v>128739.96469851755</v>
      </c>
      <c r="Q86" s="80">
        <f t="shared" si="16"/>
        <v>118440.76752263615</v>
      </c>
      <c r="R86" s="80">
        <f t="shared" si="16"/>
        <v>108965.50612082526</v>
      </c>
      <c r="S86" s="80">
        <f>R94</f>
        <v>100248.26563115924</v>
      </c>
      <c r="T86" s="80">
        <f>S94</f>
        <v>92228.404380666499</v>
      </c>
      <c r="U86" s="80">
        <f>T94</f>
        <v>84850.132030213179</v>
      </c>
      <c r="V86" s="78"/>
      <c r="W86" s="78"/>
    </row>
    <row r="87" spans="1:23" x14ac:dyDescent="0.25">
      <c r="A87" s="92" t="s">
        <v>93</v>
      </c>
      <c r="B87" s="13"/>
      <c r="C87" s="92"/>
      <c r="D87" s="79">
        <f t="shared" ref="D87:I87" si="17">D71</f>
        <v>262867.86</v>
      </c>
      <c r="E87" s="79">
        <f t="shared" si="17"/>
        <v>55642.21</v>
      </c>
      <c r="F87" s="79">
        <f t="shared" si="17"/>
        <v>0</v>
      </c>
      <c r="G87" s="79">
        <f t="shared" si="17"/>
        <v>9512.4599999999991</v>
      </c>
      <c r="H87" s="79">
        <f t="shared" si="17"/>
        <v>0</v>
      </c>
      <c r="I87" s="79">
        <f t="shared" si="17"/>
        <v>0</v>
      </c>
      <c r="J87" s="79">
        <f t="shared" ref="J87:R87" si="18">J71</f>
        <v>0</v>
      </c>
      <c r="K87" s="79">
        <f t="shared" si="18"/>
        <v>0</v>
      </c>
      <c r="L87" s="79">
        <f t="shared" si="18"/>
        <v>0</v>
      </c>
      <c r="M87" s="79">
        <f t="shared" si="18"/>
        <v>0</v>
      </c>
      <c r="N87" s="79">
        <f t="shared" si="18"/>
        <v>0</v>
      </c>
      <c r="O87" s="79">
        <f t="shared" si="18"/>
        <v>0</v>
      </c>
      <c r="P87" s="79">
        <f t="shared" si="18"/>
        <v>0</v>
      </c>
      <c r="Q87" s="79">
        <f t="shared" si="18"/>
        <v>0</v>
      </c>
      <c r="R87" s="79">
        <f t="shared" si="18"/>
        <v>0</v>
      </c>
      <c r="S87" s="79">
        <f>S71</f>
        <v>0</v>
      </c>
      <c r="T87" s="79">
        <f>T71</f>
        <v>0</v>
      </c>
      <c r="U87" s="79">
        <f>U71</f>
        <v>0</v>
      </c>
      <c r="V87" s="78"/>
      <c r="W87" s="78"/>
    </row>
    <row r="88" spans="1:23" x14ac:dyDescent="0.25">
      <c r="A88" s="92" t="s">
        <v>94</v>
      </c>
      <c r="B88" s="13"/>
      <c r="C88" s="92"/>
      <c r="D88" s="80">
        <f t="shared" ref="D88:I88" si="19">SUM(D86:D87)</f>
        <v>262867.86</v>
      </c>
      <c r="E88" s="80">
        <f t="shared" si="19"/>
        <v>307995.35560000001</v>
      </c>
      <c r="F88" s="80">
        <f t="shared" si="19"/>
        <v>285581.41555199999</v>
      </c>
      <c r="G88" s="80">
        <f t="shared" si="19"/>
        <v>272247.36230784003</v>
      </c>
      <c r="H88" s="80">
        <f t="shared" si="19"/>
        <v>250848.07172321284</v>
      </c>
      <c r="I88" s="80">
        <f t="shared" si="19"/>
        <v>230780.22598535582</v>
      </c>
      <c r="J88" s="80">
        <f t="shared" ref="J88:R88" si="20">SUM(J86:J87)</f>
        <v>212317.80790652736</v>
      </c>
      <c r="K88" s="80">
        <f t="shared" si="20"/>
        <v>195332.38327400517</v>
      </c>
      <c r="L88" s="80">
        <f t="shared" si="20"/>
        <v>179705.79261208477</v>
      </c>
      <c r="M88" s="80">
        <f t="shared" si="20"/>
        <v>165329.32920311799</v>
      </c>
      <c r="N88" s="80">
        <f t="shared" si="20"/>
        <v>152102.98286686855</v>
      </c>
      <c r="O88" s="80">
        <f t="shared" si="20"/>
        <v>139934.74423751907</v>
      </c>
      <c r="P88" s="80">
        <f t="shared" si="20"/>
        <v>128739.96469851755</v>
      </c>
      <c r="Q88" s="80">
        <f t="shared" si="20"/>
        <v>118440.76752263615</v>
      </c>
      <c r="R88" s="80">
        <f t="shared" si="20"/>
        <v>108965.50612082526</v>
      </c>
      <c r="S88" s="80">
        <f>SUM(S86:S87)</f>
        <v>100248.26563115924</v>
      </c>
      <c r="T88" s="80">
        <f>SUM(T86:T87)</f>
        <v>92228.404380666499</v>
      </c>
      <c r="U88" s="80">
        <f>SUM(U86:U87)</f>
        <v>84850.132030213179</v>
      </c>
      <c r="V88" s="78"/>
      <c r="W88" s="78"/>
    </row>
    <row r="89" spans="1:23" x14ac:dyDescent="0.25">
      <c r="A89" s="92" t="s">
        <v>95</v>
      </c>
      <c r="B89" s="13"/>
      <c r="C89" s="92"/>
      <c r="D89" s="79">
        <f t="shared" ref="D89:I89" si="21">D87/2</f>
        <v>131433.93</v>
      </c>
      <c r="E89" s="79">
        <f t="shared" si="21"/>
        <v>27821.105</v>
      </c>
      <c r="F89" s="79">
        <f t="shared" si="21"/>
        <v>0</v>
      </c>
      <c r="G89" s="79">
        <f t="shared" si="21"/>
        <v>4756.2299999999996</v>
      </c>
      <c r="H89" s="79">
        <f t="shared" si="21"/>
        <v>0</v>
      </c>
      <c r="I89" s="79">
        <f t="shared" si="21"/>
        <v>0</v>
      </c>
      <c r="J89" s="79">
        <f t="shared" ref="J89:R89" si="22">J87/2</f>
        <v>0</v>
      </c>
      <c r="K89" s="79">
        <f t="shared" si="22"/>
        <v>0</v>
      </c>
      <c r="L89" s="79">
        <f t="shared" si="22"/>
        <v>0</v>
      </c>
      <c r="M89" s="79">
        <f t="shared" si="22"/>
        <v>0</v>
      </c>
      <c r="N89" s="79">
        <f t="shared" si="22"/>
        <v>0</v>
      </c>
      <c r="O89" s="79">
        <f t="shared" si="22"/>
        <v>0</v>
      </c>
      <c r="P89" s="79">
        <f t="shared" si="22"/>
        <v>0</v>
      </c>
      <c r="Q89" s="79">
        <f t="shared" si="22"/>
        <v>0</v>
      </c>
      <c r="R89" s="79">
        <f t="shared" si="22"/>
        <v>0</v>
      </c>
      <c r="S89" s="79">
        <f>S87/2</f>
        <v>0</v>
      </c>
      <c r="T89" s="79">
        <f>T87/2</f>
        <v>0</v>
      </c>
      <c r="U89" s="79">
        <f>U87/2</f>
        <v>0</v>
      </c>
      <c r="V89" s="78"/>
      <c r="W89" s="78"/>
    </row>
    <row r="90" spans="1:23" x14ac:dyDescent="0.25">
      <c r="A90" s="92" t="s">
        <v>96</v>
      </c>
      <c r="B90" s="13"/>
      <c r="C90" s="92"/>
      <c r="D90" s="80">
        <f t="shared" ref="D90:I90" si="23">D88-D89</f>
        <v>131433.93</v>
      </c>
      <c r="E90" s="80">
        <f t="shared" si="23"/>
        <v>280174.25060000003</v>
      </c>
      <c r="F90" s="80">
        <f t="shared" si="23"/>
        <v>285581.41555199999</v>
      </c>
      <c r="G90" s="80">
        <f t="shared" si="23"/>
        <v>267491.13230784005</v>
      </c>
      <c r="H90" s="80">
        <f t="shared" si="23"/>
        <v>250848.07172321284</v>
      </c>
      <c r="I90" s="80">
        <f t="shared" si="23"/>
        <v>230780.22598535582</v>
      </c>
      <c r="J90" s="80">
        <f t="shared" ref="J90:R90" si="24">J88-J89</f>
        <v>212317.80790652736</v>
      </c>
      <c r="K90" s="80">
        <f t="shared" si="24"/>
        <v>195332.38327400517</v>
      </c>
      <c r="L90" s="80">
        <f t="shared" si="24"/>
        <v>179705.79261208477</v>
      </c>
      <c r="M90" s="80">
        <f t="shared" si="24"/>
        <v>165329.32920311799</v>
      </c>
      <c r="N90" s="80">
        <f t="shared" si="24"/>
        <v>152102.98286686855</v>
      </c>
      <c r="O90" s="80">
        <f t="shared" si="24"/>
        <v>139934.74423751907</v>
      </c>
      <c r="P90" s="80">
        <f t="shared" si="24"/>
        <v>128739.96469851755</v>
      </c>
      <c r="Q90" s="80">
        <f t="shared" si="24"/>
        <v>118440.76752263615</v>
      </c>
      <c r="R90" s="80">
        <f t="shared" si="24"/>
        <v>108965.50612082526</v>
      </c>
      <c r="S90" s="80">
        <f>S88-S89</f>
        <v>100248.26563115924</v>
      </c>
      <c r="T90" s="80">
        <f>T88-T89</f>
        <v>92228.404380666499</v>
      </c>
      <c r="U90" s="80">
        <f>U88-U89</f>
        <v>84850.132030213179</v>
      </c>
      <c r="V90" s="78"/>
      <c r="W90" s="78"/>
    </row>
    <row r="91" spans="1:23" x14ac:dyDescent="0.25">
      <c r="A91" s="92" t="s">
        <v>97</v>
      </c>
      <c r="B91" s="13"/>
      <c r="C91" s="105">
        <v>47</v>
      </c>
      <c r="D91" s="105">
        <f>C91</f>
        <v>47</v>
      </c>
      <c r="E91" s="105">
        <f>C91</f>
        <v>47</v>
      </c>
      <c r="F91" s="105">
        <f>C91</f>
        <v>47</v>
      </c>
      <c r="G91" s="105">
        <f>C91</f>
        <v>47</v>
      </c>
      <c r="H91" s="105">
        <f t="shared" ref="H91:K92" si="25">C91</f>
        <v>47</v>
      </c>
      <c r="I91" s="105">
        <f t="shared" si="25"/>
        <v>47</v>
      </c>
      <c r="J91" s="105">
        <f t="shared" si="25"/>
        <v>47</v>
      </c>
      <c r="K91" s="105">
        <f t="shared" si="25"/>
        <v>47</v>
      </c>
      <c r="L91" s="105">
        <f t="shared" ref="L91:R92" si="26">G91</f>
        <v>47</v>
      </c>
      <c r="M91" s="105">
        <f t="shared" si="26"/>
        <v>47</v>
      </c>
      <c r="N91" s="105">
        <f t="shared" si="26"/>
        <v>47</v>
      </c>
      <c r="O91" s="105">
        <f t="shared" si="26"/>
        <v>47</v>
      </c>
      <c r="P91" s="105">
        <f t="shared" si="26"/>
        <v>47</v>
      </c>
      <c r="Q91" s="105">
        <f t="shared" si="26"/>
        <v>47</v>
      </c>
      <c r="R91" s="105">
        <f t="shared" si="26"/>
        <v>47</v>
      </c>
      <c r="S91" s="105">
        <f t="shared" ref="S91:U92" si="27">N91</f>
        <v>47</v>
      </c>
      <c r="T91" s="105">
        <f t="shared" si="27"/>
        <v>47</v>
      </c>
      <c r="U91" s="105">
        <f t="shared" si="27"/>
        <v>47</v>
      </c>
      <c r="V91" s="119"/>
      <c r="W91" s="119"/>
    </row>
    <row r="92" spans="1:23" x14ac:dyDescent="0.25">
      <c r="A92" s="92" t="s">
        <v>98</v>
      </c>
      <c r="B92" s="13"/>
      <c r="C92" s="106">
        <v>0.08</v>
      </c>
      <c r="D92" s="106">
        <f>C92</f>
        <v>0.08</v>
      </c>
      <c r="E92" s="106">
        <f>C92</f>
        <v>0.08</v>
      </c>
      <c r="F92" s="106">
        <f>C92</f>
        <v>0.08</v>
      </c>
      <c r="G92" s="106">
        <f>C92</f>
        <v>0.08</v>
      </c>
      <c r="H92" s="106">
        <f t="shared" si="25"/>
        <v>0.08</v>
      </c>
      <c r="I92" s="106">
        <f t="shared" si="25"/>
        <v>0.08</v>
      </c>
      <c r="J92" s="106">
        <f t="shared" si="25"/>
        <v>0.08</v>
      </c>
      <c r="K92" s="106">
        <f t="shared" si="25"/>
        <v>0.08</v>
      </c>
      <c r="L92" s="106">
        <f t="shared" si="26"/>
        <v>0.08</v>
      </c>
      <c r="M92" s="106">
        <f t="shared" si="26"/>
        <v>0.08</v>
      </c>
      <c r="N92" s="106">
        <f t="shared" si="26"/>
        <v>0.08</v>
      </c>
      <c r="O92" s="106">
        <f t="shared" si="26"/>
        <v>0.08</v>
      </c>
      <c r="P92" s="106">
        <f t="shared" si="26"/>
        <v>0.08</v>
      </c>
      <c r="Q92" s="106">
        <f t="shared" si="26"/>
        <v>0.08</v>
      </c>
      <c r="R92" s="106">
        <f t="shared" si="26"/>
        <v>0.08</v>
      </c>
      <c r="S92" s="106">
        <f t="shared" si="27"/>
        <v>0.08</v>
      </c>
      <c r="T92" s="106">
        <f t="shared" si="27"/>
        <v>0.08</v>
      </c>
      <c r="U92" s="106">
        <f t="shared" si="27"/>
        <v>0.08</v>
      </c>
      <c r="V92" s="120"/>
      <c r="W92" s="120"/>
    </row>
    <row r="93" spans="1:23" x14ac:dyDescent="0.25">
      <c r="A93" s="92" t="s">
        <v>99</v>
      </c>
      <c r="B93" s="13"/>
      <c r="C93" s="92"/>
      <c r="D93" s="80">
        <f t="shared" ref="D93:I93" si="28">D90*D$92</f>
        <v>10514.714399999999</v>
      </c>
      <c r="E93" s="80">
        <f t="shared" si="28"/>
        <v>22413.940048000004</v>
      </c>
      <c r="F93" s="80">
        <f t="shared" si="28"/>
        <v>22846.51324416</v>
      </c>
      <c r="G93" s="80">
        <f t="shared" si="28"/>
        <v>21399.290584627204</v>
      </c>
      <c r="H93" s="84">
        <f t="shared" si="28"/>
        <v>20067.845737857027</v>
      </c>
      <c r="I93" s="80">
        <f t="shared" si="28"/>
        <v>18462.418078828465</v>
      </c>
      <c r="J93" s="80">
        <f t="shared" ref="J93:R93" si="29">J90*J$92</f>
        <v>16985.42463252219</v>
      </c>
      <c r="K93" s="80">
        <f t="shared" si="29"/>
        <v>15626.590661920414</v>
      </c>
      <c r="L93" s="80">
        <f t="shared" si="29"/>
        <v>14376.463408966782</v>
      </c>
      <c r="M93" s="80">
        <f t="shared" si="29"/>
        <v>13226.346336249439</v>
      </c>
      <c r="N93" s="80">
        <f t="shared" si="29"/>
        <v>12168.238629349484</v>
      </c>
      <c r="O93" s="80">
        <f t="shared" si="29"/>
        <v>11194.779539001525</v>
      </c>
      <c r="P93" s="80">
        <f t="shared" si="29"/>
        <v>10299.197175881403</v>
      </c>
      <c r="Q93" s="80">
        <f t="shared" si="29"/>
        <v>9475.2614018108925</v>
      </c>
      <c r="R93" s="80">
        <f t="shared" si="29"/>
        <v>8717.2404896660209</v>
      </c>
      <c r="S93" s="80">
        <f>S90*S$92</f>
        <v>8019.8612504927396</v>
      </c>
      <c r="T93" s="80">
        <f>T90*T$92</f>
        <v>7378.2723504533205</v>
      </c>
      <c r="U93" s="80">
        <f>U90*U$92</f>
        <v>6788.0105624170546</v>
      </c>
      <c r="V93" s="78"/>
      <c r="W93" s="78"/>
    </row>
    <row r="94" spans="1:23" ht="15.75" thickBot="1" x14ac:dyDescent="0.3">
      <c r="A94" s="103" t="s">
        <v>100</v>
      </c>
      <c r="B94" s="13"/>
      <c r="C94" s="92"/>
      <c r="D94" s="104">
        <f t="shared" ref="D94:I94" si="30">D88-D93</f>
        <v>252353.14559999999</v>
      </c>
      <c r="E94" s="104">
        <f t="shared" si="30"/>
        <v>285581.41555199999</v>
      </c>
      <c r="F94" s="104">
        <f t="shared" si="30"/>
        <v>262734.90230784001</v>
      </c>
      <c r="G94" s="104">
        <f t="shared" si="30"/>
        <v>250848.07172321284</v>
      </c>
      <c r="H94" s="104">
        <f t="shared" si="30"/>
        <v>230780.22598535582</v>
      </c>
      <c r="I94" s="104">
        <f t="shared" si="30"/>
        <v>212317.80790652736</v>
      </c>
      <c r="J94" s="104">
        <f t="shared" ref="J94:R94" si="31">J88-J93</f>
        <v>195332.38327400517</v>
      </c>
      <c r="K94" s="104">
        <f t="shared" si="31"/>
        <v>179705.79261208477</v>
      </c>
      <c r="L94" s="104">
        <f t="shared" si="31"/>
        <v>165329.32920311799</v>
      </c>
      <c r="M94" s="104">
        <f t="shared" si="31"/>
        <v>152102.98286686855</v>
      </c>
      <c r="N94" s="104">
        <f t="shared" si="31"/>
        <v>139934.74423751907</v>
      </c>
      <c r="O94" s="104">
        <f t="shared" si="31"/>
        <v>128739.96469851755</v>
      </c>
      <c r="P94" s="104">
        <f t="shared" si="31"/>
        <v>118440.76752263615</v>
      </c>
      <c r="Q94" s="104">
        <f t="shared" si="31"/>
        <v>108965.50612082526</v>
      </c>
      <c r="R94" s="104">
        <f t="shared" si="31"/>
        <v>100248.26563115924</v>
      </c>
      <c r="S94" s="104">
        <f>S88-S93</f>
        <v>92228.404380666499</v>
      </c>
      <c r="T94" s="104">
        <f>T88-T93</f>
        <v>84850.132030213179</v>
      </c>
      <c r="U94" s="104">
        <f>U88-U93</f>
        <v>78062.121467796125</v>
      </c>
      <c r="V94" s="78"/>
      <c r="W94" s="78"/>
    </row>
    <row r="95" spans="1:23" x14ac:dyDescent="0.25">
      <c r="A95" s="92"/>
      <c r="B95" s="92"/>
      <c r="C95" s="79"/>
      <c r="D95" s="79"/>
      <c r="E95" s="79"/>
      <c r="F95" s="13"/>
      <c r="G95" s="79"/>
      <c r="H95" s="13"/>
      <c r="J95" s="13"/>
    </row>
    <row r="96" spans="1:23" x14ac:dyDescent="0.25">
      <c r="J96" s="13"/>
    </row>
    <row r="97" spans="4:13" x14ac:dyDescent="0.25">
      <c r="J97" s="13"/>
    </row>
    <row r="98" spans="4:13" x14ac:dyDescent="0.25">
      <c r="J98" s="13"/>
    </row>
    <row r="99" spans="4:13" x14ac:dyDescent="0.25">
      <c r="J99" s="13"/>
      <c r="L99" s="101"/>
      <c r="M99" s="13"/>
    </row>
    <row r="100" spans="4:13" x14ac:dyDescent="0.25">
      <c r="J100" s="13"/>
      <c r="L100" s="13"/>
    </row>
    <row r="101" spans="4:13" x14ac:dyDescent="0.25">
      <c r="D101" s="13"/>
      <c r="J101" s="13"/>
    </row>
    <row r="104" spans="4:13" x14ac:dyDescent="0.25">
      <c r="J104" s="13"/>
    </row>
    <row r="105" spans="4:13" x14ac:dyDescent="0.25">
      <c r="J105" s="13"/>
    </row>
    <row r="106" spans="4:13" x14ac:dyDescent="0.25">
      <c r="J106" s="13"/>
    </row>
    <row r="107" spans="4:13" x14ac:dyDescent="0.25">
      <c r="J107" s="13"/>
    </row>
    <row r="108" spans="4:13" x14ac:dyDescent="0.25">
      <c r="J108" s="13"/>
    </row>
    <row r="109" spans="4:13" x14ac:dyDescent="0.25">
      <c r="J109" s="13"/>
    </row>
    <row r="110" spans="4:13" x14ac:dyDescent="0.25">
      <c r="J110" s="13"/>
    </row>
    <row r="111" spans="4:13" x14ac:dyDescent="0.25">
      <c r="J111" s="13"/>
      <c r="L111" s="18"/>
      <c r="M111" s="13"/>
    </row>
    <row r="112" spans="4:13" x14ac:dyDescent="0.25">
      <c r="J112" s="13"/>
      <c r="L112" s="13"/>
    </row>
    <row r="113" spans="10:10" x14ac:dyDescent="0.25">
      <c r="J113" s="13"/>
    </row>
  </sheetData>
  <mergeCells count="43">
    <mergeCell ref="AQ17:AS17"/>
    <mergeCell ref="AT17:AV17"/>
    <mergeCell ref="AW17:AY17"/>
    <mergeCell ref="AX52:AY52"/>
    <mergeCell ref="BA52:BB52"/>
    <mergeCell ref="H52:I52"/>
    <mergeCell ref="Q52:R52"/>
    <mergeCell ref="M17:O17"/>
    <mergeCell ref="G17:I17"/>
    <mergeCell ref="A47:L47"/>
    <mergeCell ref="A50:B50"/>
    <mergeCell ref="D17:F17"/>
    <mergeCell ref="N52:O52"/>
    <mergeCell ref="J17:L17"/>
    <mergeCell ref="K52:L52"/>
    <mergeCell ref="E52:F52"/>
    <mergeCell ref="A9:F9"/>
    <mergeCell ref="A10:F10"/>
    <mergeCell ref="A12:F12"/>
    <mergeCell ref="A13:F13"/>
    <mergeCell ref="A14:F14"/>
    <mergeCell ref="BC17:BE17"/>
    <mergeCell ref="BD52:BE52"/>
    <mergeCell ref="AC52:AD52"/>
    <mergeCell ref="Y17:AA17"/>
    <mergeCell ref="Z52:AA52"/>
    <mergeCell ref="AE17:AG17"/>
    <mergeCell ref="AH17:AJ17"/>
    <mergeCell ref="AK17:AM17"/>
    <mergeCell ref="AN17:AP17"/>
    <mergeCell ref="AF52:AG52"/>
    <mergeCell ref="AI52:AJ52"/>
    <mergeCell ref="AL52:AM52"/>
    <mergeCell ref="AO52:AP52"/>
    <mergeCell ref="AR52:AS52"/>
    <mergeCell ref="AU52:AV52"/>
    <mergeCell ref="AZ17:BB17"/>
    <mergeCell ref="W52:X52"/>
    <mergeCell ref="AB17:AD17"/>
    <mergeCell ref="T52:U52"/>
    <mergeCell ref="V17:X17"/>
    <mergeCell ref="P17:R17"/>
    <mergeCell ref="S17:U17"/>
  </mergeCells>
  <dataValidations disablePrompts="1" count="1">
    <dataValidation allowBlank="1" showInputMessage="1" showErrorMessage="1" promptTitle="Date Format" prompt="E.g:  &quot;August 1, 2011&quot;" sqref="IS7" xr:uid="{60C40874-3143-44E6-9BD0-2F30FDE3BBB4}"/>
  </dataValidations>
  <pageMargins left="0.70866141732283472" right="0.70866141732283472" top="0.74803149606299213" bottom="0.74803149606299213" header="0.31496062992125984" footer="0.31496062992125984"/>
  <pageSetup scale="40" orientation="landscape" r:id="rId1"/>
  <headerFooter>
    <oddFooter>&amp;L&amp;Z&amp;F&amp;R&amp;A</oddFooter>
  </headerFooter>
  <rowBreaks count="1" manualBreakCount="1">
    <brk id="67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Witness signed off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Cynthia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Cindy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85E9EDA-D1BF-4CAD-9940-02F053773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E97A07-7895-407B-9788-FD4D12903909}">
  <ds:schemaRefs>
    <ds:schemaRef ds:uri="6a95137c-d42e-468e-9f88-48056057fa51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FCB6E3-CE7D-4AB9-A83C-542DE3BC6BC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B2EA43-6462-48EB-BF9E-83A1EEFDFB2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App.2-FA</vt:lpstr>
      <vt:lpstr>App.2-FB</vt:lpstr>
      <vt:lpstr>App.2-FC</vt:lpstr>
    </vt:vector>
  </TitlesOfParts>
  <Manager/>
  <Company>Veridian Connections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Mclorg</dc:creator>
  <cp:keywords/>
  <dc:description/>
  <cp:lastModifiedBy>Susan Kim</cp:lastModifiedBy>
  <cp:revision/>
  <dcterms:created xsi:type="dcterms:W3CDTF">2013-08-24T20:25:41Z</dcterms:created>
  <dcterms:modified xsi:type="dcterms:W3CDTF">2026-05-08T02:17:06Z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Sign-off status">
    <vt:lpwstr/>
  </property>
  <property fmtid="{D5CDD505-2E9C-101B-9397-08002B2CF9AE}" pid="4" name="lcf76f155ced4ddcb4097134ff3c332f">
    <vt:lpwstr/>
  </property>
  <property fmtid="{D5CDD505-2E9C-101B-9397-08002B2CF9AE}" pid="5" name="ContentTypeId">
    <vt:lpwstr>0x01010078167192D49BE74B8E487B64E9012969</vt:lpwstr>
  </property>
  <property fmtid="{D5CDD505-2E9C-101B-9397-08002B2CF9AE}" pid="6" name="xd_Signature">
    <vt:lpwstr/>
  </property>
  <property fmtid="{D5CDD505-2E9C-101B-9397-08002B2CF9AE}" pid="7" name="display_urn:schemas-microsoft-com:office:office#Editor">
    <vt:lpwstr>Cindy Perrin</vt:lpwstr>
  </property>
  <property fmtid="{D5CDD505-2E9C-101B-9397-08002B2CF9AE}" pid="8" name="Order">
    <vt:lpwstr>347300.000000000</vt:lpwstr>
  </property>
  <property fmtid="{D5CDD505-2E9C-101B-9397-08002B2CF9AE}" pid="9" name="xd_ProgID">
    <vt:lpwstr/>
  </property>
  <property fmtid="{D5CDD505-2E9C-101B-9397-08002B2CF9AE}" pid="10" name="_ExtendedDescription">
    <vt:lpwstr/>
  </property>
  <property fmtid="{D5CDD505-2E9C-101B-9397-08002B2CF9AE}" pid="11" name="display_urn:schemas-microsoft-com:office:office#Author">
    <vt:lpwstr>Cindy Perrin</vt:lpwstr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  <property fmtid="{D5CDD505-2E9C-101B-9397-08002B2CF9AE}" pid="16" name="LeadPen">
    <vt:lpwstr/>
  </property>
  <property fmtid="{D5CDD505-2E9C-101B-9397-08002B2CF9AE}" pid="17" name="Strategic">
    <vt:lpwstr>0</vt:lpwstr>
  </property>
  <property fmtid="{D5CDD505-2E9C-101B-9397-08002B2CF9AE}" pid="18" name="DRP(Elexicon)">
    <vt:lpwstr>11;#cperrin@elexiconenergy.com</vt:lpwstr>
  </property>
  <property fmtid="{D5CDD505-2E9C-101B-9397-08002B2CF9AE}" pid="19" name="Witness">
    <vt:lpwstr>;#Cynthia Chan;#Zubair Islam;#</vt:lpwstr>
  </property>
  <property fmtid="{D5CDD505-2E9C-101B-9397-08002B2CF9AE}" pid="20" name="display_urn:schemas-microsoft-com:office:office#DRP_x0028_Elexicon_x0029_">
    <vt:lpwstr>Cindy Perrin</vt:lpwstr>
  </property>
</Properties>
</file>