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Round 2/To OEB/IRR Excels/"/>
    </mc:Choice>
  </mc:AlternateContent>
  <xr:revisionPtr revIDLastSave="257" documentId="13_ncr:1_{9F563D46-BB93-480B-9DF5-7AFE942F56CA}" xr6:coauthVersionLast="47" xr6:coauthVersionMax="47" xr10:uidLastSave="{C5E5A310-E910-404C-B5BA-05F943AC85E6}"/>
  <bookViews>
    <workbookView xWindow="-108" yWindow="-108" windowWidth="41496" windowHeight="16776" activeTab="1" xr2:uid="{DFDE37F9-C1B2-4F5D-AAA3-4177A037FD38}"/>
  </bookViews>
  <sheets>
    <sheet name="2-Staff-77 b and c" sheetId="5" r:id="rId1"/>
    <sheet name="part b - Whitby ISA Calculation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9" i="5" l="1"/>
  <c r="G29" i="5"/>
  <c r="F29" i="5"/>
  <c r="I29" i="5"/>
  <c r="J29" i="5"/>
  <c r="D30" i="5"/>
  <c r="E30" i="5"/>
  <c r="F30" i="5"/>
  <c r="G30" i="5"/>
  <c r="H30" i="5"/>
  <c r="I30" i="5"/>
  <c r="J30" i="5"/>
  <c r="C30" i="5"/>
  <c r="H23" i="6"/>
  <c r="N23" i="5"/>
  <c r="I26" i="5" l="1"/>
  <c r="H26" i="5"/>
  <c r="G26" i="5"/>
  <c r="F26" i="5"/>
  <c r="J25" i="5"/>
  <c r="J26" i="5" s="1"/>
  <c r="J23" i="5"/>
  <c r="I23" i="5"/>
  <c r="I27" i="5" s="1"/>
  <c r="H23" i="5"/>
  <c r="G23" i="5"/>
  <c r="F23" i="5"/>
  <c r="E23" i="5"/>
  <c r="D23" i="5"/>
  <c r="C23" i="5"/>
  <c r="J20" i="5"/>
  <c r="H20" i="5"/>
  <c r="G20" i="5"/>
  <c r="F20" i="5"/>
  <c r="J17" i="5"/>
  <c r="I17" i="5"/>
  <c r="H17" i="5"/>
  <c r="G17" i="5"/>
  <c r="F17" i="5"/>
  <c r="E17" i="5"/>
  <c r="D17" i="5"/>
  <c r="C17" i="5"/>
  <c r="J14" i="5"/>
  <c r="I14" i="5"/>
  <c r="H14" i="5"/>
  <c r="G14" i="5"/>
  <c r="F14" i="5"/>
  <c r="E14" i="5"/>
  <c r="D14" i="5"/>
  <c r="J11" i="5"/>
  <c r="I11" i="5"/>
  <c r="H11" i="5"/>
  <c r="G11" i="5"/>
  <c r="F11" i="5"/>
  <c r="E11" i="5"/>
  <c r="D11" i="5"/>
  <c r="C11" i="5"/>
  <c r="J8" i="5"/>
  <c r="I8" i="5"/>
  <c r="H8" i="5"/>
  <c r="G8" i="5"/>
  <c r="F8" i="5"/>
  <c r="E8" i="5"/>
  <c r="D8" i="5"/>
  <c r="C8" i="5"/>
  <c r="H27" i="5" l="1"/>
  <c r="G27" i="5"/>
  <c r="M20" i="5"/>
  <c r="O20" i="5" s="1"/>
  <c r="J32" i="5"/>
  <c r="J27" i="5"/>
  <c r="M8" i="5"/>
  <c r="M11" i="5"/>
  <c r="O11" i="5" s="1"/>
  <c r="P11" i="5" s="1"/>
  <c r="F27" i="5"/>
  <c r="J33" i="5"/>
  <c r="M14" i="5"/>
  <c r="O14" i="5" s="1"/>
  <c r="P14" i="5" s="1"/>
  <c r="M17" i="5"/>
  <c r="O17" i="5" s="1"/>
  <c r="P17" i="5" s="1"/>
  <c r="O8" i="5" l="1"/>
  <c r="M23" i="5"/>
  <c r="O23" i="5" l="1"/>
  <c r="P8" i="5"/>
</calcChain>
</file>

<file path=xl/sharedStrings.xml><?xml version="1.0" encoding="utf-8"?>
<sst xmlns="http://schemas.openxmlformats.org/spreadsheetml/2006/main" count="58" uniqueCount="46">
  <si>
    <t>Whitby</t>
  </si>
  <si>
    <t>Veridian</t>
  </si>
  <si>
    <t>Combined</t>
  </si>
  <si>
    <t>OEB Approved - Veridian</t>
  </si>
  <si>
    <t>Approved Combined</t>
  </si>
  <si>
    <t xml:space="preserve">System Access </t>
  </si>
  <si>
    <t>System Renewal</t>
  </si>
  <si>
    <t xml:space="preserve">System Service </t>
  </si>
  <si>
    <t>General Plant</t>
  </si>
  <si>
    <t>Miscellaneous (Renewables/Leases)</t>
  </si>
  <si>
    <t>Variance</t>
  </si>
  <si>
    <t>Total 2015 to 2019</t>
  </si>
  <si>
    <t>Total 2020 to 2024</t>
  </si>
  <si>
    <t>Net ISA by Investment Category</t>
  </si>
  <si>
    <t>ISA Combined vs Approved Combined Variance %</t>
  </si>
  <si>
    <t>ISA Total Combined</t>
  </si>
  <si>
    <t>Variance %</t>
  </si>
  <si>
    <t>ISA Total – W</t>
  </si>
  <si>
    <t>ISA Total – V</t>
  </si>
  <si>
    <t>Whitby Rebasing Year</t>
  </si>
  <si>
    <t>Veridian Rebasing Year</t>
  </si>
  <si>
    <t>Merger Year</t>
  </si>
  <si>
    <t>2014 to 2018 'Approved'</t>
  </si>
  <si>
    <t>2014 to 2018 Actual</t>
  </si>
  <si>
    <t>2-Staff-77 c)</t>
  </si>
  <si>
    <t>2-Staff-77 b)</t>
  </si>
  <si>
    <t>Term-over-term Analysis (ISA)</t>
  </si>
  <si>
    <t>ISA 'Approved' v. ISA Actual Variance Analysis</t>
  </si>
  <si>
    <t>$ '000's</t>
  </si>
  <si>
    <t>Investment Category</t>
  </si>
  <si>
    <t>Customer Demand</t>
  </si>
  <si>
    <t>Reliability</t>
  </si>
  <si>
    <t>Regulatory</t>
  </si>
  <si>
    <t>Subdivision Development</t>
  </si>
  <si>
    <t>SCADA</t>
  </si>
  <si>
    <t>Meters</t>
  </si>
  <si>
    <t>Computer Hardware</t>
  </si>
  <si>
    <t>Computer Software</t>
  </si>
  <si>
    <t>Buildings</t>
  </si>
  <si>
    <t>Office Equipment &amp; Tools</t>
  </si>
  <si>
    <t>Land</t>
  </si>
  <si>
    <t>Total</t>
  </si>
  <si>
    <t>Average ISA (2006 to 2009)</t>
  </si>
  <si>
    <t>OEB Approved - Whitby - see Tab "part b - Whitby ISA Calculation"</t>
  </si>
  <si>
    <t>Variance for Veridian Only</t>
  </si>
  <si>
    <t>Variance for Whity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</si>
</sst>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164" fontId="2" fillId="4" borderId="1" xfId="1" applyNumberFormat="1" applyFont="1" applyFill="1" applyBorder="1" applyAlignment="1">
      <alignment vertical="center" wrapText="1"/>
    </xf>
    <xf numFmtId="0" fontId="3" fillId="0" borderId="0" xfId="0" applyFont="1"/>
    <xf numFmtId="164" fontId="2" fillId="3" borderId="3" xfId="1" applyNumberFormat="1" applyFont="1" applyFill="1" applyBorder="1" applyAlignment="1">
      <alignment vertical="center" wrapText="1"/>
    </xf>
    <xf numFmtId="0" fontId="2" fillId="2" borderId="0" xfId="0" applyFont="1" applyFill="1"/>
    <xf numFmtId="0" fontId="2" fillId="2" borderId="7" xfId="0" applyFont="1" applyFill="1" applyBorder="1"/>
    <xf numFmtId="0" fontId="2" fillId="3" borderId="0" xfId="0" applyFont="1" applyFill="1"/>
    <xf numFmtId="43" fontId="2" fillId="2" borderId="0" xfId="0" applyNumberFormat="1" applyFont="1" applyFill="1"/>
    <xf numFmtId="43" fontId="2" fillId="3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2" fillId="2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/>
    <xf numFmtId="9" fontId="2" fillId="2" borderId="1" xfId="2" applyFont="1" applyFill="1" applyBorder="1"/>
    <xf numFmtId="164" fontId="2" fillId="3" borderId="6" xfId="1" applyNumberFormat="1" applyFont="1" applyFill="1" applyBorder="1" applyAlignment="1">
      <alignment vertical="center" wrapText="1"/>
    </xf>
    <xf numFmtId="164" fontId="2" fillId="0" borderId="1" xfId="0" applyNumberFormat="1" applyFont="1" applyBorder="1"/>
    <xf numFmtId="164" fontId="2" fillId="0" borderId="1" xfId="1" applyNumberFormat="1" applyFont="1" applyFill="1" applyBorder="1" applyAlignment="1">
      <alignment vertical="center" wrapText="1"/>
    </xf>
    <xf numFmtId="0" fontId="2" fillId="2" borderId="3" xfId="0" applyFont="1" applyFill="1" applyBorder="1"/>
    <xf numFmtId="0" fontId="4" fillId="2" borderId="1" xfId="0" applyFont="1" applyFill="1" applyBorder="1"/>
    <xf numFmtId="9" fontId="4" fillId="2" borderId="1" xfId="2" applyFont="1" applyFill="1" applyBorder="1"/>
    <xf numFmtId="9" fontId="4" fillId="3" borderId="3" xfId="2" applyFont="1" applyFill="1" applyBorder="1"/>
    <xf numFmtId="0" fontId="2" fillId="3" borderId="3" xfId="0" applyFont="1" applyFill="1" applyBorder="1"/>
    <xf numFmtId="164" fontId="2" fillId="2" borderId="0" xfId="0" applyNumberFormat="1" applyFont="1" applyFill="1"/>
    <xf numFmtId="0" fontId="2" fillId="2" borderId="3" xfId="0" applyFont="1" applyFill="1" applyBorder="1" applyAlignment="1">
      <alignment vertical="center" wrapText="1"/>
    </xf>
    <xf numFmtId="43" fontId="2" fillId="2" borderId="3" xfId="0" applyNumberFormat="1" applyFont="1" applyFill="1" applyBorder="1" applyAlignment="1">
      <alignment horizontal="center"/>
    </xf>
    <xf numFmtId="43" fontId="2" fillId="2" borderId="4" xfId="0" applyNumberFormat="1" applyFont="1" applyFill="1" applyBorder="1" applyAlignment="1">
      <alignment horizontal="center"/>
    </xf>
    <xf numFmtId="43" fontId="2" fillId="2" borderId="5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43" fontId="4" fillId="4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5" fillId="4" borderId="1" xfId="0" applyFont="1" applyFill="1" applyBorder="1"/>
    <xf numFmtId="0" fontId="6" fillId="0" borderId="1" xfId="0" applyFont="1" applyBorder="1"/>
    <xf numFmtId="164" fontId="2" fillId="0" borderId="1" xfId="1" applyNumberFormat="1" applyFont="1" applyBorder="1"/>
    <xf numFmtId="164" fontId="4" fillId="0" borderId="1" xfId="1" applyNumberFormat="1" applyFont="1" applyBorder="1"/>
    <xf numFmtId="0" fontId="7" fillId="0" borderId="0" xfId="0" applyFont="1"/>
    <xf numFmtId="164" fontId="7" fillId="0" borderId="0" xfId="1" applyNumberFormat="1" applyFont="1"/>
    <xf numFmtId="164" fontId="7" fillId="0" borderId="0" xfId="0" applyNumberFormat="1" applyFont="1"/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8" fillId="0" borderId="1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116840</xdr:rowOff>
    </xdr:from>
    <xdr:to>
      <xdr:col>11</xdr:col>
      <xdr:colOff>516595</xdr:colOff>
      <xdr:row>48</xdr:row>
      <xdr:rowOff>76576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E846E9-A28C-65D5-92EE-A0E4BD34C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60240"/>
          <a:ext cx="11422720" cy="4303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3E6E-F137-4A38-9E71-00BE3E7D83E6}">
  <dimension ref="A1:P37"/>
  <sheetViews>
    <sheetView zoomScale="110" zoomScaleNormal="11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D11" sqref="D11"/>
    </sheetView>
  </sheetViews>
  <sheetFormatPr defaultColWidth="9.33203125" defaultRowHeight="13.8" x14ac:dyDescent="0.3"/>
  <cols>
    <col min="1" max="1" width="40" style="4" customWidth="1"/>
    <col min="2" max="2" width="17.6640625" style="5" bestFit="1" customWidth="1"/>
    <col min="3" max="4" width="9.5546875" style="4" bestFit="1" customWidth="1"/>
    <col min="5" max="11" width="10.5546875" style="4" bestFit="1" customWidth="1"/>
    <col min="12" max="12" width="2.44140625" style="4" customWidth="1"/>
    <col min="13" max="13" width="10.33203125" style="4" customWidth="1"/>
    <col min="14" max="14" width="11.5546875" style="4" customWidth="1"/>
    <col min="15" max="15" width="10" style="4" bestFit="1" customWidth="1"/>
    <col min="16" max="16" width="10.6640625" style="4" customWidth="1"/>
    <col min="17" max="16384" width="9.33203125" style="4"/>
  </cols>
  <sheetData>
    <row r="1" spans="1:16" x14ac:dyDescent="0.3">
      <c r="L1" s="6"/>
    </row>
    <row r="2" spans="1:16" x14ac:dyDescent="0.3">
      <c r="C2" s="7"/>
      <c r="D2" s="7"/>
      <c r="E2" s="7"/>
      <c r="F2" s="7"/>
      <c r="G2" s="7"/>
      <c r="H2" s="7"/>
      <c r="I2" s="7"/>
      <c r="J2" s="7"/>
      <c r="K2" s="7"/>
      <c r="L2" s="8"/>
    </row>
    <row r="3" spans="1:16" x14ac:dyDescent="0.3">
      <c r="B3" s="9" t="s">
        <v>25</v>
      </c>
      <c r="C3" s="35" t="s">
        <v>27</v>
      </c>
      <c r="D3" s="35"/>
      <c r="E3" s="35"/>
      <c r="F3" s="35"/>
      <c r="G3" s="35"/>
      <c r="H3" s="35"/>
      <c r="I3" s="35"/>
      <c r="J3" s="35"/>
      <c r="K3" s="35"/>
      <c r="L3" s="6"/>
      <c r="M3" s="31" t="s">
        <v>24</v>
      </c>
      <c r="N3" s="32"/>
      <c r="O3" s="32"/>
      <c r="P3" s="33"/>
    </row>
    <row r="4" spans="1:16" ht="41.4" x14ac:dyDescent="0.3">
      <c r="A4" s="10" t="s">
        <v>28</v>
      </c>
      <c r="B4" s="11"/>
      <c r="C4" s="12" t="s">
        <v>19</v>
      </c>
      <c r="D4" s="13"/>
      <c r="E4" s="13"/>
      <c r="F4" s="12" t="s">
        <v>20</v>
      </c>
      <c r="G4" s="13"/>
      <c r="H4" s="13"/>
      <c r="I4" s="13"/>
      <c r="J4" s="13"/>
      <c r="K4" s="12" t="s">
        <v>21</v>
      </c>
      <c r="L4" s="14"/>
      <c r="M4" s="34" t="s">
        <v>26</v>
      </c>
      <c r="N4" s="34"/>
      <c r="O4" s="34"/>
      <c r="P4" s="34"/>
    </row>
    <row r="5" spans="1:16" ht="27.6" x14ac:dyDescent="0.3">
      <c r="A5" s="15" t="s">
        <v>13</v>
      </c>
      <c r="B5" s="16"/>
      <c r="C5" s="12">
        <v>2011</v>
      </c>
      <c r="D5" s="12">
        <v>2012</v>
      </c>
      <c r="E5" s="12">
        <v>2013</v>
      </c>
      <c r="F5" s="12">
        <v>2014</v>
      </c>
      <c r="G5" s="12">
        <v>2015</v>
      </c>
      <c r="H5" s="12">
        <v>2016</v>
      </c>
      <c r="I5" s="12">
        <v>2017</v>
      </c>
      <c r="J5" s="12">
        <v>2018</v>
      </c>
      <c r="K5" s="12">
        <v>2019</v>
      </c>
      <c r="L5" s="17"/>
      <c r="M5" s="12" t="s">
        <v>11</v>
      </c>
      <c r="N5" s="12" t="s">
        <v>12</v>
      </c>
      <c r="O5" s="12" t="s">
        <v>10</v>
      </c>
      <c r="P5" s="12" t="s">
        <v>16</v>
      </c>
    </row>
    <row r="6" spans="1:16" x14ac:dyDescent="0.3">
      <c r="A6" s="30" t="s">
        <v>5</v>
      </c>
      <c r="B6" s="16" t="s">
        <v>0</v>
      </c>
      <c r="C6" s="18">
        <v>1668.943189999999</v>
      </c>
      <c r="D6" s="18">
        <v>1316.4551699999997</v>
      </c>
      <c r="E6" s="18">
        <v>6917.4639999999999</v>
      </c>
      <c r="F6" s="18">
        <v>1005.5257500000009</v>
      </c>
      <c r="G6" s="18">
        <v>431.12240000000224</v>
      </c>
      <c r="H6" s="18">
        <v>2798.9676400000003</v>
      </c>
      <c r="I6" s="18">
        <v>1160.0062200000007</v>
      </c>
      <c r="J6" s="18">
        <v>1386.3991630000007</v>
      </c>
      <c r="K6" s="1"/>
      <c r="L6" s="3"/>
      <c r="M6" s="11"/>
      <c r="N6" s="11"/>
      <c r="O6" s="11"/>
      <c r="P6" s="11"/>
    </row>
    <row r="7" spans="1:16" x14ac:dyDescent="0.3">
      <c r="A7" s="30"/>
      <c r="B7" s="16" t="s">
        <v>1</v>
      </c>
      <c r="C7" s="1"/>
      <c r="D7" s="1"/>
      <c r="E7" s="1"/>
      <c r="F7" s="18">
        <v>7074.1912499999999</v>
      </c>
      <c r="G7" s="18">
        <v>4636.8657499999881</v>
      </c>
      <c r="H7" s="18">
        <v>7204.687475400021</v>
      </c>
      <c r="I7" s="18">
        <v>6275.0593800000024</v>
      </c>
      <c r="J7" s="18">
        <v>7937.8982672000047</v>
      </c>
      <c r="K7" s="1"/>
      <c r="L7" s="3"/>
      <c r="M7" s="11"/>
      <c r="N7" s="19"/>
      <c r="O7" s="11"/>
      <c r="P7" s="11"/>
    </row>
    <row r="8" spans="1:16" x14ac:dyDescent="0.3">
      <c r="A8" s="30"/>
      <c r="B8" s="16" t="s">
        <v>2</v>
      </c>
      <c r="C8" s="18">
        <f>C6+C7</f>
        <v>1668.943189999999</v>
      </c>
      <c r="D8" s="18">
        <f t="shared" ref="D8:J8" si="0">D6+D7</f>
        <v>1316.4551699999997</v>
      </c>
      <c r="E8" s="18">
        <f t="shared" si="0"/>
        <v>6917.4639999999999</v>
      </c>
      <c r="F8" s="18">
        <f t="shared" si="0"/>
        <v>8079.7170000000006</v>
      </c>
      <c r="G8" s="18">
        <f t="shared" si="0"/>
        <v>5067.9881499999901</v>
      </c>
      <c r="H8" s="18">
        <f t="shared" si="0"/>
        <v>10003.655115400021</v>
      </c>
      <c r="I8" s="18">
        <f t="shared" si="0"/>
        <v>7435.0656000000035</v>
      </c>
      <c r="J8" s="18">
        <f t="shared" si="0"/>
        <v>9324.2974302000057</v>
      </c>
      <c r="K8" s="18">
        <v>8146.2636400000047</v>
      </c>
      <c r="L8" s="3"/>
      <c r="M8" s="19">
        <f>+G8+H8+I8+J8+K8</f>
        <v>39977.269935600023</v>
      </c>
      <c r="N8" s="19">
        <v>59737.427949999998</v>
      </c>
      <c r="O8" s="19">
        <f>+N8-M8</f>
        <v>19760.158014399974</v>
      </c>
      <c r="P8" s="20">
        <f>O8/N8</f>
        <v>0.33078354211934186</v>
      </c>
    </row>
    <row r="9" spans="1:16" x14ac:dyDescent="0.3">
      <c r="A9" s="36" t="s">
        <v>6</v>
      </c>
      <c r="B9" s="16" t="s">
        <v>0</v>
      </c>
      <c r="C9" s="18">
        <v>2689.2224900000001</v>
      </c>
      <c r="D9" s="18">
        <v>2401.24782</v>
      </c>
      <c r="E9" s="18">
        <v>2478.8979300000001</v>
      </c>
      <c r="F9" s="18">
        <v>2981.6108200000003</v>
      </c>
      <c r="G9" s="18">
        <v>3027.4144200000005</v>
      </c>
      <c r="H9" s="18">
        <v>4887.5052300000007</v>
      </c>
      <c r="I9" s="18">
        <v>6001.2363700000005</v>
      </c>
      <c r="J9" s="18">
        <v>6129.6774759999998</v>
      </c>
      <c r="K9" s="1"/>
      <c r="L9" s="21"/>
      <c r="M9" s="11"/>
      <c r="N9" s="19"/>
      <c r="O9" s="11"/>
      <c r="P9" s="11"/>
    </row>
    <row r="10" spans="1:16" x14ac:dyDescent="0.3">
      <c r="A10" s="30"/>
      <c r="B10" s="16" t="s">
        <v>1</v>
      </c>
      <c r="C10" s="1"/>
      <c r="D10" s="1"/>
      <c r="E10" s="1"/>
      <c r="F10" s="18">
        <v>8209.5307599999996</v>
      </c>
      <c r="G10" s="18">
        <v>10896.558519999999</v>
      </c>
      <c r="H10" s="18">
        <v>12035.861989999999</v>
      </c>
      <c r="I10" s="18">
        <v>12398.053820964251</v>
      </c>
      <c r="J10" s="18">
        <v>10276.954950551633</v>
      </c>
      <c r="K10" s="1"/>
      <c r="L10" s="3"/>
      <c r="M10" s="11"/>
      <c r="N10" s="19"/>
      <c r="O10" s="11"/>
      <c r="P10" s="11"/>
    </row>
    <row r="11" spans="1:16" x14ac:dyDescent="0.3">
      <c r="A11" s="30"/>
      <c r="B11" s="16" t="s">
        <v>2</v>
      </c>
      <c r="C11" s="18">
        <f>C9+C10</f>
        <v>2689.2224900000001</v>
      </c>
      <c r="D11" s="18">
        <f t="shared" ref="D11:J11" si="1">D9+D10</f>
        <v>2401.24782</v>
      </c>
      <c r="E11" s="18">
        <f t="shared" si="1"/>
        <v>2478.8979300000001</v>
      </c>
      <c r="F11" s="18">
        <f t="shared" si="1"/>
        <v>11191.14158</v>
      </c>
      <c r="G11" s="18">
        <f t="shared" si="1"/>
        <v>13923.97294</v>
      </c>
      <c r="H11" s="18">
        <f t="shared" si="1"/>
        <v>16923.36722</v>
      </c>
      <c r="I11" s="18">
        <f t="shared" si="1"/>
        <v>18399.290190964253</v>
      </c>
      <c r="J11" s="18">
        <f t="shared" si="1"/>
        <v>16406.632426551634</v>
      </c>
      <c r="K11" s="18">
        <v>25798.108621630588</v>
      </c>
      <c r="L11" s="3"/>
      <c r="M11" s="19">
        <f>+G11+H11+I11+J11+K11</f>
        <v>91451.371399146476</v>
      </c>
      <c r="N11" s="19">
        <v>89648.262860000003</v>
      </c>
      <c r="O11" s="19">
        <f>+N11-M11</f>
        <v>-1803.108539146473</v>
      </c>
      <c r="P11" s="20">
        <f>O11/N11</f>
        <v>-2.0113145326221361E-2</v>
      </c>
    </row>
    <row r="12" spans="1:16" x14ac:dyDescent="0.3">
      <c r="A12" s="30" t="s">
        <v>7</v>
      </c>
      <c r="B12" s="16" t="s">
        <v>0</v>
      </c>
      <c r="C12" s="18"/>
      <c r="D12" s="18">
        <v>64.231099999999998</v>
      </c>
      <c r="E12" s="18">
        <v>12.935280000000001</v>
      </c>
      <c r="F12" s="18">
        <v>484.44942000000003</v>
      </c>
      <c r="G12" s="18">
        <v>1365.2295899999999</v>
      </c>
      <c r="H12" s="18">
        <v>694.42893000000004</v>
      </c>
      <c r="I12" s="18">
        <v>168.11370000000002</v>
      </c>
      <c r="J12" s="18">
        <v>286.838145</v>
      </c>
      <c r="K12" s="1"/>
      <c r="L12" s="3"/>
      <c r="M12" s="11"/>
      <c r="N12" s="19"/>
      <c r="O12" s="11"/>
      <c r="P12" s="11"/>
    </row>
    <row r="13" spans="1:16" x14ac:dyDescent="0.3">
      <c r="A13" s="30"/>
      <c r="B13" s="16" t="s">
        <v>1</v>
      </c>
      <c r="C13" s="1"/>
      <c r="D13" s="1"/>
      <c r="E13" s="1"/>
      <c r="F13" s="18">
        <v>1326.7888500000004</v>
      </c>
      <c r="G13" s="18">
        <v>1834.9035899999999</v>
      </c>
      <c r="H13" s="18">
        <v>1042.4462199999998</v>
      </c>
      <c r="I13" s="18">
        <v>398.92253000000005</v>
      </c>
      <c r="J13" s="18">
        <v>1865.6798294483683</v>
      </c>
      <c r="K13" s="1"/>
      <c r="L13" s="3"/>
      <c r="M13" s="11"/>
      <c r="N13" s="19"/>
      <c r="O13" s="11"/>
      <c r="P13" s="11"/>
    </row>
    <row r="14" spans="1:16" x14ac:dyDescent="0.3">
      <c r="A14" s="30"/>
      <c r="B14" s="16" t="s">
        <v>2</v>
      </c>
      <c r="C14" s="18"/>
      <c r="D14" s="18">
        <f t="shared" ref="D14:J14" si="2">D12+D13</f>
        <v>64.231099999999998</v>
      </c>
      <c r="E14" s="18">
        <f t="shared" si="2"/>
        <v>12.935280000000001</v>
      </c>
      <c r="F14" s="18">
        <f t="shared" si="2"/>
        <v>1811.2382700000003</v>
      </c>
      <c r="G14" s="18">
        <f t="shared" si="2"/>
        <v>3200.1331799999998</v>
      </c>
      <c r="H14" s="18">
        <f t="shared" si="2"/>
        <v>1736.8751499999998</v>
      </c>
      <c r="I14" s="18">
        <f t="shared" si="2"/>
        <v>567.03623000000005</v>
      </c>
      <c r="J14" s="18">
        <f t="shared" si="2"/>
        <v>2152.5179744483685</v>
      </c>
      <c r="K14" s="18">
        <v>2137.0432900000005</v>
      </c>
      <c r="L14" s="3"/>
      <c r="M14" s="19">
        <f>+G14+H14+I14+J14+K14</f>
        <v>9793.6058244483684</v>
      </c>
      <c r="N14" s="19">
        <v>64348.095000000001</v>
      </c>
      <c r="O14" s="19">
        <f>+N14-M14</f>
        <v>54554.489175551629</v>
      </c>
      <c r="P14" s="20">
        <f>O14/N14</f>
        <v>0.84780270768779753</v>
      </c>
    </row>
    <row r="15" spans="1:16" x14ac:dyDescent="0.3">
      <c r="A15" s="30" t="s">
        <v>8</v>
      </c>
      <c r="B15" s="16" t="s">
        <v>0</v>
      </c>
      <c r="C15" s="18">
        <v>750.31796999999995</v>
      </c>
      <c r="D15" s="18">
        <v>572.51779999999997</v>
      </c>
      <c r="E15" s="18">
        <v>641.96463000000006</v>
      </c>
      <c r="F15" s="18">
        <v>1032.0757900000001</v>
      </c>
      <c r="G15" s="18">
        <v>570.16620999999998</v>
      </c>
      <c r="H15" s="18">
        <v>410.35967999999997</v>
      </c>
      <c r="I15" s="18">
        <v>596.87947999999994</v>
      </c>
      <c r="J15" s="18">
        <v>636.92974000000004</v>
      </c>
      <c r="K15" s="1"/>
      <c r="L15" s="3"/>
      <c r="M15" s="11"/>
      <c r="N15" s="19"/>
      <c r="O15" s="11"/>
      <c r="P15" s="11"/>
    </row>
    <row r="16" spans="1:16" x14ac:dyDescent="0.3">
      <c r="A16" s="30"/>
      <c r="B16" s="16" t="s">
        <v>1</v>
      </c>
      <c r="C16" s="1"/>
      <c r="D16" s="1"/>
      <c r="E16" s="1"/>
      <c r="F16" s="18">
        <v>3896.7531299999991</v>
      </c>
      <c r="G16" s="18">
        <v>3877.4371700000002</v>
      </c>
      <c r="H16" s="18">
        <v>3832.9987700000006</v>
      </c>
      <c r="I16" s="18">
        <v>4335.4868200000001</v>
      </c>
      <c r="J16" s="18">
        <v>2746.0096299999996</v>
      </c>
      <c r="K16" s="1"/>
      <c r="L16" s="3"/>
      <c r="M16" s="11"/>
      <c r="N16" s="19"/>
      <c r="O16" s="11"/>
      <c r="P16" s="11"/>
    </row>
    <row r="17" spans="1:16" x14ac:dyDescent="0.3">
      <c r="A17" s="30"/>
      <c r="B17" s="16" t="s">
        <v>2</v>
      </c>
      <c r="C17" s="18">
        <f>C15+C16</f>
        <v>750.31796999999995</v>
      </c>
      <c r="D17" s="18">
        <f t="shared" ref="D17:J17" si="3">D15+D16</f>
        <v>572.51779999999997</v>
      </c>
      <c r="E17" s="18">
        <f t="shared" si="3"/>
        <v>641.96463000000006</v>
      </c>
      <c r="F17" s="18">
        <f t="shared" si="3"/>
        <v>4928.828919999999</v>
      </c>
      <c r="G17" s="18">
        <f t="shared" si="3"/>
        <v>4447.6033800000005</v>
      </c>
      <c r="H17" s="18">
        <f t="shared" si="3"/>
        <v>4243.3584500000006</v>
      </c>
      <c r="I17" s="18">
        <f t="shared" si="3"/>
        <v>4932.3662999999997</v>
      </c>
      <c r="J17" s="18">
        <f t="shared" si="3"/>
        <v>3382.9393699999996</v>
      </c>
      <c r="K17" s="18">
        <v>4873.7889499999992</v>
      </c>
      <c r="L17" s="3"/>
      <c r="M17" s="19">
        <f>+G17+H17+I17+J17+K17</f>
        <v>21880.056449999996</v>
      </c>
      <c r="N17" s="19">
        <v>37507.721599999997</v>
      </c>
      <c r="O17" s="19">
        <f>+N17-M17</f>
        <v>15627.665150000001</v>
      </c>
      <c r="P17" s="20">
        <f>O17/N17</f>
        <v>0.41665194480914569</v>
      </c>
    </row>
    <row r="18" spans="1:16" x14ac:dyDescent="0.3">
      <c r="A18" s="30" t="s">
        <v>9</v>
      </c>
      <c r="B18" s="16" t="s">
        <v>0</v>
      </c>
      <c r="C18" s="18"/>
      <c r="D18" s="18"/>
      <c r="E18" s="18"/>
      <c r="F18" s="18">
        <v>385.7057150000017</v>
      </c>
      <c r="G18" s="18"/>
      <c r="H18" s="18"/>
      <c r="I18" s="18"/>
      <c r="J18" s="18"/>
      <c r="K18" s="1"/>
      <c r="L18" s="3"/>
      <c r="M18" s="11"/>
      <c r="N18" s="19"/>
      <c r="O18" s="11"/>
      <c r="P18" s="11"/>
    </row>
    <row r="19" spans="1:16" x14ac:dyDescent="0.3">
      <c r="A19" s="30"/>
      <c r="B19" s="16" t="s">
        <v>1</v>
      </c>
      <c r="C19" s="1"/>
      <c r="D19" s="1"/>
      <c r="E19" s="1"/>
      <c r="F19" s="18"/>
      <c r="G19" s="18">
        <v>136.85763</v>
      </c>
      <c r="H19" s="19">
        <v>-8.3140999999999998</v>
      </c>
      <c r="I19" s="18"/>
      <c r="J19" s="18">
        <v>248.99782000000002</v>
      </c>
      <c r="K19" s="1"/>
      <c r="L19" s="3"/>
      <c r="M19" s="11"/>
      <c r="N19" s="19"/>
      <c r="O19" s="11"/>
      <c r="P19" s="11"/>
    </row>
    <row r="20" spans="1:16" x14ac:dyDescent="0.3">
      <c r="A20" s="30"/>
      <c r="B20" s="16" t="s">
        <v>2</v>
      </c>
      <c r="C20" s="18"/>
      <c r="D20" s="18"/>
      <c r="E20" s="18"/>
      <c r="F20" s="18">
        <f t="shared" ref="F20:J20" si="4">F18+F19</f>
        <v>385.7057150000017</v>
      </c>
      <c r="G20" s="18">
        <f t="shared" si="4"/>
        <v>136.85763</v>
      </c>
      <c r="H20" s="19">
        <f t="shared" si="4"/>
        <v>-8.3140999999999998</v>
      </c>
      <c r="I20" s="18"/>
      <c r="J20" s="18">
        <f t="shared" si="4"/>
        <v>248.99782000000002</v>
      </c>
      <c r="K20" s="18">
        <v>1743.451</v>
      </c>
      <c r="L20" s="3"/>
      <c r="M20" s="19">
        <f>+G20+H20+I20+J20+K20</f>
        <v>2120.99235</v>
      </c>
      <c r="N20" s="22"/>
      <c r="O20" s="19">
        <f>+N20-M20</f>
        <v>-2120.99235</v>
      </c>
      <c r="P20" s="19"/>
    </row>
    <row r="21" spans="1:16" x14ac:dyDescent="0.3">
      <c r="A21" s="15" t="s">
        <v>17</v>
      </c>
      <c r="B21" s="16"/>
      <c r="C21" s="18">
        <v>5108.4836500000001</v>
      </c>
      <c r="D21" s="18">
        <v>4354.4518899999994</v>
      </c>
      <c r="E21" s="18">
        <v>10051.261839999999</v>
      </c>
      <c r="F21" s="18">
        <v>5889.3674950000031</v>
      </c>
      <c r="G21" s="18">
        <v>5393.9326200000032</v>
      </c>
      <c r="H21" s="18">
        <v>8791.261480000001</v>
      </c>
      <c r="I21" s="18">
        <v>7926.2357700000002</v>
      </c>
      <c r="J21" s="18">
        <v>8439.8445240000001</v>
      </c>
      <c r="K21" s="1"/>
      <c r="L21" s="3"/>
      <c r="M21" s="11"/>
      <c r="N21" s="19"/>
      <c r="O21" s="11"/>
      <c r="P21" s="11"/>
    </row>
    <row r="22" spans="1:16" x14ac:dyDescent="0.3">
      <c r="A22" s="15" t="s">
        <v>18</v>
      </c>
      <c r="B22" s="16"/>
      <c r="C22" s="1"/>
      <c r="D22" s="1"/>
      <c r="E22" s="1"/>
      <c r="F22" s="23">
        <v>20507.263989999999</v>
      </c>
      <c r="G22" s="23">
        <v>21382.62265999999</v>
      </c>
      <c r="H22" s="18">
        <v>24107.680355400025</v>
      </c>
      <c r="I22" s="18">
        <v>23407.522550964255</v>
      </c>
      <c r="J22" s="18">
        <v>23075.540497200003</v>
      </c>
      <c r="K22" s="1"/>
      <c r="L22" s="3"/>
      <c r="M22" s="11"/>
      <c r="N22" s="11"/>
      <c r="O22" s="11"/>
      <c r="P22" s="11"/>
    </row>
    <row r="23" spans="1:16" x14ac:dyDescent="0.3">
      <c r="A23" s="15" t="s">
        <v>15</v>
      </c>
      <c r="B23" s="16"/>
      <c r="C23" s="18">
        <f>C21+C22</f>
        <v>5108.4836500000001</v>
      </c>
      <c r="D23" s="18">
        <f t="shared" ref="D23:J23" si="5">D21+D22</f>
        <v>4354.4518899999994</v>
      </c>
      <c r="E23" s="18">
        <f t="shared" si="5"/>
        <v>10051.261839999999</v>
      </c>
      <c r="F23" s="18">
        <f t="shared" si="5"/>
        <v>26396.631485000002</v>
      </c>
      <c r="G23" s="18">
        <f t="shared" si="5"/>
        <v>26776.555279999993</v>
      </c>
      <c r="H23" s="18">
        <f t="shared" si="5"/>
        <v>32898.941835400023</v>
      </c>
      <c r="I23" s="18">
        <f t="shared" si="5"/>
        <v>31333.758320964254</v>
      </c>
      <c r="J23" s="18">
        <f t="shared" si="5"/>
        <v>31515.385021200003</v>
      </c>
      <c r="K23" s="18">
        <v>42698.655501630587</v>
      </c>
      <c r="L23" s="3"/>
      <c r="M23" s="19">
        <f>SUM(M7:M22)</f>
        <v>165223.29595919486</v>
      </c>
      <c r="N23" s="19">
        <f>SUM(N7:N22)</f>
        <v>251241.50740999999</v>
      </c>
      <c r="O23" s="19">
        <f>SUM(O7:O22)</f>
        <v>86018.211450805131</v>
      </c>
      <c r="P23" s="20"/>
    </row>
    <row r="24" spans="1:16" ht="27.6" x14ac:dyDescent="0.3">
      <c r="A24" s="15" t="s">
        <v>43</v>
      </c>
      <c r="B24" s="16"/>
      <c r="C24" s="23">
        <v>6539</v>
      </c>
      <c r="D24" s="23">
        <v>6539</v>
      </c>
      <c r="E24" s="23">
        <v>6539</v>
      </c>
      <c r="F24" s="23">
        <v>6539</v>
      </c>
      <c r="G24" s="23">
        <v>6539</v>
      </c>
      <c r="H24" s="23">
        <v>6539</v>
      </c>
      <c r="I24" s="23">
        <v>6539</v>
      </c>
      <c r="J24" s="23">
        <v>6539</v>
      </c>
      <c r="K24" s="23"/>
      <c r="L24" s="3"/>
      <c r="M24" s="11"/>
      <c r="N24" s="11"/>
      <c r="O24" s="19"/>
      <c r="P24" s="11"/>
    </row>
    <row r="25" spans="1:16" x14ac:dyDescent="0.3">
      <c r="A25" s="15" t="s">
        <v>3</v>
      </c>
      <c r="B25" s="16"/>
      <c r="C25" s="1"/>
      <c r="D25" s="1"/>
      <c r="E25" s="1"/>
      <c r="F25" s="23">
        <v>25478</v>
      </c>
      <c r="G25" s="23">
        <v>29372</v>
      </c>
      <c r="H25" s="18">
        <v>25790</v>
      </c>
      <c r="I25" s="18">
        <v>24768</v>
      </c>
      <c r="J25" s="18">
        <f>41314-21000</f>
        <v>20314</v>
      </c>
      <c r="K25" s="1"/>
      <c r="L25" s="3"/>
      <c r="M25" s="19"/>
      <c r="N25" s="19"/>
      <c r="O25" s="19"/>
      <c r="P25" s="19"/>
    </row>
    <row r="26" spans="1:16" x14ac:dyDescent="0.3">
      <c r="A26" s="15" t="s">
        <v>4</v>
      </c>
      <c r="B26" s="16"/>
      <c r="C26" s="18"/>
      <c r="D26" s="18"/>
      <c r="E26" s="18"/>
      <c r="F26" s="18">
        <f>+F25+F24</f>
        <v>32017</v>
      </c>
      <c r="G26" s="18">
        <f t="shared" ref="G26:J26" si="6">+G25+G24</f>
        <v>35911</v>
      </c>
      <c r="H26" s="18">
        <f t="shared" si="6"/>
        <v>32329</v>
      </c>
      <c r="I26" s="18">
        <f t="shared" si="6"/>
        <v>31307</v>
      </c>
      <c r="J26" s="18">
        <f t="shared" si="6"/>
        <v>26853</v>
      </c>
      <c r="K26" s="18"/>
      <c r="L26" s="3"/>
      <c r="M26" s="19"/>
      <c r="N26" s="19"/>
      <c r="O26" s="19"/>
      <c r="P26" s="19"/>
    </row>
    <row r="27" spans="1:16" x14ac:dyDescent="0.3">
      <c r="A27" s="24" t="s">
        <v>14</v>
      </c>
      <c r="B27" s="25"/>
      <c r="C27" s="26"/>
      <c r="D27" s="26"/>
      <c r="E27" s="26"/>
      <c r="F27" s="20">
        <f>(F23-F26)/F26</f>
        <v>-0.17554325873754562</v>
      </c>
      <c r="G27" s="20">
        <f>(G23-G26)/G26</f>
        <v>-0.25436341845117116</v>
      </c>
      <c r="H27" s="20">
        <f>(H23-H26)/H26</f>
        <v>1.7629429781311597E-2</v>
      </c>
      <c r="I27" s="20">
        <f>(I23-I26)/I26</f>
        <v>8.5470728476872207E-4</v>
      </c>
      <c r="J27" s="20">
        <f>(J23-J26)/J26</f>
        <v>0.17362622504748085</v>
      </c>
      <c r="K27" s="26"/>
      <c r="L27" s="27"/>
      <c r="M27" s="11"/>
      <c r="N27" s="11"/>
      <c r="O27" s="11"/>
      <c r="P27" s="11"/>
    </row>
    <row r="28" spans="1:16" x14ac:dyDescent="0.3">
      <c r="A28" s="2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28"/>
      <c r="M28" s="11"/>
      <c r="N28" s="11"/>
      <c r="O28" s="11"/>
      <c r="P28" s="11"/>
    </row>
    <row r="29" spans="1:16" x14ac:dyDescent="0.3">
      <c r="A29" s="24" t="s">
        <v>44</v>
      </c>
      <c r="B29" s="11"/>
      <c r="C29" s="11"/>
      <c r="D29" s="11"/>
      <c r="E29" s="11"/>
      <c r="F29" s="20">
        <f>(F22-F25)/F25</f>
        <v>-0.19509914475233536</v>
      </c>
      <c r="G29" s="20">
        <f>(G22-G25)/G25</f>
        <v>-0.27200658245948556</v>
      </c>
      <c r="H29" s="20">
        <f>(H22-H25)/H25</f>
        <v>-6.5231471291197163E-2</v>
      </c>
      <c r="I29" s="20">
        <f t="shared" ref="I29:J29" si="7">(I22-I25)/I25</f>
        <v>-5.4928837574117609E-2</v>
      </c>
      <c r="J29" s="20">
        <f t="shared" si="7"/>
        <v>0.13594272409175953</v>
      </c>
      <c r="K29" s="11"/>
      <c r="L29" s="28"/>
      <c r="M29" s="11"/>
      <c r="N29" s="11"/>
      <c r="O29" s="11"/>
      <c r="P29" s="11"/>
    </row>
    <row r="30" spans="1:16" x14ac:dyDescent="0.3">
      <c r="A30" s="24" t="s">
        <v>45</v>
      </c>
      <c r="B30" s="11"/>
      <c r="C30" s="20">
        <f>(C21-C24)/C24</f>
        <v>-0.21876683743691694</v>
      </c>
      <c r="D30" s="20">
        <f t="shared" ref="D30:J30" si="8">(D21-D24)/D24</f>
        <v>-0.33407984554213194</v>
      </c>
      <c r="E30" s="20">
        <f t="shared" si="8"/>
        <v>0.53712522404037299</v>
      </c>
      <c r="F30" s="20">
        <f t="shared" si="8"/>
        <v>-9.9347378039455092E-2</v>
      </c>
      <c r="G30" s="20">
        <f t="shared" si="8"/>
        <v>-0.175113531120966</v>
      </c>
      <c r="H30" s="20">
        <f t="shared" si="8"/>
        <v>0.34443515522251122</v>
      </c>
      <c r="I30" s="20">
        <f t="shared" si="8"/>
        <v>0.21214799969414286</v>
      </c>
      <c r="J30" s="20">
        <f t="shared" si="8"/>
        <v>0.29069345832696131</v>
      </c>
      <c r="K30" s="11"/>
      <c r="L30" s="28"/>
      <c r="M30" s="11"/>
      <c r="N30" s="11"/>
      <c r="O30" s="11"/>
      <c r="P30" s="11"/>
    </row>
    <row r="31" spans="1:16" x14ac:dyDescent="0.3">
      <c r="A31" s="2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28"/>
      <c r="M31" s="11"/>
      <c r="N31" s="11"/>
      <c r="O31" s="11"/>
      <c r="P31" s="11"/>
    </row>
    <row r="32" spans="1:16" x14ac:dyDescent="0.3">
      <c r="A32" s="24" t="s">
        <v>22</v>
      </c>
      <c r="B32" s="11"/>
      <c r="C32" s="11"/>
      <c r="D32" s="11"/>
      <c r="E32" s="11"/>
      <c r="F32" s="11"/>
      <c r="G32" s="11"/>
      <c r="H32" s="11"/>
      <c r="I32" s="11"/>
      <c r="J32" s="19">
        <f>SUM(F26:J26)</f>
        <v>158417</v>
      </c>
      <c r="K32" s="11"/>
      <c r="L32" s="28"/>
      <c r="M32" s="11"/>
      <c r="N32" s="11"/>
      <c r="O32" s="11"/>
      <c r="P32" s="11"/>
    </row>
    <row r="33" spans="1:16" x14ac:dyDescent="0.3">
      <c r="A33" s="24" t="s">
        <v>23</v>
      </c>
      <c r="B33" s="11"/>
      <c r="C33" s="11"/>
      <c r="D33" s="11"/>
      <c r="E33" s="11"/>
      <c r="F33" s="11"/>
      <c r="G33" s="11"/>
      <c r="H33" s="11"/>
      <c r="I33" s="11"/>
      <c r="J33" s="19">
        <f>SUM(F23:J23)</f>
        <v>148921.27194256426</v>
      </c>
      <c r="K33" s="11"/>
      <c r="L33" s="28"/>
      <c r="M33" s="11"/>
      <c r="N33" s="11"/>
      <c r="O33" s="11"/>
      <c r="P33" s="11"/>
    </row>
    <row r="35" spans="1:16" x14ac:dyDescent="0.3">
      <c r="F35" s="29"/>
      <c r="G35" s="29"/>
      <c r="H35" s="29"/>
      <c r="I35" s="29"/>
      <c r="J35" s="29"/>
    </row>
    <row r="37" spans="1:16" x14ac:dyDescent="0.3">
      <c r="D37" s="7"/>
      <c r="E37" s="7"/>
      <c r="F37" s="7"/>
      <c r="G37" s="7"/>
      <c r="H37" s="7"/>
      <c r="I37" s="7"/>
      <c r="J37" s="7"/>
    </row>
  </sheetData>
  <mergeCells count="8">
    <mergeCell ref="A15:A17"/>
    <mergeCell ref="A18:A20"/>
    <mergeCell ref="M3:P3"/>
    <mergeCell ref="M4:P4"/>
    <mergeCell ref="C3:K3"/>
    <mergeCell ref="A6:A8"/>
    <mergeCell ref="A9:A11"/>
    <mergeCell ref="A12:A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BD33-7216-4C9E-BBA3-333E64654CE9}">
  <dimension ref="B8:K23"/>
  <sheetViews>
    <sheetView tabSelected="1" workbookViewId="0">
      <selection activeCell="K6" sqref="K6"/>
    </sheetView>
  </sheetViews>
  <sheetFormatPr defaultColWidth="8.6640625" defaultRowHeight="14.4" x14ac:dyDescent="0.3"/>
  <cols>
    <col min="1" max="1" width="8.6640625" style="2"/>
    <col min="2" max="2" width="28.33203125" style="2" customWidth="1"/>
    <col min="3" max="11" width="13.33203125" style="2" bestFit="1" customWidth="1"/>
    <col min="12" max="16384" width="8.6640625" style="2"/>
  </cols>
  <sheetData>
    <row r="8" spans="2:11" x14ac:dyDescent="0.3">
      <c r="B8" s="37" t="s">
        <v>29</v>
      </c>
      <c r="C8" s="37">
        <v>2004</v>
      </c>
      <c r="D8" s="37">
        <v>2005</v>
      </c>
      <c r="E8" s="37">
        <v>2006</v>
      </c>
      <c r="F8" s="37">
        <v>2007</v>
      </c>
      <c r="G8" s="37">
        <v>2008</v>
      </c>
      <c r="H8" s="37">
        <v>2009</v>
      </c>
      <c r="I8" s="37">
        <v>2010</v>
      </c>
      <c r="J8" s="37">
        <v>2011</v>
      </c>
      <c r="K8" s="37">
        <v>2012</v>
      </c>
    </row>
    <row r="9" spans="2:11" x14ac:dyDescent="0.3">
      <c r="B9" s="38" t="s">
        <v>30</v>
      </c>
      <c r="C9" s="39">
        <v>3095000</v>
      </c>
      <c r="D9" s="39">
        <v>1892000</v>
      </c>
      <c r="E9" s="39">
        <v>3408000</v>
      </c>
      <c r="F9" s="39">
        <v>3162000</v>
      </c>
      <c r="G9" s="39">
        <v>3919000</v>
      </c>
      <c r="H9" s="39">
        <v>64000</v>
      </c>
      <c r="I9" s="39">
        <v>1124000</v>
      </c>
      <c r="J9" s="39">
        <v>1031000</v>
      </c>
      <c r="K9" s="39">
        <v>956000</v>
      </c>
    </row>
    <row r="10" spans="2:11" x14ac:dyDescent="0.3">
      <c r="B10" s="38" t="s">
        <v>31</v>
      </c>
      <c r="C10" s="39">
        <v>1603000</v>
      </c>
      <c r="D10" s="39">
        <v>1086000</v>
      </c>
      <c r="E10" s="39">
        <v>1857000</v>
      </c>
      <c r="F10" s="39">
        <v>2668000</v>
      </c>
      <c r="G10" s="39">
        <v>1576000</v>
      </c>
      <c r="H10" s="39">
        <v>4324000</v>
      </c>
      <c r="I10" s="39">
        <v>3409000</v>
      </c>
      <c r="J10" s="39">
        <v>2877000</v>
      </c>
      <c r="K10" s="39">
        <v>2675000</v>
      </c>
    </row>
    <row r="11" spans="2:11" x14ac:dyDescent="0.3">
      <c r="B11" s="38" t="s">
        <v>32</v>
      </c>
      <c r="C11" s="39">
        <v>41000</v>
      </c>
      <c r="D11" s="39">
        <v>301000</v>
      </c>
      <c r="E11" s="39">
        <v>39000</v>
      </c>
      <c r="F11" s="39">
        <v>151000</v>
      </c>
      <c r="G11" s="39">
        <v>758000</v>
      </c>
      <c r="H11" s="39">
        <v>366000</v>
      </c>
      <c r="I11" s="39">
        <v>2305000</v>
      </c>
      <c r="J11" s="39">
        <v>1457000</v>
      </c>
      <c r="K11" s="39">
        <v>2635000</v>
      </c>
    </row>
    <row r="12" spans="2:11" x14ac:dyDescent="0.3">
      <c r="B12" s="38" t="s">
        <v>33</v>
      </c>
      <c r="C12" s="39">
        <v>736000</v>
      </c>
      <c r="D12" s="39">
        <v>689000</v>
      </c>
      <c r="E12" s="39">
        <v>544000</v>
      </c>
      <c r="F12" s="39">
        <v>344000</v>
      </c>
      <c r="G12" s="39">
        <v>501000</v>
      </c>
      <c r="H12" s="39">
        <v>163000</v>
      </c>
      <c r="I12" s="39">
        <v>892000</v>
      </c>
      <c r="J12" s="39">
        <v>255000</v>
      </c>
      <c r="K12" s="39">
        <v>270000</v>
      </c>
    </row>
    <row r="13" spans="2:11" x14ac:dyDescent="0.3">
      <c r="B13" s="38" t="s">
        <v>34</v>
      </c>
      <c r="C13" s="39">
        <v>268000</v>
      </c>
      <c r="D13" s="39">
        <v>214000</v>
      </c>
      <c r="E13" s="39">
        <v>170000</v>
      </c>
      <c r="F13" s="39">
        <v>95000</v>
      </c>
      <c r="G13" s="39">
        <v>39000</v>
      </c>
      <c r="H13" s="39">
        <v>41000</v>
      </c>
      <c r="I13" s="39">
        <v>80000</v>
      </c>
      <c r="J13" s="39">
        <v>82000</v>
      </c>
      <c r="K13" s="39">
        <v>84000</v>
      </c>
    </row>
    <row r="14" spans="2:11" x14ac:dyDescent="0.3">
      <c r="B14" s="38" t="s">
        <v>35</v>
      </c>
      <c r="C14" s="39">
        <v>706000</v>
      </c>
      <c r="D14" s="39">
        <v>305000</v>
      </c>
      <c r="E14" s="39">
        <v>181000</v>
      </c>
      <c r="F14" s="39">
        <v>154000</v>
      </c>
      <c r="G14" s="39">
        <v>238000</v>
      </c>
      <c r="H14" s="39">
        <v>120000</v>
      </c>
      <c r="I14" s="39">
        <v>132000</v>
      </c>
      <c r="J14" s="39">
        <v>95000</v>
      </c>
      <c r="K14" s="39">
        <v>122000</v>
      </c>
    </row>
    <row r="15" spans="2:11" x14ac:dyDescent="0.3">
      <c r="B15" s="38" t="s">
        <v>36</v>
      </c>
      <c r="C15" s="39">
        <v>80000</v>
      </c>
      <c r="D15" s="39">
        <v>25000</v>
      </c>
      <c r="E15" s="39">
        <v>41000</v>
      </c>
      <c r="F15" s="39">
        <v>101000</v>
      </c>
      <c r="G15" s="39">
        <v>154000</v>
      </c>
      <c r="H15" s="39">
        <v>95000</v>
      </c>
      <c r="I15" s="39">
        <v>86000</v>
      </c>
      <c r="J15" s="39">
        <v>65000</v>
      </c>
      <c r="K15" s="39">
        <v>65000</v>
      </c>
    </row>
    <row r="16" spans="2:11" x14ac:dyDescent="0.3">
      <c r="B16" s="38" t="s">
        <v>37</v>
      </c>
      <c r="C16" s="39">
        <v>53000</v>
      </c>
      <c r="D16" s="39">
        <v>44000</v>
      </c>
      <c r="E16" s="39">
        <v>182000</v>
      </c>
      <c r="F16" s="39">
        <v>88000</v>
      </c>
      <c r="G16" s="39">
        <v>228000</v>
      </c>
      <c r="H16" s="39">
        <v>185000</v>
      </c>
      <c r="I16" s="39">
        <v>204000</v>
      </c>
      <c r="J16" s="39">
        <v>106000</v>
      </c>
      <c r="K16" s="39">
        <v>107000</v>
      </c>
    </row>
    <row r="17" spans="2:11" x14ac:dyDescent="0.3">
      <c r="B17" s="38" t="s">
        <v>38</v>
      </c>
      <c r="C17" s="39"/>
      <c r="D17" s="39"/>
      <c r="E17" s="39"/>
      <c r="F17" s="39"/>
      <c r="G17" s="39"/>
      <c r="H17" s="39">
        <v>15000</v>
      </c>
      <c r="I17" s="39">
        <v>157000</v>
      </c>
      <c r="J17" s="39">
        <v>52000</v>
      </c>
      <c r="K17" s="39">
        <v>52000</v>
      </c>
    </row>
    <row r="18" spans="2:11" x14ac:dyDescent="0.3">
      <c r="B18" s="38" t="s">
        <v>39</v>
      </c>
      <c r="C18" s="39">
        <v>25000</v>
      </c>
      <c r="D18" s="39">
        <v>65000</v>
      </c>
      <c r="E18" s="39">
        <v>37000</v>
      </c>
      <c r="F18" s="39">
        <v>38000</v>
      </c>
      <c r="G18" s="39">
        <v>31000</v>
      </c>
      <c r="H18" s="39">
        <v>10000</v>
      </c>
      <c r="I18" s="39">
        <v>20000</v>
      </c>
      <c r="J18" s="39">
        <v>20000</v>
      </c>
      <c r="K18" s="39">
        <v>10000</v>
      </c>
    </row>
    <row r="19" spans="2:11" x14ac:dyDescent="0.3">
      <c r="B19" s="38" t="s">
        <v>40</v>
      </c>
      <c r="C19" s="39">
        <v>35000</v>
      </c>
      <c r="D19" s="39">
        <v>7000</v>
      </c>
      <c r="E19" s="39">
        <v>11000</v>
      </c>
      <c r="F19" s="39"/>
      <c r="G19" s="39"/>
      <c r="H19" s="39"/>
      <c r="I19" s="39"/>
      <c r="J19" s="39">
        <v>150000</v>
      </c>
      <c r="K19" s="39"/>
    </row>
    <row r="20" spans="2:11" x14ac:dyDescent="0.3">
      <c r="B20" s="38" t="s">
        <v>41</v>
      </c>
      <c r="C20" s="40">
        <v>6642000</v>
      </c>
      <c r="D20" s="40">
        <v>4588000</v>
      </c>
      <c r="E20" s="40">
        <v>6470000</v>
      </c>
      <c r="F20" s="40">
        <v>6801000</v>
      </c>
      <c r="G20" s="40">
        <v>7504000</v>
      </c>
      <c r="H20" s="40">
        <v>5383000</v>
      </c>
      <c r="I20" s="40">
        <v>8409000</v>
      </c>
      <c r="J20" s="40">
        <v>6190000</v>
      </c>
      <c r="K20" s="40">
        <v>6976000</v>
      </c>
    </row>
    <row r="21" spans="2:11" x14ac:dyDescent="0.3">
      <c r="B21" s="41"/>
      <c r="C21" s="42"/>
      <c r="D21" s="42"/>
      <c r="E21" s="42"/>
      <c r="F21" s="42"/>
      <c r="G21" s="42"/>
      <c r="H21" s="42"/>
      <c r="I21" s="42"/>
      <c r="J21" s="42"/>
      <c r="K21" s="42"/>
    </row>
    <row r="22" spans="2:11" x14ac:dyDescent="0.3">
      <c r="B22" s="41"/>
      <c r="C22" s="43"/>
      <c r="D22" s="43"/>
      <c r="E22" s="43"/>
      <c r="F22" s="43"/>
      <c r="G22" s="43"/>
      <c r="H22" s="43"/>
      <c r="I22" s="43"/>
      <c r="J22" s="43"/>
      <c r="K22" s="43"/>
    </row>
    <row r="23" spans="2:11" x14ac:dyDescent="0.3">
      <c r="B23" s="37" t="s">
        <v>42</v>
      </c>
      <c r="C23" s="44"/>
      <c r="D23" s="45"/>
      <c r="E23" s="45"/>
      <c r="F23" s="45"/>
      <c r="G23" s="46"/>
      <c r="H23" s="47">
        <f>AVERAGE(E20:H20)</f>
        <v>6539500</v>
      </c>
      <c r="I23" s="43"/>
      <c r="J23" s="43"/>
      <c r="K23" s="43"/>
    </row>
  </sheetData>
  <mergeCells count="1">
    <mergeCell ref="C23:G23"/>
  </mergeCells>
  <pageMargins left="0.7" right="0.7" top="0.75" bottom="0.75" header="0.3" footer="0.3"/>
  <ignoredErrors>
    <ignoredError sqref="H23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B8C15D0BE76408B82A0742E168167" ma:contentTypeVersion="40" ma:contentTypeDescription="Create a new document." ma:contentTypeScope="" ma:versionID="fbf636a83ed33d1a8511b3ae1346ce36">
  <xsd:schema xmlns:xsd="http://www.w3.org/2001/XMLSchema" xmlns:xs="http://www.w3.org/2001/XMLSchema" xmlns:p="http://schemas.microsoft.com/office/2006/metadata/properties" xmlns:ns2="58d57b1b-a19e-4a29-a760-feed0c630544" targetNamespace="http://schemas.microsoft.com/office/2006/metadata/properties" ma:root="true" ma:fieldsID="cecec819ba6e4cd2c03a19d1e32a474f" ns2:_="">
    <xsd:import namespace="58d57b1b-a19e-4a29-a760-feed0c630544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BBA_Comments" minOccurs="0"/>
                <xsd:element ref="ns2:IRR" minOccurs="0"/>
                <xsd:element ref="ns2:ABlairStatus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57b1b-a19e-4a29-a760-feed0c630544" elementFormDefault="qualified">
    <xsd:import namespace="http://schemas.microsoft.com/office/2006/documentManagement/types"/>
    <xsd:import namespace="http://schemas.microsoft.com/office/infopath/2007/PartnerControls"/>
    <xsd:element name="IRR_x0020_Label" ma:index="8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9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10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11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12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13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14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15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16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7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8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9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20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ME_x0028_s_x0029_" ma:index="21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2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3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4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5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6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27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28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29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0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1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2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3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4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5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6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37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38" nillable="true" ma:displayName="Attachment" ma:default="0" ma:format="Dropdown" ma:internalName="Attachment">
      <xsd:simpleType>
        <xsd:restriction base="dms:Boolean"/>
      </xsd:simpleType>
    </xsd:element>
    <xsd:element name="GlenWinn" ma:index="39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0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1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BBA_Comments" ma:index="42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3" nillable="true" ma:displayName="Item (not IRR)" ma:default="0" ma:format="Dropdown" ma:internalName="IRR">
      <xsd:simpleType>
        <xsd:restriction base="dms:Boolean"/>
      </xsd:simpleType>
    </xsd:element>
    <xsd:element name="ABlairStatus" ma:index="44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_x002e_VetsisStatus xmlns="58d57b1b-a19e-4a29-a760-feed0c630544">N/A</S_x002e_VetsisStatus>
    <Status xmlns="58d57b1b-a19e-4a29-a760-feed0c630544">Reg review complete - ready for sign off</Status>
    <MunishStatus xmlns="58d57b1b-a19e-4a29-a760-feed0c630544">N/A</MunishStatus>
    <KristonStatus xmlns="58d57b1b-a19e-4a29-a760-feed0c630544">N/A</KristonStatus>
    <ABlairStatus xmlns="58d57b1b-a19e-4a29-a760-feed0c630544">N/A</ABlairStatus>
    <FinanceInputs_x002f_Validation xmlns="58d57b1b-a19e-4a29-a760-feed0c630544">N/A</FinanceInputs_x002f_Validation>
    <BradStatus xmlns="58d57b1b-a19e-4a29-a760-feed0c630544">N/A</BradStatus>
    <Issue_x002f_Theme xmlns="58d57b1b-a19e-4a29-a760-feed0c630544" xsi:nil="true"/>
    <Ex_x002e_ xmlns="58d57b1b-a19e-4a29-a760-feed0c630544">Ex 1</Ex_x002e_>
    <Round2Topic xmlns="58d57b1b-a19e-4a29-a760-feed0c630544">false</Round2Topic>
    <SME_x0028_s_x0029_ xmlns="58d57b1b-a19e-4a29-a760-feed0c630544">Darlene</SME_x0028_s_x0029_>
    <IRR_x0020_Label xmlns="58d57b1b-a19e-4a29-a760-feed0c630544" xsi:nil="true"/>
    <Intervenor xmlns="58d57b1b-a19e-4a29-a760-feed0c630544">OEB Staff</Intervenor>
    <SamStatus xmlns="58d57b1b-a19e-4a29-a760-feed0c630544">N/A</SamStatus>
    <ErinIntervention xmlns="58d57b1b-a19e-4a29-a760-feed0c630544">false</ErinIntervention>
    <GeneralNotes xmlns="58d57b1b-a19e-4a29-a760-feed0c630544" xsi:nil="true"/>
    <AnchorIRR xmlns="58d57b1b-a19e-4a29-a760-feed0c630544">false</AnchorIRR>
    <StatusNotes xmlns="58d57b1b-a19e-4a29-a760-feed0c630544" xsi:nil="true"/>
    <S_x002e_SheehyStatus xmlns="58d57b1b-a19e-4a29-a760-feed0c630544">N/A</S_x002e_SheehyStatus>
    <CynthiaStatus xmlns="58d57b1b-a19e-4a29-a760-feed0c630544">N/A</CynthiaStatus>
    <IRR xmlns="58d57b1b-a19e-4a29-a760-feed0c630544">false</IRR>
    <Confidential xmlns="58d57b1b-a19e-4a29-a760-feed0c630544">N/A</Confidential>
    <RegContact xmlns="58d57b1b-a19e-4a29-a760-feed0c630544">
      <Value>Carlisle</Value>
      <Value>Jeff</Value>
    </RegContact>
    <SaadStatus xmlns="58d57b1b-a19e-4a29-a760-feed0c630544">N/A</SaadStatus>
    <Witness_x0028_es_x0029_ xmlns="58d57b1b-a19e-4a29-a760-feed0c630544">
      <Value>Zubair</Value>
    </Witness_x0028_es_x0029_>
    <ZubairStatus xmlns="58d57b1b-a19e-4a29-a760-feed0c630544">Witness signed off</ZubairStatus>
    <LincolnStatus xmlns="58d57b1b-a19e-4a29-a760-feed0c630544">N/A</LincolnStatus>
    <TorysCounsel xmlns="58d57b1b-a19e-4a29-a760-feed0c630544">
      <Value>N/A</Value>
    </TorysCounsel>
    <CrossReference xmlns="58d57b1b-a19e-4a29-a760-feed0c630544" xsi:nil="true"/>
    <UsmanStatus xmlns="58d57b1b-a19e-4a29-a760-feed0c630544">N/A</UsmanStatus>
    <Attachment xmlns="58d57b1b-a19e-4a29-a760-feed0c630544">false</Attachment>
    <ExhibitRef xmlns="58d57b1b-a19e-4a29-a760-feed0c630544" xsi:nil="true"/>
    <Strategic_x003f_ xmlns="58d57b1b-a19e-4a29-a760-feed0c630544">false</Strategic_x003f_>
    <HasExcelAttachment xmlns="58d57b1b-a19e-4a29-a760-feed0c630544">false</HasExcelAttachment>
    <BBA_DRP xmlns="58d57b1b-a19e-4a29-a760-feed0c630544">
      <UserInfo>
        <DisplayName/>
        <AccountId xsi:nil="true"/>
        <AccountType/>
      </UserInfo>
    </BBA_DRP>
    <GlenWinn xmlns="58d57b1b-a19e-4a29-a760-feed0c630544">
      <UserInfo>
        <DisplayName/>
        <AccountId xsi:nil="true"/>
        <AccountType/>
      </UserInfo>
    </GlenWinn>
    <BBA_Comments xmlns="58d57b1b-a19e-4a29-a760-feed0c630544" xsi:nil="true"/>
  </documentManagement>
</p:properties>
</file>

<file path=customXml/itemProps1.xml><?xml version="1.0" encoding="utf-8"?>
<ds:datastoreItem xmlns:ds="http://schemas.openxmlformats.org/officeDocument/2006/customXml" ds:itemID="{D77F067B-0609-4EF0-9D08-E24C96F6C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57b1b-a19e-4a29-a760-feed0c630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E82306-E26B-4BE5-AF05-FEBB8D3D5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ECB364-7D7E-4F2A-B28E-7400E401B58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8d57b1b-a19e-4a29-a760-feed0c63054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2-Staff-77 b and c</vt:lpstr>
      <vt:lpstr>part b - Whitby ISA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Lidster</dc:creator>
  <cp:lastModifiedBy>Erin Stevens</cp:lastModifiedBy>
  <dcterms:created xsi:type="dcterms:W3CDTF">2026-05-21T09:54:34Z</dcterms:created>
  <dcterms:modified xsi:type="dcterms:W3CDTF">2026-05-27T16:41:09Z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0x010100447B8C15D0BE76408B82A0742E168167</vt:lpwstr>
  </property>
</Properties>
</file>